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15" windowWidth="20325" windowHeight="8175" tabRatio="874" activeTab="1"/>
  </bookViews>
  <sheets>
    <sheet name="RESUMO" sheetId="82" r:id="rId1"/>
    <sheet name="Orç. Unificado" sheetId="51" r:id="rId2"/>
    <sheet name="Memorial" sheetId="88" r:id="rId3"/>
    <sheet name="COMPOSIÇÕES IFAL" sheetId="35" r:id="rId4"/>
    <sheet name="Cron. Unificado" sheetId="60" r:id="rId5"/>
    <sheet name="BDI " sheetId="74" r:id="rId6"/>
    <sheet name="CURVA ABC" sheetId="84" r:id="rId7"/>
    <sheet name="ORSE FEV2019" sheetId="56" r:id="rId8"/>
    <sheet name="Serviços FEV2019" sheetId="42" r:id="rId9"/>
    <sheet name="Insumos FEV2019" sheetId="43" r:id="rId10"/>
  </sheets>
  <definedNames>
    <definedName name="_0" localSheetId="6">#REF!</definedName>
    <definedName name="_0" localSheetId="2">#REF!</definedName>
    <definedName name="_0">#REF!</definedName>
    <definedName name="_xlnm._FilterDatabase" localSheetId="3" hidden="1">'COMPOSIÇÕES IFAL'!$C$1:$C$10</definedName>
    <definedName name="_xlnm._FilterDatabase" localSheetId="1" hidden="1">'Orç. Unificado'!$F$1:$F$134</definedName>
    <definedName name="_xlnm.Print_Area" localSheetId="5">'BDI '!$A$1:$H$48</definedName>
    <definedName name="_xlnm.Print_Area" localSheetId="3">'COMPOSIÇÕES IFAL'!$B$1:$G$10</definedName>
    <definedName name="_xlnm.Print_Area" localSheetId="4">'Cron. Unificado'!$A$1:$I$36</definedName>
    <definedName name="_xlnm.Print_Area" localSheetId="6">'CURVA ABC'!$A$1:$H$119</definedName>
    <definedName name="_xlnm.Print_Area" localSheetId="2">Memorial!$A$1:$H$4</definedName>
    <definedName name="_xlnm.Print_Area" localSheetId="1">'Orç. Unificado'!$A$1:$H$131</definedName>
    <definedName name="_xlnm.Print_Area" localSheetId="0">RESUMO!$A$1:$D$21</definedName>
    <definedName name="COTAÇÕES" localSheetId="6">#REF!</definedName>
    <definedName name="COTAÇÕES" localSheetId="2">#REF!</definedName>
    <definedName name="COTAÇÕES">#REF!</definedName>
    <definedName name="eee" localSheetId="6">#REF!</definedName>
    <definedName name="eee" localSheetId="2">#REF!</definedName>
    <definedName name="eee">#REF!</definedName>
    <definedName name="ETAPA1">#REF!</definedName>
    <definedName name="ETAPA10">#REF!</definedName>
    <definedName name="ETAPA11">#REF!</definedName>
    <definedName name="ETAPA12">#REF!</definedName>
    <definedName name="ETAPA13">#REF!</definedName>
    <definedName name="ETAPA14">#REF!</definedName>
    <definedName name="ETAPA2">#REF!</definedName>
    <definedName name="ETAPA3">#REF!</definedName>
    <definedName name="ETAPA4">#REF!</definedName>
    <definedName name="ETAPA5">#REF!</definedName>
    <definedName name="ETAPA6">#REF!</definedName>
    <definedName name="ETAPA7">#REF!</definedName>
    <definedName name="ETAPA8">#REF!</definedName>
    <definedName name="ETAPA9">#REF!</definedName>
    <definedName name="Excel_BuiltIn_Print_Area_1" localSheetId="6">#REF!</definedName>
    <definedName name="Excel_BuiltIn_Print_Area_1" localSheetId="2">#REF!</definedName>
    <definedName name="Excel_BuiltIn_Print_Area_1">#REF!</definedName>
    <definedName name="SHARED_FORMULA_4_1277_4_1277_2">220*12</definedName>
    <definedName name="TESTE" localSheetId="6">#REF!</definedName>
    <definedName name="TESTE" localSheetId="2">#REF!</definedName>
    <definedName name="TESTE">#REF!</definedName>
  </definedNames>
  <calcPr calcId="145621"/>
</workbook>
</file>

<file path=xl/calcChain.xml><?xml version="1.0" encoding="utf-8"?>
<calcChain xmlns="http://schemas.openxmlformats.org/spreadsheetml/2006/main">
  <c r="F4" i="84" l="1"/>
  <c r="C47" i="74" l="1"/>
  <c r="C46" i="74"/>
  <c r="C45" i="74"/>
  <c r="C44" i="74"/>
  <c r="C3" i="82" l="1"/>
  <c r="B14" i="82" l="1"/>
  <c r="B12" i="82"/>
  <c r="B16" i="82"/>
  <c r="B18" i="82"/>
  <c r="B13" i="82"/>
  <c r="B15" i="82"/>
  <c r="B17" i="82"/>
  <c r="B19" i="82"/>
  <c r="H119" i="84"/>
  <c r="H118" i="84"/>
  <c r="H117" i="84"/>
  <c r="H116" i="84"/>
  <c r="H115" i="84"/>
  <c r="H114" i="84"/>
  <c r="H113" i="84"/>
  <c r="H112" i="84"/>
  <c r="H111" i="84"/>
  <c r="H110" i="84"/>
  <c r="H109" i="84"/>
  <c r="H108" i="84"/>
  <c r="H107" i="84"/>
  <c r="H106" i="84"/>
  <c r="H105" i="84"/>
  <c r="H104" i="84"/>
  <c r="H103" i="84"/>
  <c r="H102" i="84"/>
  <c r="H101" i="84"/>
  <c r="H100" i="84"/>
  <c r="H99" i="84"/>
  <c r="H98" i="84"/>
  <c r="H97" i="84"/>
  <c r="H96" i="84"/>
  <c r="H95" i="84"/>
  <c r="H94" i="84"/>
  <c r="H93" i="84"/>
  <c r="H92" i="84"/>
  <c r="H91" i="84"/>
  <c r="H90" i="84"/>
  <c r="H89" i="84"/>
  <c r="H88" i="84"/>
  <c r="H87" i="84"/>
  <c r="H86" i="84"/>
  <c r="H85" i="84"/>
  <c r="H84" i="84"/>
  <c r="H83" i="84"/>
  <c r="H82" i="84"/>
  <c r="H81" i="84"/>
  <c r="H80" i="84"/>
  <c r="H79" i="84"/>
  <c r="H78" i="84"/>
  <c r="H77" i="84"/>
  <c r="H76" i="84"/>
  <c r="H75" i="84"/>
  <c r="H74" i="84"/>
  <c r="H73" i="84"/>
  <c r="H72" i="84"/>
  <c r="H71" i="84"/>
  <c r="H70" i="84"/>
  <c r="H69" i="84"/>
  <c r="H68" i="84"/>
  <c r="H67" i="84"/>
  <c r="H66" i="84"/>
  <c r="H65" i="84"/>
  <c r="H64" i="84"/>
  <c r="H63" i="84"/>
  <c r="H62" i="84"/>
  <c r="H61" i="84"/>
  <c r="H60" i="84"/>
  <c r="H59" i="84"/>
  <c r="H58" i="84"/>
  <c r="H57" i="84"/>
  <c r="H56" i="84"/>
  <c r="H55" i="84"/>
  <c r="H54" i="84"/>
  <c r="H53" i="84"/>
  <c r="H52" i="84"/>
  <c r="H51" i="84"/>
  <c r="H50" i="84"/>
  <c r="H49" i="84"/>
  <c r="H48" i="84"/>
  <c r="H47" i="84"/>
  <c r="H46" i="84"/>
  <c r="H45" i="84"/>
  <c r="H44" i="84"/>
  <c r="H43" i="84"/>
  <c r="H42" i="84"/>
  <c r="H41" i="84"/>
  <c r="H40" i="84"/>
  <c r="H39" i="84"/>
  <c r="H38" i="84"/>
  <c r="H37" i="84"/>
  <c r="H36" i="84"/>
  <c r="H35" i="84"/>
  <c r="H34" i="84"/>
  <c r="H33" i="84"/>
  <c r="H32" i="84"/>
  <c r="H31" i="84"/>
  <c r="G33" i="84"/>
  <c r="G34" i="84" s="1"/>
  <c r="G35" i="84" s="1"/>
  <c r="G36" i="84" s="1"/>
  <c r="G37" i="84" s="1"/>
  <c r="G38" i="84" s="1"/>
  <c r="G39" i="84" s="1"/>
  <c r="G40" i="84" s="1"/>
  <c r="G41" i="84" s="1"/>
  <c r="G42" i="84" s="1"/>
  <c r="G43" i="84" s="1"/>
  <c r="G44" i="84" s="1"/>
  <c r="G45" i="84" s="1"/>
  <c r="G46" i="84" s="1"/>
  <c r="G47" i="84" s="1"/>
  <c r="G48" i="84" s="1"/>
  <c r="G49" i="84" s="1"/>
  <c r="G50" i="84" s="1"/>
  <c r="G51" i="84" s="1"/>
  <c r="G52" i="84" s="1"/>
  <c r="G53" i="84" s="1"/>
  <c r="G54" i="84" s="1"/>
  <c r="G55" i="84" s="1"/>
  <c r="G56" i="84" s="1"/>
  <c r="G57" i="84" s="1"/>
  <c r="G58" i="84" s="1"/>
  <c r="G59" i="84" s="1"/>
  <c r="G60" i="84" s="1"/>
  <c r="G61" i="84" s="1"/>
  <c r="G62" i="84" s="1"/>
  <c r="G63" i="84" s="1"/>
  <c r="G64" i="84" s="1"/>
  <c r="G65" i="84" s="1"/>
  <c r="G66" i="84" s="1"/>
  <c r="G67" i="84" s="1"/>
  <c r="G68" i="84" s="1"/>
  <c r="G69" i="84" s="1"/>
  <c r="G70" i="84" s="1"/>
  <c r="G71" i="84" s="1"/>
  <c r="G72" i="84" s="1"/>
  <c r="G73" i="84" s="1"/>
  <c r="G74" i="84" s="1"/>
  <c r="G75" i="84" s="1"/>
  <c r="G76" i="84" s="1"/>
  <c r="G77" i="84" s="1"/>
  <c r="G78" i="84" s="1"/>
  <c r="G79" i="84" s="1"/>
  <c r="G80" i="84" s="1"/>
  <c r="G81" i="84" s="1"/>
  <c r="G82" i="84" s="1"/>
  <c r="G83" i="84" s="1"/>
  <c r="G84" i="84" s="1"/>
  <c r="G85" i="84" s="1"/>
  <c r="G86" i="84" s="1"/>
  <c r="G87" i="84" s="1"/>
  <c r="G88" i="84" s="1"/>
  <c r="G89" i="84" s="1"/>
  <c r="G90" i="84" s="1"/>
  <c r="G91" i="84" s="1"/>
  <c r="G92" i="84" s="1"/>
  <c r="G93" i="84" s="1"/>
  <c r="G94" i="84" s="1"/>
  <c r="G95" i="84" s="1"/>
  <c r="G96" i="84" s="1"/>
  <c r="G97" i="84" s="1"/>
  <c r="G98" i="84" s="1"/>
  <c r="G99" i="84" s="1"/>
  <c r="G100" i="84" s="1"/>
  <c r="G101" i="84" s="1"/>
  <c r="G102" i="84" s="1"/>
  <c r="G103" i="84" s="1"/>
  <c r="G104" i="84" s="1"/>
  <c r="G105" i="84" s="1"/>
  <c r="G106" i="84" s="1"/>
  <c r="G107" i="84" s="1"/>
  <c r="G108" i="84" s="1"/>
  <c r="G109" i="84" s="1"/>
  <c r="G110" i="84" s="1"/>
  <c r="G111" i="84" s="1"/>
  <c r="G112" i="84" s="1"/>
  <c r="G113" i="84" s="1"/>
  <c r="G114" i="84" s="1"/>
  <c r="G115" i="84" s="1"/>
  <c r="G116" i="84" s="1"/>
  <c r="G117" i="84" s="1"/>
  <c r="G118" i="84" s="1"/>
  <c r="G119" i="84" s="1"/>
  <c r="G31" i="84"/>
  <c r="G32" i="84" s="1"/>
  <c r="J3" i="84"/>
  <c r="F119" i="84" s="1"/>
  <c r="F61" i="84" l="1"/>
  <c r="F43" i="84"/>
  <c r="F84" i="84"/>
  <c r="F108" i="84"/>
  <c r="F52" i="84"/>
  <c r="F93" i="84"/>
  <c r="F35" i="84"/>
  <c r="F53" i="84"/>
  <c r="F76" i="84"/>
  <c r="F99" i="84"/>
  <c r="F75" i="84"/>
  <c r="F36" i="84"/>
  <c r="F59" i="84"/>
  <c r="F77" i="84"/>
  <c r="F100" i="84"/>
  <c r="F37" i="84"/>
  <c r="F60" i="84"/>
  <c r="F83" i="84"/>
  <c r="F107" i="84"/>
  <c r="F44" i="84"/>
  <c r="F85" i="84"/>
  <c r="F45" i="84"/>
  <c r="F68" i="84"/>
  <c r="F91" i="84"/>
  <c r="F115" i="84"/>
  <c r="F67" i="84"/>
  <c r="F109" i="84"/>
  <c r="F51" i="84"/>
  <c r="F69" i="84"/>
  <c r="F92" i="84"/>
  <c r="F116" i="84"/>
  <c r="F101" i="84"/>
  <c r="F117" i="84"/>
  <c r="F32" i="84"/>
  <c r="F40" i="84"/>
  <c r="F48" i="84"/>
  <c r="F56" i="84"/>
  <c r="F64" i="84"/>
  <c r="F72" i="84"/>
  <c r="F80" i="84"/>
  <c r="F88" i="84"/>
  <c r="F96" i="84"/>
  <c r="F104" i="84"/>
  <c r="F112" i="84"/>
  <c r="F33" i="84"/>
  <c r="F41" i="84"/>
  <c r="F49" i="84"/>
  <c r="F57" i="84"/>
  <c r="F65" i="84"/>
  <c r="F73" i="84"/>
  <c r="F81" i="84"/>
  <c r="F89" i="84"/>
  <c r="F97" i="84"/>
  <c r="F105" i="84"/>
  <c r="F113" i="84"/>
  <c r="F34" i="84"/>
  <c r="F42" i="84"/>
  <c r="F50" i="84"/>
  <c r="F58" i="84"/>
  <c r="F66" i="84"/>
  <c r="F74" i="84"/>
  <c r="F82" i="84"/>
  <c r="F90" i="84"/>
  <c r="F98" i="84"/>
  <c r="F106" i="84"/>
  <c r="F114" i="84"/>
  <c r="F38" i="84"/>
  <c r="F46" i="84"/>
  <c r="F54" i="84"/>
  <c r="F62" i="84"/>
  <c r="F70" i="84"/>
  <c r="F78" i="84"/>
  <c r="F86" i="84"/>
  <c r="F94" i="84"/>
  <c r="F102" i="84"/>
  <c r="F110" i="84"/>
  <c r="F118" i="84"/>
  <c r="F31" i="84"/>
  <c r="F39" i="84"/>
  <c r="F47" i="84"/>
  <c r="F55" i="84"/>
  <c r="F63" i="84"/>
  <c r="F71" i="84"/>
  <c r="F79" i="84"/>
  <c r="F87" i="84"/>
  <c r="F95" i="84"/>
  <c r="F103" i="84"/>
  <c r="F111" i="84"/>
  <c r="E4" i="35" l="1"/>
  <c r="B15" i="51" l="1"/>
  <c r="F13" i="35"/>
  <c r="G13" i="35" s="1"/>
  <c r="G14" i="35" s="1"/>
  <c r="G11" i="35" s="1"/>
  <c r="D13" i="35"/>
  <c r="C13" i="35"/>
  <c r="B118" i="51"/>
  <c r="F324" i="35"/>
  <c r="G324" i="35" s="1"/>
  <c r="G325" i="35" s="1"/>
  <c r="D324" i="35"/>
  <c r="C324" i="35"/>
  <c r="F321" i="35"/>
  <c r="G321" i="35" s="1"/>
  <c r="G322" i="35" s="1"/>
  <c r="D321" i="35"/>
  <c r="C321" i="35"/>
  <c r="G319" i="35" l="1"/>
  <c r="E72" i="88" l="1"/>
  <c r="E21" i="35" l="1"/>
  <c r="E32" i="35"/>
  <c r="F23" i="35"/>
  <c r="G23" i="35" s="1"/>
  <c r="D23" i="35"/>
  <c r="C23" i="35"/>
  <c r="B19" i="51"/>
  <c r="B17" i="51"/>
  <c r="F34" i="35"/>
  <c r="G34" i="35" s="1"/>
  <c r="D34" i="35"/>
  <c r="C34" i="35"/>
  <c r="F33" i="35"/>
  <c r="G33" i="35" s="1"/>
  <c r="D33" i="35"/>
  <c r="C33" i="35"/>
  <c r="F32" i="35"/>
  <c r="D32" i="35"/>
  <c r="C32" i="35"/>
  <c r="F31" i="35"/>
  <c r="G31" i="35" s="1"/>
  <c r="D31" i="35"/>
  <c r="C31" i="35"/>
  <c r="F28" i="35"/>
  <c r="G28" i="35" s="1"/>
  <c r="D28" i="35"/>
  <c r="C28" i="35"/>
  <c r="F27" i="35"/>
  <c r="G27" i="35" s="1"/>
  <c r="D27" i="35"/>
  <c r="C27" i="35"/>
  <c r="G32" i="35" l="1"/>
  <c r="G35" i="35" s="1"/>
  <c r="G29" i="35"/>
  <c r="G25" i="35" l="1"/>
  <c r="F18" i="35" l="1"/>
  <c r="G18" i="35" s="1"/>
  <c r="D18" i="35"/>
  <c r="C18" i="35"/>
  <c r="F22" i="35" l="1"/>
  <c r="G22" i="35" s="1"/>
  <c r="D22" i="35"/>
  <c r="C22" i="35"/>
  <c r="F21" i="35"/>
  <c r="G21" i="35" s="1"/>
  <c r="D21" i="35"/>
  <c r="C21" i="35"/>
  <c r="F17" i="35"/>
  <c r="G17" i="35" s="1"/>
  <c r="G19" i="35" s="1"/>
  <c r="D17" i="35"/>
  <c r="C17" i="35"/>
  <c r="G24" i="35" l="1"/>
  <c r="G15" i="35" s="1"/>
  <c r="M63" i="51" l="1"/>
  <c r="L63" i="51"/>
  <c r="M42" i="51"/>
  <c r="L42" i="51"/>
  <c r="K42" i="51"/>
  <c r="M40" i="51"/>
  <c r="L40" i="51"/>
  <c r="K40" i="51"/>
  <c r="N13" i="51"/>
  <c r="O13" i="51"/>
  <c r="O22" i="51"/>
  <c r="N22" i="51"/>
  <c r="M22" i="51"/>
  <c r="L22" i="51"/>
  <c r="K22" i="51"/>
  <c r="N12" i="51" l="1"/>
  <c r="G12" i="60" s="1"/>
  <c r="O12" i="51"/>
  <c r="H12" i="60" s="1"/>
  <c r="E103" i="88" l="1"/>
  <c r="F282" i="35"/>
  <c r="F314" i="35" l="1"/>
  <c r="G314" i="35" s="1"/>
  <c r="G315" i="35" s="1"/>
  <c r="D314" i="35"/>
  <c r="C314" i="35"/>
  <c r="F268" i="35" l="1"/>
  <c r="F269" i="35"/>
  <c r="E261" i="35"/>
  <c r="F44" i="35" l="1"/>
  <c r="G44" i="35" s="1"/>
  <c r="D44" i="35"/>
  <c r="C44" i="35"/>
  <c r="E38" i="35"/>
  <c r="F274" i="35" l="1"/>
  <c r="G274" i="35" s="1"/>
  <c r="D274" i="35"/>
  <c r="C274" i="35"/>
  <c r="F59" i="35"/>
  <c r="G59" i="35" s="1"/>
  <c r="D59" i="35"/>
  <c r="C59" i="35"/>
  <c r="E13" i="88"/>
  <c r="E331" i="35" l="1"/>
  <c r="C112" i="88" l="1"/>
  <c r="A112" i="88"/>
  <c r="B120" i="51" l="1"/>
  <c r="E120" i="51"/>
  <c r="F331" i="35"/>
  <c r="D331" i="35"/>
  <c r="C331" i="35"/>
  <c r="F334" i="35"/>
  <c r="G334" i="35" s="1"/>
  <c r="G335" i="35" s="1"/>
  <c r="D334" i="35"/>
  <c r="C334" i="35"/>
  <c r="C326" i="35"/>
  <c r="B326" i="35"/>
  <c r="F330" i="35"/>
  <c r="G330" i="35" s="1"/>
  <c r="D330" i="35"/>
  <c r="C330" i="35"/>
  <c r="F329" i="35"/>
  <c r="G329" i="35" s="1"/>
  <c r="D329" i="35"/>
  <c r="C329" i="35"/>
  <c r="G331" i="35" l="1"/>
  <c r="G332" i="35" s="1"/>
  <c r="G327" i="35" l="1"/>
  <c r="A27" i="88"/>
  <c r="C45" i="35"/>
  <c r="D45" i="35"/>
  <c r="F45" i="35"/>
  <c r="G45" i="35" s="1"/>
  <c r="A99" i="88"/>
  <c r="A100" i="88"/>
  <c r="A101" i="88"/>
  <c r="F16" i="51" l="1"/>
  <c r="F20" i="51"/>
  <c r="F18" i="51"/>
  <c r="F14" i="51"/>
  <c r="E118" i="51"/>
  <c r="E117" i="51"/>
  <c r="B117" i="51"/>
  <c r="B110" i="88" s="1"/>
  <c r="F310" i="35"/>
  <c r="F317" i="35"/>
  <c r="G317" i="35" s="1"/>
  <c r="G318" i="35" s="1"/>
  <c r="G312" i="35" s="1"/>
  <c r="D317" i="35"/>
  <c r="C317" i="35"/>
  <c r="A110" i="88"/>
  <c r="A111" i="88"/>
  <c r="B111" i="88"/>
  <c r="E115" i="51" l="1"/>
  <c r="E116" i="51"/>
  <c r="B109" i="88"/>
  <c r="A109" i="88"/>
  <c r="E38" i="51"/>
  <c r="B38" i="51"/>
  <c r="B31" i="88" s="1"/>
  <c r="F90" i="35"/>
  <c r="G90" i="35" s="1"/>
  <c r="D90" i="35"/>
  <c r="C90" i="35"/>
  <c r="F89" i="35"/>
  <c r="G89" i="35" s="1"/>
  <c r="D89" i="35"/>
  <c r="C89" i="35"/>
  <c r="F88" i="35"/>
  <c r="G88" i="35" s="1"/>
  <c r="D88" i="35"/>
  <c r="C88" i="35"/>
  <c r="F85" i="35"/>
  <c r="G85" i="35" s="1"/>
  <c r="D85" i="35"/>
  <c r="C85" i="35"/>
  <c r="F84" i="35"/>
  <c r="G84" i="35" s="1"/>
  <c r="D84" i="35"/>
  <c r="C84" i="35"/>
  <c r="E37" i="51"/>
  <c r="B37" i="51"/>
  <c r="B30" i="88" s="1"/>
  <c r="F80" i="35"/>
  <c r="G80" i="35" s="1"/>
  <c r="D80" i="35"/>
  <c r="C80" i="35"/>
  <c r="F79" i="35"/>
  <c r="G79" i="35" s="1"/>
  <c r="D79" i="35"/>
  <c r="C79" i="35"/>
  <c r="F78" i="35"/>
  <c r="G78" i="35" s="1"/>
  <c r="D78" i="35"/>
  <c r="C78" i="35"/>
  <c r="F75" i="35"/>
  <c r="G75" i="35" s="1"/>
  <c r="D75" i="35"/>
  <c r="C75" i="35"/>
  <c r="F74" i="35"/>
  <c r="G74" i="35" s="1"/>
  <c r="D74" i="35"/>
  <c r="C74" i="35"/>
  <c r="E36" i="51"/>
  <c r="A30" i="88"/>
  <c r="A31" i="88"/>
  <c r="A29" i="88"/>
  <c r="C28" i="88"/>
  <c r="A28" i="88"/>
  <c r="B36" i="51"/>
  <c r="B29" i="88" s="1"/>
  <c r="G86" i="35" l="1"/>
  <c r="G91" i="35"/>
  <c r="G76" i="35"/>
  <c r="G81" i="35"/>
  <c r="F70" i="35"/>
  <c r="G70" i="35" s="1"/>
  <c r="D70" i="35"/>
  <c r="C70" i="35"/>
  <c r="C67" i="35"/>
  <c r="B67" i="35"/>
  <c r="G82" i="35" l="1"/>
  <c r="G72" i="35"/>
  <c r="G71" i="35"/>
  <c r="G68" i="35" s="1"/>
  <c r="E114" i="51" l="1"/>
  <c r="B114" i="51"/>
  <c r="G310" i="35"/>
  <c r="G311" i="35" s="1"/>
  <c r="D310" i="35"/>
  <c r="C310" i="35"/>
  <c r="F307" i="35"/>
  <c r="G307" i="35" s="1"/>
  <c r="G308" i="35" s="1"/>
  <c r="D307" i="35"/>
  <c r="C307" i="35"/>
  <c r="G305" i="35" l="1"/>
  <c r="E111" i="51" l="1"/>
  <c r="E112" i="51"/>
  <c r="E113" i="51"/>
  <c r="A104" i="88"/>
  <c r="A105" i="88"/>
  <c r="A106" i="88"/>
  <c r="A107" i="88"/>
  <c r="B107" i="88"/>
  <c r="A108" i="88"/>
  <c r="B108" i="88"/>
  <c r="B113" i="51"/>
  <c r="B106" i="88" s="1"/>
  <c r="B112" i="51"/>
  <c r="B105" i="88" s="1"/>
  <c r="B111" i="51"/>
  <c r="B104" i="88" s="1"/>
  <c r="F303" i="35"/>
  <c r="G303" i="35" s="1"/>
  <c r="G304" i="35" s="1"/>
  <c r="D303" i="35"/>
  <c r="C303" i="35"/>
  <c r="F300" i="35"/>
  <c r="G300" i="35" s="1"/>
  <c r="G301" i="35" s="1"/>
  <c r="D300" i="35"/>
  <c r="C300" i="35"/>
  <c r="F296" i="35"/>
  <c r="G296" i="35" s="1"/>
  <c r="G297" i="35" s="1"/>
  <c r="D296" i="35"/>
  <c r="C296" i="35"/>
  <c r="F293" i="35"/>
  <c r="G293" i="35" s="1"/>
  <c r="G294" i="35" s="1"/>
  <c r="D293" i="35"/>
  <c r="C293" i="35"/>
  <c r="G298" i="35" l="1"/>
  <c r="G291" i="35"/>
  <c r="F289" i="35" l="1"/>
  <c r="G289" i="35" s="1"/>
  <c r="G290" i="35" s="1"/>
  <c r="D289" i="35"/>
  <c r="C289" i="35"/>
  <c r="F286" i="35"/>
  <c r="G286" i="35" s="1"/>
  <c r="G287" i="35" s="1"/>
  <c r="D286" i="35"/>
  <c r="C286" i="35"/>
  <c r="E57" i="88"/>
  <c r="E64" i="51" s="1"/>
  <c r="G284" i="35" l="1"/>
  <c r="B61" i="51"/>
  <c r="B54" i="88" s="1"/>
  <c r="F199" i="35"/>
  <c r="G199" i="35" s="1"/>
  <c r="G200" i="35" s="1"/>
  <c r="D199" i="35"/>
  <c r="C199" i="35"/>
  <c r="F196" i="35"/>
  <c r="G196" i="35" s="1"/>
  <c r="G197" i="35" s="1"/>
  <c r="D196" i="35"/>
  <c r="C196" i="35"/>
  <c r="E59" i="51"/>
  <c r="E60" i="51"/>
  <c r="E61" i="51"/>
  <c r="B59" i="51"/>
  <c r="B52" i="88" s="1"/>
  <c r="F192" i="35"/>
  <c r="G192" i="35" s="1"/>
  <c r="G193" i="35" s="1"/>
  <c r="D192" i="35"/>
  <c r="C192" i="35"/>
  <c r="F189" i="35"/>
  <c r="G189" i="35" s="1"/>
  <c r="G190" i="35" s="1"/>
  <c r="D189" i="35"/>
  <c r="C189" i="35"/>
  <c r="E58" i="51"/>
  <c r="B58" i="51"/>
  <c r="F185" i="35"/>
  <c r="G185" i="35" s="1"/>
  <c r="G186" i="35" s="1"/>
  <c r="D185" i="35"/>
  <c r="C185" i="35"/>
  <c r="F182" i="35"/>
  <c r="G182" i="35" s="1"/>
  <c r="D182" i="35"/>
  <c r="C182" i="35"/>
  <c r="E57" i="51"/>
  <c r="B50" i="88"/>
  <c r="B53" i="88"/>
  <c r="A52" i="88"/>
  <c r="A53" i="88"/>
  <c r="A54" i="88"/>
  <c r="E56" i="51"/>
  <c r="E55" i="51"/>
  <c r="G194" i="35" l="1"/>
  <c r="G187" i="35"/>
  <c r="G183" i="35"/>
  <c r="G180" i="35" s="1"/>
  <c r="E54" i="51" l="1"/>
  <c r="B54" i="51"/>
  <c r="F177" i="35"/>
  <c r="G177" i="35" s="1"/>
  <c r="D177" i="35"/>
  <c r="C177" i="35"/>
  <c r="F178" i="35"/>
  <c r="G178" i="35" s="1"/>
  <c r="D178" i="35"/>
  <c r="C178" i="35"/>
  <c r="F176" i="35"/>
  <c r="G176" i="35" s="1"/>
  <c r="D176" i="35"/>
  <c r="C176" i="35"/>
  <c r="F173" i="35"/>
  <c r="G173" i="35" s="1"/>
  <c r="D173" i="35"/>
  <c r="C173" i="35"/>
  <c r="F172" i="35"/>
  <c r="G172" i="35" s="1"/>
  <c r="D172" i="35"/>
  <c r="C172" i="35"/>
  <c r="B51" i="88"/>
  <c r="A51" i="88"/>
  <c r="E53" i="51"/>
  <c r="B53" i="51"/>
  <c r="F168" i="35"/>
  <c r="G168" i="35" s="1"/>
  <c r="D168" i="35"/>
  <c r="C168" i="35"/>
  <c r="F167" i="35"/>
  <c r="G167" i="35" s="1"/>
  <c r="D167" i="35"/>
  <c r="C167" i="35"/>
  <c r="F164" i="35"/>
  <c r="G164" i="35" s="1"/>
  <c r="D164" i="35"/>
  <c r="C164" i="35"/>
  <c r="F163" i="35"/>
  <c r="G163" i="35" s="1"/>
  <c r="D163" i="35"/>
  <c r="C163" i="35"/>
  <c r="G174" i="35" l="1"/>
  <c r="G179" i="35"/>
  <c r="G165" i="35"/>
  <c r="G169" i="35"/>
  <c r="G161" i="35" l="1"/>
  <c r="G170" i="35"/>
  <c r="E52" i="51" l="1"/>
  <c r="B46" i="88"/>
  <c r="B47" i="88"/>
  <c r="B48" i="88"/>
  <c r="B49" i="88"/>
  <c r="A45" i="88"/>
  <c r="A46" i="88"/>
  <c r="A47" i="88"/>
  <c r="A48" i="88"/>
  <c r="A49" i="88"/>
  <c r="A50" i="88"/>
  <c r="B52" i="51"/>
  <c r="B45" i="88" s="1"/>
  <c r="F159" i="35"/>
  <c r="G159" i="35" s="1"/>
  <c r="D159" i="35"/>
  <c r="C159" i="35"/>
  <c r="F158" i="35"/>
  <c r="G158" i="35" s="1"/>
  <c r="D158" i="35"/>
  <c r="C158" i="35"/>
  <c r="F155" i="35"/>
  <c r="G155" i="35" s="1"/>
  <c r="D155" i="35"/>
  <c r="C155" i="35"/>
  <c r="F154" i="35"/>
  <c r="G154" i="35" s="1"/>
  <c r="D154" i="35"/>
  <c r="C154" i="35"/>
  <c r="B51" i="51"/>
  <c r="B44" i="88" s="1"/>
  <c r="F150" i="35"/>
  <c r="G150" i="35" s="1"/>
  <c r="G151" i="35" s="1"/>
  <c r="D150" i="35"/>
  <c r="C150" i="35"/>
  <c r="F147" i="35"/>
  <c r="G147" i="35" s="1"/>
  <c r="D147" i="35"/>
  <c r="C147" i="35"/>
  <c r="F146" i="35"/>
  <c r="G146" i="35" s="1"/>
  <c r="D146" i="35"/>
  <c r="C146" i="35"/>
  <c r="B50" i="51"/>
  <c r="B43" i="88" s="1"/>
  <c r="F142" i="35"/>
  <c r="G142" i="35" s="1"/>
  <c r="G143" i="35" s="1"/>
  <c r="D142" i="35"/>
  <c r="C142" i="35"/>
  <c r="F139" i="35"/>
  <c r="G139" i="35" s="1"/>
  <c r="D139" i="35"/>
  <c r="C139" i="35"/>
  <c r="F138" i="35"/>
  <c r="G138" i="35" s="1"/>
  <c r="D138" i="35"/>
  <c r="C138" i="35"/>
  <c r="E47" i="51"/>
  <c r="E48" i="51"/>
  <c r="E49" i="51"/>
  <c r="E50" i="51"/>
  <c r="E51" i="51"/>
  <c r="E46" i="51"/>
  <c r="A40" i="88"/>
  <c r="B40" i="88"/>
  <c r="A41" i="88"/>
  <c r="B41" i="88"/>
  <c r="A42" i="88"/>
  <c r="B42" i="88"/>
  <c r="A43" i="88"/>
  <c r="A44" i="88"/>
  <c r="B39" i="88"/>
  <c r="A39" i="88"/>
  <c r="C38" i="88"/>
  <c r="A38" i="88"/>
  <c r="F49" i="51"/>
  <c r="D49" i="51"/>
  <c r="D42" i="88" s="1"/>
  <c r="C49" i="51"/>
  <c r="C42" i="88" s="1"/>
  <c r="F48" i="51"/>
  <c r="D48" i="51"/>
  <c r="D41" i="88" s="1"/>
  <c r="C48" i="51"/>
  <c r="C41" i="88" s="1"/>
  <c r="C35" i="88"/>
  <c r="A35" i="88"/>
  <c r="C33" i="88"/>
  <c r="A33" i="88"/>
  <c r="E104" i="51"/>
  <c r="B104" i="51"/>
  <c r="B97" i="88" s="1"/>
  <c r="F257" i="35"/>
  <c r="G257" i="35" s="1"/>
  <c r="G258" i="35" s="1"/>
  <c r="D257" i="35"/>
  <c r="C257" i="35"/>
  <c r="F253" i="35"/>
  <c r="G253" i="35" s="1"/>
  <c r="D253" i="35"/>
  <c r="C253" i="35"/>
  <c r="F254" i="35"/>
  <c r="G254" i="35" s="1"/>
  <c r="D254" i="35"/>
  <c r="C254" i="35"/>
  <c r="E92" i="88"/>
  <c r="A92" i="88"/>
  <c r="B92" i="88"/>
  <c r="G156" i="35" l="1"/>
  <c r="G160" i="35"/>
  <c r="G148" i="35"/>
  <c r="G144" i="35" s="1"/>
  <c r="G140" i="35"/>
  <c r="G136" i="35" s="1"/>
  <c r="G49" i="51"/>
  <c r="J49" i="51" s="1"/>
  <c r="G255" i="35"/>
  <c r="G251" i="35" s="1"/>
  <c r="G48" i="51"/>
  <c r="J48" i="51" s="1"/>
  <c r="A103" i="88"/>
  <c r="A97" i="88"/>
  <c r="B110" i="51"/>
  <c r="E110" i="51"/>
  <c r="O48" i="51" l="1"/>
  <c r="N48" i="51"/>
  <c r="O49" i="51"/>
  <c r="N49" i="51"/>
  <c r="G152" i="35"/>
  <c r="P49" i="51" l="1"/>
  <c r="Q49" i="51" s="1"/>
  <c r="P48" i="51"/>
  <c r="Q48" i="51" s="1"/>
  <c r="G282" i="35"/>
  <c r="G283" i="35" s="1"/>
  <c r="D282" i="35"/>
  <c r="C282" i="35"/>
  <c r="F279" i="35"/>
  <c r="G279" i="35" s="1"/>
  <c r="D279" i="35"/>
  <c r="C279" i="35"/>
  <c r="B103" i="88" l="1"/>
  <c r="G280" i="35"/>
  <c r="G277" i="35" s="1"/>
  <c r="C275" i="35" l="1"/>
  <c r="D275" i="35"/>
  <c r="F275" i="35"/>
  <c r="G275" i="35" s="1"/>
  <c r="G276" i="35" s="1"/>
  <c r="E102" i="88" l="1"/>
  <c r="E109" i="51" s="1"/>
  <c r="E76" i="88"/>
  <c r="E83" i="51" s="1"/>
  <c r="E82" i="51"/>
  <c r="E74" i="88"/>
  <c r="E81" i="51" s="1"/>
  <c r="B79" i="51"/>
  <c r="F242" i="35"/>
  <c r="G242" i="35" s="1"/>
  <c r="G243" i="35" s="1"/>
  <c r="D242" i="35"/>
  <c r="C242" i="35"/>
  <c r="F239" i="35"/>
  <c r="G239" i="35" s="1"/>
  <c r="D239" i="35"/>
  <c r="C239" i="35"/>
  <c r="F238" i="35"/>
  <c r="G238" i="35" s="1"/>
  <c r="D238" i="35"/>
  <c r="C238" i="35"/>
  <c r="B73" i="51"/>
  <c r="F230" i="35"/>
  <c r="G230" i="35" s="1"/>
  <c r="D230" i="35"/>
  <c r="C230" i="35"/>
  <c r="F227" i="35"/>
  <c r="G227" i="35" s="1"/>
  <c r="D227" i="35"/>
  <c r="C227" i="35"/>
  <c r="F226" i="35"/>
  <c r="G226" i="35" s="1"/>
  <c r="D226" i="35"/>
  <c r="C226" i="35"/>
  <c r="G240" i="35" l="1"/>
  <c r="G236" i="35" s="1"/>
  <c r="G228" i="35"/>
  <c r="G231" i="35"/>
  <c r="G224" i="35" l="1"/>
  <c r="E71" i="88" l="1"/>
  <c r="E70" i="88"/>
  <c r="E77" i="51" s="1"/>
  <c r="E69" i="88"/>
  <c r="E76" i="51" s="1"/>
  <c r="E75" i="51"/>
  <c r="E67" i="88"/>
  <c r="E74" i="51" s="1"/>
  <c r="B74" i="51"/>
  <c r="F234" i="35"/>
  <c r="G234" i="35" s="1"/>
  <c r="D234" i="35"/>
  <c r="C234" i="35"/>
  <c r="E73" i="88" l="1"/>
  <c r="E80" i="51" s="1"/>
  <c r="E79" i="51"/>
  <c r="E78" i="51"/>
  <c r="G235" i="35"/>
  <c r="G232" i="35" s="1"/>
  <c r="E65" i="88" l="1"/>
  <c r="E64" i="88"/>
  <c r="E71" i="51" s="1"/>
  <c r="A65" i="88"/>
  <c r="B65" i="88"/>
  <c r="A66" i="88"/>
  <c r="B66" i="88"/>
  <c r="A67" i="88"/>
  <c r="B67" i="88"/>
  <c r="A68" i="88"/>
  <c r="B68" i="88"/>
  <c r="A69" i="88"/>
  <c r="B69" i="88"/>
  <c r="A70" i="88"/>
  <c r="B70" i="88"/>
  <c r="A71" i="88"/>
  <c r="B71" i="88"/>
  <c r="A72" i="88"/>
  <c r="B72" i="88"/>
  <c r="A73" i="88"/>
  <c r="B73" i="88"/>
  <c r="A74" i="88"/>
  <c r="B74" i="88"/>
  <c r="A75" i="88"/>
  <c r="B75" i="88"/>
  <c r="A76" i="88"/>
  <c r="B76" i="88"/>
  <c r="A102" i="88"/>
  <c r="B102" i="88"/>
  <c r="B64" i="88"/>
  <c r="A64" i="88"/>
  <c r="C63" i="88"/>
  <c r="A63" i="88"/>
  <c r="C80" i="51"/>
  <c r="C73" i="88" s="1"/>
  <c r="D80" i="51"/>
  <c r="D73" i="88" s="1"/>
  <c r="F80" i="51"/>
  <c r="G80" i="51" s="1"/>
  <c r="C81" i="51"/>
  <c r="C74" i="88" s="1"/>
  <c r="D81" i="51"/>
  <c r="D74" i="88" s="1"/>
  <c r="F81" i="51"/>
  <c r="G81" i="51" s="1"/>
  <c r="C82" i="51"/>
  <c r="C75" i="88" s="1"/>
  <c r="D82" i="51"/>
  <c r="D75" i="88" s="1"/>
  <c r="F82" i="51"/>
  <c r="G82" i="51" s="1"/>
  <c r="C83" i="51"/>
  <c r="C76" i="88" s="1"/>
  <c r="D83" i="51"/>
  <c r="D76" i="88" s="1"/>
  <c r="F83" i="51"/>
  <c r="G83" i="51" s="1"/>
  <c r="E69" i="51"/>
  <c r="B69" i="51"/>
  <c r="F219" i="35"/>
  <c r="G219" i="35" s="1"/>
  <c r="D209" i="35"/>
  <c r="C209" i="35"/>
  <c r="B209" i="35"/>
  <c r="F222" i="35"/>
  <c r="G222" i="35" s="1"/>
  <c r="D222" i="35"/>
  <c r="C222" i="35"/>
  <c r="F221" i="35"/>
  <c r="G221" i="35" s="1"/>
  <c r="D221" i="35"/>
  <c r="C221" i="35"/>
  <c r="F220" i="35"/>
  <c r="G220" i="35" s="1"/>
  <c r="D220" i="35"/>
  <c r="C220" i="35"/>
  <c r="D219" i="35"/>
  <c r="C219" i="35"/>
  <c r="F216" i="35"/>
  <c r="G216" i="35" s="1"/>
  <c r="D216" i="35"/>
  <c r="C216" i="35"/>
  <c r="F215" i="35"/>
  <c r="G215" i="35" s="1"/>
  <c r="D215" i="35"/>
  <c r="C215" i="35"/>
  <c r="F214" i="35"/>
  <c r="G214" i="35" s="1"/>
  <c r="D214" i="35"/>
  <c r="C214" i="35"/>
  <c r="M83" i="51" l="1"/>
  <c r="J83" i="51"/>
  <c r="M81" i="51"/>
  <c r="J81" i="51"/>
  <c r="M80" i="51"/>
  <c r="J80" i="51"/>
  <c r="J82" i="51"/>
  <c r="M82" i="51"/>
  <c r="L81" i="51"/>
  <c r="K81" i="51"/>
  <c r="K83" i="51"/>
  <c r="L83" i="51"/>
  <c r="L80" i="51"/>
  <c r="K80" i="51"/>
  <c r="L82" i="51"/>
  <c r="K82" i="51"/>
  <c r="O83" i="51"/>
  <c r="N83" i="51"/>
  <c r="N81" i="51"/>
  <c r="O81" i="51"/>
  <c r="O80" i="51"/>
  <c r="N80" i="51"/>
  <c r="O82" i="51"/>
  <c r="N82" i="51"/>
  <c r="E66" i="88"/>
  <c r="E73" i="51" s="1"/>
  <c r="E72" i="51"/>
  <c r="G217" i="35"/>
  <c r="G223" i="35"/>
  <c r="P82" i="51" l="1"/>
  <c r="Q82" i="51" s="1"/>
  <c r="P80" i="51"/>
  <c r="Q80" i="51" s="1"/>
  <c r="P81" i="51"/>
  <c r="Q81" i="51" s="1"/>
  <c r="P83" i="51"/>
  <c r="Q83" i="51" s="1"/>
  <c r="G212" i="35"/>
  <c r="F209" i="35" s="1"/>
  <c r="E208" i="35" l="1"/>
  <c r="E209" i="35" s="1"/>
  <c r="G209" i="35" s="1"/>
  <c r="C201" i="35"/>
  <c r="B201" i="35"/>
  <c r="G210" i="35"/>
  <c r="F208" i="35"/>
  <c r="D208" i="35"/>
  <c r="C208" i="35"/>
  <c r="F207" i="35"/>
  <c r="G207" i="35" s="1"/>
  <c r="D207" i="35"/>
  <c r="C207" i="35"/>
  <c r="F204" i="35"/>
  <c r="G204" i="35" s="1"/>
  <c r="D204" i="35"/>
  <c r="C204" i="35"/>
  <c r="E61" i="88"/>
  <c r="E68" i="51" s="1"/>
  <c r="E60" i="88"/>
  <c r="E67" i="51" s="1"/>
  <c r="E59" i="88"/>
  <c r="E66" i="51" s="1"/>
  <c r="E58" i="88"/>
  <c r="E65" i="51" s="1"/>
  <c r="B57" i="88"/>
  <c r="B58" i="88"/>
  <c r="B59" i="88"/>
  <c r="B60" i="88"/>
  <c r="B61" i="88"/>
  <c r="B62" i="88"/>
  <c r="A58" i="88"/>
  <c r="A59" i="88"/>
  <c r="A60" i="88"/>
  <c r="A61" i="88"/>
  <c r="A62" i="88"/>
  <c r="A57" i="88"/>
  <c r="C56" i="88"/>
  <c r="A56" i="88"/>
  <c r="C55" i="88"/>
  <c r="A55" i="88"/>
  <c r="C65" i="51"/>
  <c r="C58" i="88" s="1"/>
  <c r="D65" i="51"/>
  <c r="D58" i="88" s="1"/>
  <c r="F65" i="51"/>
  <c r="C66" i="51"/>
  <c r="C59" i="88" s="1"/>
  <c r="D66" i="51"/>
  <c r="D59" i="88" s="1"/>
  <c r="F66" i="51"/>
  <c r="C67" i="51"/>
  <c r="C60" i="88" s="1"/>
  <c r="D67" i="51"/>
  <c r="D60" i="88" s="1"/>
  <c r="F67" i="51"/>
  <c r="C68" i="51"/>
  <c r="C61" i="88" s="1"/>
  <c r="D68" i="51"/>
  <c r="D61" i="88" s="1"/>
  <c r="F68" i="51"/>
  <c r="G208" i="35" l="1"/>
  <c r="G211" i="35" s="1"/>
  <c r="G205" i="35"/>
  <c r="G65" i="51"/>
  <c r="K65" i="51" s="1"/>
  <c r="G67" i="51"/>
  <c r="K67" i="51" s="1"/>
  <c r="G68" i="51"/>
  <c r="K68" i="51" s="1"/>
  <c r="G66" i="51"/>
  <c r="K66" i="51" s="1"/>
  <c r="O66" i="51" l="1"/>
  <c r="N66" i="51"/>
  <c r="N68" i="51"/>
  <c r="O68" i="51"/>
  <c r="O67" i="51"/>
  <c r="N67" i="51"/>
  <c r="O65" i="51"/>
  <c r="N65" i="51"/>
  <c r="G202" i="35"/>
  <c r="P67" i="51" l="1"/>
  <c r="Q67" i="51" s="1"/>
  <c r="P65" i="51"/>
  <c r="Q65" i="51" s="1"/>
  <c r="P68" i="51"/>
  <c r="Q68" i="51" s="1"/>
  <c r="P66" i="51"/>
  <c r="Q66" i="51" s="1"/>
  <c r="E101" i="88"/>
  <c r="E108" i="51" s="1"/>
  <c r="B108" i="51"/>
  <c r="B101" i="88" s="1"/>
  <c r="C250" i="35"/>
  <c r="B250" i="35"/>
  <c r="C244" i="35"/>
  <c r="B244" i="35"/>
  <c r="C92" i="35"/>
  <c r="B92" i="35"/>
  <c r="C10" i="35"/>
  <c r="B10" i="35"/>
  <c r="F15" i="51" s="1"/>
  <c r="G272" i="35"/>
  <c r="C98" i="88"/>
  <c r="A98" i="88"/>
  <c r="C96" i="88"/>
  <c r="A96" i="88"/>
  <c r="C95" i="88"/>
  <c r="A95" i="88"/>
  <c r="E91" i="88"/>
  <c r="E98" i="51" s="1"/>
  <c r="E99" i="51"/>
  <c r="A91" i="88"/>
  <c r="C88" i="88"/>
  <c r="A88" i="88"/>
  <c r="C78" i="88"/>
  <c r="A78" i="88"/>
  <c r="B91" i="88"/>
  <c r="D120" i="51" l="1"/>
  <c r="C120" i="51"/>
  <c r="F120" i="51"/>
  <c r="G120" i="51" s="1"/>
  <c r="F47" i="51"/>
  <c r="G47" i="51" s="1"/>
  <c r="J47" i="51" s="1"/>
  <c r="F46" i="51"/>
  <c r="G46" i="51" s="1"/>
  <c r="J46" i="51" s="1"/>
  <c r="C46" i="51"/>
  <c r="C39" i="88" s="1"/>
  <c r="D46" i="51"/>
  <c r="D39" i="88" s="1"/>
  <c r="D47" i="51"/>
  <c r="D40" i="88" s="1"/>
  <c r="C47" i="51"/>
  <c r="C40" i="88" s="1"/>
  <c r="D110" i="51"/>
  <c r="D103" i="88" s="1"/>
  <c r="F110" i="51"/>
  <c r="G110" i="51" s="1"/>
  <c r="M110" i="51" s="1"/>
  <c r="C110" i="51"/>
  <c r="C103" i="88" s="1"/>
  <c r="E101" i="51"/>
  <c r="C93" i="88"/>
  <c r="A93" i="88"/>
  <c r="B94" i="88"/>
  <c r="A94" i="88"/>
  <c r="F101" i="51"/>
  <c r="D101" i="51"/>
  <c r="D94" i="88" s="1"/>
  <c r="C101" i="51"/>
  <c r="C94" i="88" s="1"/>
  <c r="A90" i="88"/>
  <c r="B90" i="88"/>
  <c r="E97" i="51"/>
  <c r="E96" i="51"/>
  <c r="B89" i="88"/>
  <c r="A89" i="88"/>
  <c r="F98" i="51"/>
  <c r="D98" i="51"/>
  <c r="D91" i="88" s="1"/>
  <c r="C98" i="51"/>
  <c r="C91" i="88" s="1"/>
  <c r="F97" i="51"/>
  <c r="D97" i="51"/>
  <c r="D90" i="88" s="1"/>
  <c r="C97" i="51"/>
  <c r="C90" i="88" s="1"/>
  <c r="F96" i="51"/>
  <c r="D96" i="51"/>
  <c r="D89" i="88" s="1"/>
  <c r="C96" i="51"/>
  <c r="C89" i="88" s="1"/>
  <c r="E87" i="88"/>
  <c r="E94" i="51" s="1"/>
  <c r="E85" i="88"/>
  <c r="E92" i="51" s="1"/>
  <c r="E86" i="88"/>
  <c r="E93" i="51" s="1"/>
  <c r="E84" i="88"/>
  <c r="E91" i="51" s="1"/>
  <c r="A87" i="88"/>
  <c r="B87" i="88"/>
  <c r="B90" i="51"/>
  <c r="B83" i="88" s="1"/>
  <c r="F248" i="35"/>
  <c r="G248" i="35" s="1"/>
  <c r="D248" i="35"/>
  <c r="C248" i="35"/>
  <c r="F247" i="35"/>
  <c r="G247" i="35" s="1"/>
  <c r="D247" i="35"/>
  <c r="C247" i="35"/>
  <c r="E83" i="88"/>
  <c r="E90" i="51" s="1"/>
  <c r="E82" i="88"/>
  <c r="E89" i="51" s="1"/>
  <c r="E81" i="88"/>
  <c r="E88" i="51" s="1"/>
  <c r="E27" i="88"/>
  <c r="E34" i="51" s="1"/>
  <c r="E24" i="88"/>
  <c r="E22" i="88"/>
  <c r="B86" i="88"/>
  <c r="A86" i="88"/>
  <c r="B85" i="88"/>
  <c r="A85" i="88"/>
  <c r="B84" i="88"/>
  <c r="A84" i="88"/>
  <c r="A83" i="88"/>
  <c r="B81" i="88"/>
  <c r="B82" i="88"/>
  <c r="A81" i="88"/>
  <c r="A82" i="88"/>
  <c r="E87" i="51"/>
  <c r="E86" i="51"/>
  <c r="B80" i="88"/>
  <c r="A80" i="88"/>
  <c r="B79" i="88"/>
  <c r="A79" i="88"/>
  <c r="C77" i="88"/>
  <c r="A77" i="88"/>
  <c r="F89" i="51"/>
  <c r="D89" i="51"/>
  <c r="D82" i="88" s="1"/>
  <c r="C89" i="51"/>
  <c r="C82" i="88" s="1"/>
  <c r="F88" i="51"/>
  <c r="D88" i="51"/>
  <c r="D81" i="88" s="1"/>
  <c r="C88" i="51"/>
  <c r="C81" i="88" s="1"/>
  <c r="F87" i="51"/>
  <c r="D87" i="51"/>
  <c r="D80" i="88" s="1"/>
  <c r="C87" i="51"/>
  <c r="C80" i="88" s="1"/>
  <c r="F86" i="51"/>
  <c r="D86" i="51"/>
  <c r="D79" i="88" s="1"/>
  <c r="C86" i="51"/>
  <c r="C79" i="88" s="1"/>
  <c r="E44" i="51"/>
  <c r="A37" i="88"/>
  <c r="B44" i="51"/>
  <c r="B37" i="88" s="1"/>
  <c r="F134" i="35"/>
  <c r="G134" i="35" s="1"/>
  <c r="D134" i="35"/>
  <c r="C134" i="35"/>
  <c r="F133" i="35"/>
  <c r="G133" i="35" s="1"/>
  <c r="D133" i="35"/>
  <c r="C133" i="35"/>
  <c r="F132" i="35"/>
  <c r="G132" i="35" s="1"/>
  <c r="D132" i="35"/>
  <c r="C132" i="35"/>
  <c r="F131" i="35"/>
  <c r="G131" i="35" s="1"/>
  <c r="D131" i="35"/>
  <c r="C131" i="35"/>
  <c r="F130" i="35"/>
  <c r="G130" i="35" s="1"/>
  <c r="D130" i="35"/>
  <c r="C130" i="35"/>
  <c r="F129" i="35"/>
  <c r="G129" i="35" s="1"/>
  <c r="D129" i="35"/>
  <c r="C129" i="35"/>
  <c r="F128" i="35"/>
  <c r="G128" i="35" s="1"/>
  <c r="D128" i="35"/>
  <c r="C128" i="35"/>
  <c r="F125" i="35"/>
  <c r="G125" i="35" s="1"/>
  <c r="D125" i="35"/>
  <c r="C125" i="35"/>
  <c r="F124" i="35"/>
  <c r="G124" i="35" s="1"/>
  <c r="D124" i="35"/>
  <c r="C124" i="35"/>
  <c r="F123" i="35"/>
  <c r="G123" i="35" s="1"/>
  <c r="D123" i="35"/>
  <c r="C123" i="35"/>
  <c r="E43" i="51"/>
  <c r="B43" i="51"/>
  <c r="B36" i="88" s="1"/>
  <c r="A36" i="88"/>
  <c r="F119" i="35"/>
  <c r="G119" i="35" s="1"/>
  <c r="D119" i="35"/>
  <c r="C119" i="35"/>
  <c r="F118" i="35"/>
  <c r="G118" i="35" s="1"/>
  <c r="D118" i="35"/>
  <c r="C118" i="35"/>
  <c r="F117" i="35"/>
  <c r="G117" i="35" s="1"/>
  <c r="D117" i="35"/>
  <c r="C117" i="35"/>
  <c r="F116" i="35"/>
  <c r="G116" i="35" s="1"/>
  <c r="D116" i="35"/>
  <c r="C116" i="35"/>
  <c r="F115" i="35"/>
  <c r="G115" i="35" s="1"/>
  <c r="D115" i="35"/>
  <c r="C115" i="35"/>
  <c r="F114" i="35"/>
  <c r="G114" i="35" s="1"/>
  <c r="D114" i="35"/>
  <c r="C114" i="35"/>
  <c r="F113" i="35"/>
  <c r="G113" i="35" s="1"/>
  <c r="D113" i="35"/>
  <c r="C113" i="35"/>
  <c r="F110" i="35"/>
  <c r="G110" i="35" s="1"/>
  <c r="D110" i="35"/>
  <c r="C110" i="35"/>
  <c r="F109" i="35"/>
  <c r="G109" i="35" s="1"/>
  <c r="D109" i="35"/>
  <c r="C109" i="35"/>
  <c r="F108" i="35"/>
  <c r="G108" i="35" s="1"/>
  <c r="D108" i="35"/>
  <c r="C108" i="35"/>
  <c r="E41" i="51"/>
  <c r="A34" i="88"/>
  <c r="B41" i="51"/>
  <c r="B34" i="88" s="1"/>
  <c r="B27" i="88"/>
  <c r="F104" i="35"/>
  <c r="G104" i="35" s="1"/>
  <c r="D104" i="35"/>
  <c r="C104" i="35"/>
  <c r="F97" i="35"/>
  <c r="G97" i="35" s="1"/>
  <c r="D97" i="35"/>
  <c r="C97" i="35"/>
  <c r="F96" i="35"/>
  <c r="G96" i="35" s="1"/>
  <c r="D96" i="35"/>
  <c r="C96" i="35"/>
  <c r="F103" i="35"/>
  <c r="G103" i="35" s="1"/>
  <c r="D103" i="35"/>
  <c r="C103" i="35"/>
  <c r="F102" i="35"/>
  <c r="G102" i="35" s="1"/>
  <c r="D102" i="35"/>
  <c r="C102" i="35"/>
  <c r="F101" i="35"/>
  <c r="G101" i="35" s="1"/>
  <c r="D101" i="35"/>
  <c r="C101" i="35"/>
  <c r="F100" i="35"/>
  <c r="G100" i="35" s="1"/>
  <c r="D100" i="35"/>
  <c r="C100" i="35"/>
  <c r="F95" i="35"/>
  <c r="G95" i="35" s="1"/>
  <c r="D95" i="35"/>
  <c r="C95" i="35"/>
  <c r="C26" i="88"/>
  <c r="A26" i="88"/>
  <c r="C5" i="88"/>
  <c r="A5" i="88"/>
  <c r="J45" i="51" l="1"/>
  <c r="O47" i="51"/>
  <c r="N47" i="51"/>
  <c r="O110" i="51"/>
  <c r="N110" i="51"/>
  <c r="O46" i="51"/>
  <c r="N46" i="51"/>
  <c r="G101" i="51"/>
  <c r="K101" i="51" s="1"/>
  <c r="G98" i="51"/>
  <c r="J98" i="51" s="1"/>
  <c r="G97" i="51"/>
  <c r="J97" i="51" s="1"/>
  <c r="G96" i="51"/>
  <c r="J96" i="51" s="1"/>
  <c r="G249" i="35"/>
  <c r="G245" i="35" s="1"/>
  <c r="G120" i="35"/>
  <c r="G89" i="51"/>
  <c r="J89" i="51" s="1"/>
  <c r="G88" i="51"/>
  <c r="J88" i="51" s="1"/>
  <c r="G86" i="51"/>
  <c r="J86" i="51" s="1"/>
  <c r="G87" i="51"/>
  <c r="J87" i="51" s="1"/>
  <c r="G126" i="35"/>
  <c r="G135" i="35"/>
  <c r="G98" i="35"/>
  <c r="G111" i="35"/>
  <c r="G105" i="35"/>
  <c r="P110" i="51" l="1"/>
  <c r="Q110" i="51" s="1"/>
  <c r="P46" i="51"/>
  <c r="Q46" i="51" s="1"/>
  <c r="O87" i="51"/>
  <c r="N87" i="51"/>
  <c r="O98" i="51"/>
  <c r="N98" i="51"/>
  <c r="O86" i="51"/>
  <c r="N86" i="51"/>
  <c r="G100" i="51"/>
  <c r="O101" i="51"/>
  <c r="N101" i="51"/>
  <c r="O89" i="51"/>
  <c r="N89" i="51"/>
  <c r="N88" i="51"/>
  <c r="O88" i="51"/>
  <c r="O96" i="51"/>
  <c r="N96" i="51"/>
  <c r="O97" i="51"/>
  <c r="N97" i="51"/>
  <c r="P47" i="51"/>
  <c r="Q47" i="51" s="1"/>
  <c r="G121" i="35"/>
  <c r="G93" i="35"/>
  <c r="G106" i="35"/>
  <c r="P96" i="51" l="1"/>
  <c r="Q96" i="51" s="1"/>
  <c r="P89" i="51"/>
  <c r="Q89" i="51" s="1"/>
  <c r="P87" i="51"/>
  <c r="Q87" i="51" s="1"/>
  <c r="P97" i="51"/>
  <c r="Q97" i="51" s="1"/>
  <c r="P101" i="51"/>
  <c r="Q101" i="51" s="1"/>
  <c r="P88" i="51"/>
  <c r="Q88" i="51" s="1"/>
  <c r="P86" i="51"/>
  <c r="Q86" i="51" s="1"/>
  <c r="P98" i="51"/>
  <c r="Q98" i="51" s="1"/>
  <c r="E32" i="51"/>
  <c r="B32" i="51"/>
  <c r="B25" i="88" s="1"/>
  <c r="F65" i="35"/>
  <c r="G65" i="35" s="1"/>
  <c r="D65" i="35"/>
  <c r="C65" i="35"/>
  <c r="F64" i="35"/>
  <c r="G64" i="35" s="1"/>
  <c r="D64" i="35"/>
  <c r="C64" i="35"/>
  <c r="G66" i="35" l="1"/>
  <c r="G62" i="35" s="1"/>
  <c r="E31" i="51" l="1"/>
  <c r="E30" i="51"/>
  <c r="B30" i="51"/>
  <c r="F60" i="35"/>
  <c r="G60" i="35" s="1"/>
  <c r="D60" i="35"/>
  <c r="C60" i="35"/>
  <c r="E29" i="51"/>
  <c r="G61" i="35" l="1"/>
  <c r="G57" i="35" s="1"/>
  <c r="E28" i="51"/>
  <c r="E27" i="51" l="1"/>
  <c r="B24" i="88"/>
  <c r="A24" i="88"/>
  <c r="A25" i="88"/>
  <c r="E26" i="51"/>
  <c r="B26" i="51"/>
  <c r="F55" i="35"/>
  <c r="G55" i="35" s="1"/>
  <c r="D55" i="35"/>
  <c r="C55" i="35"/>
  <c r="G56" i="35" l="1"/>
  <c r="G53" i="35" s="1"/>
  <c r="E25" i="51" l="1"/>
  <c r="E24" i="51"/>
  <c r="B18" i="88"/>
  <c r="B23" i="88"/>
  <c r="B19" i="88"/>
  <c r="B20" i="88"/>
  <c r="B21" i="88"/>
  <c r="B22" i="88"/>
  <c r="B24" i="51"/>
  <c r="B17" i="88" s="1"/>
  <c r="F51" i="35"/>
  <c r="G51" i="35" s="1"/>
  <c r="D51" i="35"/>
  <c r="C51" i="35"/>
  <c r="F50" i="35"/>
  <c r="G50" i="35" s="1"/>
  <c r="D50" i="35"/>
  <c r="C50" i="35"/>
  <c r="F23" i="51"/>
  <c r="E23" i="51"/>
  <c r="D23" i="51"/>
  <c r="D16" i="88" s="1"/>
  <c r="C23" i="51"/>
  <c r="C16" i="88" s="1"/>
  <c r="B16" i="88"/>
  <c r="C15" i="88"/>
  <c r="C6" i="88"/>
  <c r="A15" i="88"/>
  <c r="A6" i="88"/>
  <c r="A17" i="88"/>
  <c r="A18" i="88"/>
  <c r="A19" i="88"/>
  <c r="A20" i="88"/>
  <c r="A21" i="88"/>
  <c r="A22" i="88"/>
  <c r="A23" i="88"/>
  <c r="A16" i="88"/>
  <c r="E107" i="51"/>
  <c r="B107" i="51"/>
  <c r="B100" i="88" s="1"/>
  <c r="D107" i="51" l="1"/>
  <c r="D100" i="88" s="1"/>
  <c r="G52" i="35"/>
  <c r="G48" i="35" s="1"/>
  <c r="C107" i="51"/>
  <c r="C100" i="88" s="1"/>
  <c r="G269" i="35" l="1"/>
  <c r="D269" i="35"/>
  <c r="C269" i="35"/>
  <c r="F270" i="35"/>
  <c r="G270" i="35" s="1"/>
  <c r="D270" i="35"/>
  <c r="C270" i="35"/>
  <c r="G268" i="35"/>
  <c r="D268" i="35"/>
  <c r="C268" i="35"/>
  <c r="F265" i="35"/>
  <c r="G265" i="35" s="1"/>
  <c r="G266" i="35" s="1"/>
  <c r="D265" i="35"/>
  <c r="C265" i="35"/>
  <c r="E21" i="51"/>
  <c r="B21" i="51"/>
  <c r="F43" i="35"/>
  <c r="G43" i="35" s="1"/>
  <c r="D43" i="35"/>
  <c r="C43" i="35"/>
  <c r="F46" i="35"/>
  <c r="G46" i="35" s="1"/>
  <c r="D46" i="35"/>
  <c r="C46" i="35"/>
  <c r="C261" i="35"/>
  <c r="C42" i="35"/>
  <c r="C41" i="35"/>
  <c r="C38" i="35"/>
  <c r="G271" i="35" l="1"/>
  <c r="G263" i="35" s="1"/>
  <c r="F107" i="51" s="1"/>
  <c r="C21" i="51"/>
  <c r="D21" i="51"/>
  <c r="F38" i="35"/>
  <c r="D38" i="35"/>
  <c r="F42" i="35"/>
  <c r="G42" i="35" s="1"/>
  <c r="D42" i="35"/>
  <c r="F41" i="35"/>
  <c r="G41" i="35" s="1"/>
  <c r="D41" i="35"/>
  <c r="G38" i="35" l="1"/>
  <c r="G39" i="35" s="1"/>
  <c r="G47" i="35"/>
  <c r="E106" i="51"/>
  <c r="B106" i="51"/>
  <c r="B99" i="88" s="1"/>
  <c r="F261" i="35"/>
  <c r="G261" i="35" s="1"/>
  <c r="D261" i="35"/>
  <c r="E20" i="51"/>
  <c r="D20" i="51"/>
  <c r="C20" i="51"/>
  <c r="E19" i="51"/>
  <c r="E18" i="51"/>
  <c r="D18" i="51"/>
  <c r="C18" i="51"/>
  <c r="E17" i="51"/>
  <c r="D16" i="51"/>
  <c r="D15" i="51"/>
  <c r="D14" i="51"/>
  <c r="C16" i="51"/>
  <c r="C15" i="51"/>
  <c r="C14" i="51"/>
  <c r="E16" i="51"/>
  <c r="E15" i="51"/>
  <c r="B113" i="88"/>
  <c r="A113" i="88"/>
  <c r="C32" i="88"/>
  <c r="A32" i="88"/>
  <c r="B14" i="88"/>
  <c r="A14" i="88"/>
  <c r="B13" i="88"/>
  <c r="A13" i="88"/>
  <c r="A12" i="88"/>
  <c r="B11" i="88"/>
  <c r="A11" i="88"/>
  <c r="A10" i="88"/>
  <c r="B9" i="88"/>
  <c r="A9" i="88"/>
  <c r="B8" i="88"/>
  <c r="A8" i="88"/>
  <c r="E7" i="88"/>
  <c r="E14" i="51" s="1"/>
  <c r="B7" i="88"/>
  <c r="A7" i="88"/>
  <c r="G36" i="35" l="1"/>
  <c r="F21" i="51" s="1"/>
  <c r="D106" i="51"/>
  <c r="D99" i="88" s="1"/>
  <c r="B10" i="88"/>
  <c r="D19" i="51"/>
  <c r="C106" i="51"/>
  <c r="C99" i="88" s="1"/>
  <c r="G262" i="35"/>
  <c r="G259" i="35" s="1"/>
  <c r="F106" i="51" s="1"/>
  <c r="B12" i="88"/>
  <c r="C19" i="51"/>
  <c r="C17" i="51"/>
  <c r="D17" i="51"/>
  <c r="G23" i="51"/>
  <c r="J23" i="51" s="1"/>
  <c r="P23" i="51" l="1"/>
  <c r="Q23" i="51" s="1"/>
  <c r="F17" i="51"/>
  <c r="F19" i="51"/>
  <c r="F117" i="51" l="1"/>
  <c r="G117" i="51" s="1"/>
  <c r="C117" i="51"/>
  <c r="C110" i="88" s="1"/>
  <c r="D117" i="51"/>
  <c r="D110" i="88" s="1"/>
  <c r="C38" i="51"/>
  <c r="C31" i="88" s="1"/>
  <c r="F37" i="51"/>
  <c r="G37" i="51" s="1"/>
  <c r="L37" i="51" s="1"/>
  <c r="F38" i="51"/>
  <c r="G38" i="51" s="1"/>
  <c r="L38" i="51" s="1"/>
  <c r="C37" i="51"/>
  <c r="C30" i="88" s="1"/>
  <c r="D37" i="51"/>
  <c r="D30" i="88" s="1"/>
  <c r="D38" i="51"/>
  <c r="D31" i="88" s="1"/>
  <c r="C36" i="51"/>
  <c r="C29" i="88" s="1"/>
  <c r="F36" i="51"/>
  <c r="G36" i="51" s="1"/>
  <c r="L36" i="51" s="1"/>
  <c r="D36" i="51"/>
  <c r="D29" i="88" s="1"/>
  <c r="D59" i="51"/>
  <c r="D52" i="88" s="1"/>
  <c r="D60" i="51"/>
  <c r="D53" i="88" s="1"/>
  <c r="C61" i="51"/>
  <c r="C54" i="88" s="1"/>
  <c r="F61" i="51"/>
  <c r="G61" i="51" s="1"/>
  <c r="K61" i="51" s="1"/>
  <c r="F60" i="51"/>
  <c r="G60" i="51" s="1"/>
  <c r="K60" i="51" s="1"/>
  <c r="C60" i="51"/>
  <c r="C53" i="88" s="1"/>
  <c r="D61" i="51"/>
  <c r="D54" i="88" s="1"/>
  <c r="C59" i="51"/>
  <c r="C52" i="88" s="1"/>
  <c r="F59" i="51"/>
  <c r="G59" i="51" s="1"/>
  <c r="K59" i="51" s="1"/>
  <c r="C57" i="51"/>
  <c r="C50" i="88" s="1"/>
  <c r="C52" i="51"/>
  <c r="C45" i="88" s="1"/>
  <c r="F54" i="51"/>
  <c r="G54" i="51" s="1"/>
  <c r="K54" i="51" s="1"/>
  <c r="D55" i="51"/>
  <c r="D48" i="88" s="1"/>
  <c r="D54" i="51"/>
  <c r="D47" i="88" s="1"/>
  <c r="D57" i="51"/>
  <c r="D50" i="88" s="1"/>
  <c r="C58" i="51"/>
  <c r="C51" i="88" s="1"/>
  <c r="F57" i="51"/>
  <c r="G57" i="51" s="1"/>
  <c r="K57" i="51" s="1"/>
  <c r="D53" i="51"/>
  <c r="D46" i="88" s="1"/>
  <c r="D56" i="51"/>
  <c r="D49" i="88" s="1"/>
  <c r="C54" i="51"/>
  <c r="C47" i="88" s="1"/>
  <c r="D52" i="51"/>
  <c r="D45" i="88" s="1"/>
  <c r="F52" i="51"/>
  <c r="G52" i="51" s="1"/>
  <c r="K52" i="51" s="1"/>
  <c r="D58" i="51"/>
  <c r="D51" i="88" s="1"/>
  <c r="C56" i="51"/>
  <c r="C49" i="88" s="1"/>
  <c r="F58" i="51"/>
  <c r="G58" i="51" s="1"/>
  <c r="K58" i="51" s="1"/>
  <c r="C55" i="51"/>
  <c r="C48" i="88" s="1"/>
  <c r="F53" i="51"/>
  <c r="G53" i="51" s="1"/>
  <c r="K53" i="51" s="1"/>
  <c r="F56" i="51"/>
  <c r="G56" i="51" s="1"/>
  <c r="K56" i="51" s="1"/>
  <c r="F55" i="51"/>
  <c r="G55" i="51" s="1"/>
  <c r="K55" i="51" s="1"/>
  <c r="C53" i="51"/>
  <c r="C46" i="88" s="1"/>
  <c r="F50" i="51"/>
  <c r="G50" i="51" s="1"/>
  <c r="K50" i="51" s="1"/>
  <c r="C51" i="51"/>
  <c r="C44" i="88" s="1"/>
  <c r="D51" i="51"/>
  <c r="D44" i="88" s="1"/>
  <c r="F51" i="51"/>
  <c r="G51" i="51" s="1"/>
  <c r="K51" i="51" s="1"/>
  <c r="D50" i="51"/>
  <c r="D43" i="88" s="1"/>
  <c r="C50" i="51"/>
  <c r="C43" i="88" s="1"/>
  <c r="F104" i="51"/>
  <c r="G104" i="51" s="1"/>
  <c r="M104" i="51" s="1"/>
  <c r="D104" i="51"/>
  <c r="D97" i="88" s="1"/>
  <c r="C104" i="51"/>
  <c r="C97" i="88" s="1"/>
  <c r="C112" i="51"/>
  <c r="C105" i="88" s="1"/>
  <c r="C116" i="51"/>
  <c r="C109" i="88" s="1"/>
  <c r="C115" i="51"/>
  <c r="C108" i="88" s="1"/>
  <c r="C111" i="51"/>
  <c r="C104" i="88" s="1"/>
  <c r="D112" i="51"/>
  <c r="D105" i="88" s="1"/>
  <c r="D114" i="51"/>
  <c r="D107" i="88" s="1"/>
  <c r="D115" i="51"/>
  <c r="D108" i="88" s="1"/>
  <c r="F112" i="51"/>
  <c r="G112" i="51" s="1"/>
  <c r="K112" i="51" s="1"/>
  <c r="D118" i="51"/>
  <c r="D111" i="88" s="1"/>
  <c r="F114" i="51"/>
  <c r="G114" i="51" s="1"/>
  <c r="K114" i="51" s="1"/>
  <c r="F115" i="51"/>
  <c r="G115" i="51" s="1"/>
  <c r="C113" i="51"/>
  <c r="C106" i="88" s="1"/>
  <c r="C118" i="51"/>
  <c r="C111" i="88" s="1"/>
  <c r="F111" i="51"/>
  <c r="G111" i="51" s="1"/>
  <c r="K111" i="51" s="1"/>
  <c r="F113" i="51"/>
  <c r="G113" i="51" s="1"/>
  <c r="K113" i="51" s="1"/>
  <c r="D116" i="51"/>
  <c r="D109" i="88" s="1"/>
  <c r="D113" i="51"/>
  <c r="D106" i="88" s="1"/>
  <c r="C114" i="51"/>
  <c r="C107" i="88" s="1"/>
  <c r="F116" i="51"/>
  <c r="G116" i="51" s="1"/>
  <c r="D111" i="51"/>
  <c r="D104" i="88" s="1"/>
  <c r="F118" i="51"/>
  <c r="G118" i="51" s="1"/>
  <c r="M118" i="51" s="1"/>
  <c r="F109" i="51"/>
  <c r="G109" i="51" s="1"/>
  <c r="C109" i="51"/>
  <c r="C102" i="88" s="1"/>
  <c r="F79" i="51"/>
  <c r="G79" i="51" s="1"/>
  <c r="C79" i="51"/>
  <c r="C72" i="88" s="1"/>
  <c r="D109" i="51"/>
  <c r="D102" i="88" s="1"/>
  <c r="D79" i="51"/>
  <c r="D72" i="88" s="1"/>
  <c r="C76" i="51"/>
  <c r="C69" i="88" s="1"/>
  <c r="C71" i="51"/>
  <c r="C64" i="88" s="1"/>
  <c r="F76" i="51"/>
  <c r="G76" i="51" s="1"/>
  <c r="D73" i="51"/>
  <c r="D66" i="88" s="1"/>
  <c r="D72" i="51"/>
  <c r="D65" i="88" s="1"/>
  <c r="D76" i="51"/>
  <c r="D69" i="88" s="1"/>
  <c r="C78" i="51"/>
  <c r="C71" i="88" s="1"/>
  <c r="F73" i="51"/>
  <c r="G73" i="51" s="1"/>
  <c r="C74" i="51"/>
  <c r="C67" i="88" s="1"/>
  <c r="F74" i="51"/>
  <c r="G74" i="51" s="1"/>
  <c r="F75" i="51"/>
  <c r="G75" i="51" s="1"/>
  <c r="D74" i="51"/>
  <c r="D67" i="88" s="1"/>
  <c r="D78" i="51"/>
  <c r="D71" i="88" s="1"/>
  <c r="F72" i="51"/>
  <c r="G72" i="51" s="1"/>
  <c r="C73" i="51"/>
  <c r="C66" i="88" s="1"/>
  <c r="C72" i="51"/>
  <c r="C65" i="88" s="1"/>
  <c r="D71" i="51"/>
  <c r="D64" i="88" s="1"/>
  <c r="D77" i="51"/>
  <c r="D70" i="88" s="1"/>
  <c r="C77" i="51"/>
  <c r="C70" i="88" s="1"/>
  <c r="C75" i="51"/>
  <c r="C68" i="88" s="1"/>
  <c r="F78" i="51"/>
  <c r="G78" i="51" s="1"/>
  <c r="D75" i="51"/>
  <c r="D68" i="88" s="1"/>
  <c r="F77" i="51"/>
  <c r="G77" i="51" s="1"/>
  <c r="F71" i="51"/>
  <c r="G71" i="51" s="1"/>
  <c r="D69" i="51"/>
  <c r="D62" i="88" s="1"/>
  <c r="C69" i="51"/>
  <c r="C62" i="88" s="1"/>
  <c r="F69" i="51"/>
  <c r="G69" i="51" s="1"/>
  <c r="K69" i="51" s="1"/>
  <c r="F64" i="51"/>
  <c r="G64" i="51" s="1"/>
  <c r="D64" i="51"/>
  <c r="D57" i="88" s="1"/>
  <c r="C64" i="51"/>
  <c r="C57" i="88" s="1"/>
  <c r="C108" i="51"/>
  <c r="C101" i="88" s="1"/>
  <c r="D108" i="51"/>
  <c r="D101" i="88" s="1"/>
  <c r="F108" i="51"/>
  <c r="G108" i="51" s="1"/>
  <c r="K108" i="51" s="1"/>
  <c r="D99" i="51"/>
  <c r="D92" i="88" s="1"/>
  <c r="C99" i="51"/>
  <c r="C92" i="88" s="1"/>
  <c r="F99" i="51"/>
  <c r="G99" i="51" s="1"/>
  <c r="M99" i="51" s="1"/>
  <c r="D94" i="51"/>
  <c r="D87" i="88" s="1"/>
  <c r="D92" i="51"/>
  <c r="D85" i="88" s="1"/>
  <c r="D90" i="51"/>
  <c r="D83" i="88" s="1"/>
  <c r="F93" i="51"/>
  <c r="G93" i="51" s="1"/>
  <c r="K93" i="51" s="1"/>
  <c r="C94" i="51"/>
  <c r="C87" i="88" s="1"/>
  <c r="C92" i="51"/>
  <c r="C85" i="88" s="1"/>
  <c r="C90" i="51"/>
  <c r="F91" i="51"/>
  <c r="G91" i="51" s="1"/>
  <c r="K91" i="51" s="1"/>
  <c r="D93" i="51"/>
  <c r="D86" i="88" s="1"/>
  <c r="C91" i="51"/>
  <c r="C84" i="88" s="1"/>
  <c r="F94" i="51"/>
  <c r="G94" i="51" s="1"/>
  <c r="K94" i="51" s="1"/>
  <c r="F90" i="51"/>
  <c r="G90" i="51" s="1"/>
  <c r="J90" i="51" s="1"/>
  <c r="D91" i="51"/>
  <c r="D84" i="88" s="1"/>
  <c r="C93" i="51"/>
  <c r="C86" i="88" s="1"/>
  <c r="F92" i="51"/>
  <c r="G92" i="51" s="1"/>
  <c r="K92" i="51" s="1"/>
  <c r="C44" i="51"/>
  <c r="C37" i="88" s="1"/>
  <c r="D44" i="51"/>
  <c r="D37" i="88" s="1"/>
  <c r="F44" i="51"/>
  <c r="G44" i="51" s="1"/>
  <c r="F43" i="51"/>
  <c r="G43" i="51" s="1"/>
  <c r="D43" i="51"/>
  <c r="D36" i="88" s="1"/>
  <c r="C43" i="51"/>
  <c r="C41" i="51"/>
  <c r="C34" i="88" s="1"/>
  <c r="F41" i="51"/>
  <c r="G41" i="51" s="1"/>
  <c r="D41" i="51"/>
  <c r="D34" i="88" s="1"/>
  <c r="G106" i="51"/>
  <c r="D27" i="51"/>
  <c r="D20" i="88" s="1"/>
  <c r="D25" i="51"/>
  <c r="D18" i="88" s="1"/>
  <c r="C26" i="51"/>
  <c r="C19" i="88" s="1"/>
  <c r="C27" i="51"/>
  <c r="C20" i="88" s="1"/>
  <c r="C25" i="51"/>
  <c r="C18" i="88" s="1"/>
  <c r="C28" i="51"/>
  <c r="C21" i="88" s="1"/>
  <c r="F25" i="51"/>
  <c r="G25" i="51" s="1"/>
  <c r="J25" i="51" s="1"/>
  <c r="P25" i="51" s="1"/>
  <c r="Q25" i="51" s="1"/>
  <c r="F28" i="51"/>
  <c r="G28" i="51" s="1"/>
  <c r="J28" i="51" s="1"/>
  <c r="P28" i="51" s="1"/>
  <c r="Q28" i="51" s="1"/>
  <c r="F26" i="51"/>
  <c r="G26" i="51" s="1"/>
  <c r="J26" i="51" s="1"/>
  <c r="P26" i="51" s="1"/>
  <c r="Q26" i="51" s="1"/>
  <c r="F24" i="51"/>
  <c r="G24" i="51" s="1"/>
  <c r="J24" i="51" s="1"/>
  <c r="F27" i="51"/>
  <c r="G27" i="51" s="1"/>
  <c r="J27" i="51" s="1"/>
  <c r="P27" i="51" s="1"/>
  <c r="Q27" i="51" s="1"/>
  <c r="D28" i="51"/>
  <c r="D21" i="88" s="1"/>
  <c r="D26" i="51"/>
  <c r="D19" i="88" s="1"/>
  <c r="D24" i="51"/>
  <c r="D17" i="88" s="1"/>
  <c r="C24" i="51"/>
  <c r="C17" i="88" s="1"/>
  <c r="D11" i="88"/>
  <c r="C11" i="88"/>
  <c r="D9" i="88"/>
  <c r="C9" i="88"/>
  <c r="C8" i="88"/>
  <c r="G16" i="51"/>
  <c r="G18" i="51"/>
  <c r="J18" i="51" s="1"/>
  <c r="P18" i="51" s="1"/>
  <c r="Q18" i="51" s="1"/>
  <c r="G19" i="51"/>
  <c r="J19" i="51" s="1"/>
  <c r="P19" i="51" s="1"/>
  <c r="Q19" i="51" s="1"/>
  <c r="G17" i="51"/>
  <c r="J17" i="51" s="1"/>
  <c r="P17" i="51" s="1"/>
  <c r="Q17" i="51" s="1"/>
  <c r="K45" i="51" l="1"/>
  <c r="K39" i="51" s="1"/>
  <c r="D18" i="60" s="1"/>
  <c r="K109" i="51"/>
  <c r="J109" i="51"/>
  <c r="L109" i="51"/>
  <c r="M109" i="51"/>
  <c r="J74" i="51"/>
  <c r="M74" i="51"/>
  <c r="J73" i="51"/>
  <c r="M73" i="51"/>
  <c r="K115" i="51"/>
  <c r="L115" i="51"/>
  <c r="J115" i="51"/>
  <c r="M77" i="51"/>
  <c r="J77" i="51"/>
  <c r="J78" i="51"/>
  <c r="M78" i="51"/>
  <c r="J79" i="51"/>
  <c r="M79" i="51"/>
  <c r="K116" i="51"/>
  <c r="L116" i="51"/>
  <c r="J116" i="51"/>
  <c r="J63" i="51"/>
  <c r="K64" i="51"/>
  <c r="K63" i="51" s="1"/>
  <c r="J71" i="51"/>
  <c r="M71" i="51"/>
  <c r="J72" i="51"/>
  <c r="M72" i="51"/>
  <c r="J75" i="51"/>
  <c r="M75" i="51"/>
  <c r="J76" i="51"/>
  <c r="M76" i="51"/>
  <c r="J117" i="51"/>
  <c r="L117" i="51"/>
  <c r="K117" i="51"/>
  <c r="L74" i="51"/>
  <c r="K74" i="51"/>
  <c r="K71" i="51"/>
  <c r="L71" i="51"/>
  <c r="L73" i="51"/>
  <c r="K73" i="51"/>
  <c r="L77" i="51"/>
  <c r="K77" i="51"/>
  <c r="L72" i="51"/>
  <c r="K72" i="51"/>
  <c r="K79" i="51"/>
  <c r="L79" i="51"/>
  <c r="M45" i="51"/>
  <c r="M39" i="51" s="1"/>
  <c r="F18" i="60" s="1"/>
  <c r="L78" i="51"/>
  <c r="K78" i="51"/>
  <c r="L75" i="51"/>
  <c r="K75" i="51"/>
  <c r="L76" i="51"/>
  <c r="K76" i="51"/>
  <c r="G70" i="51"/>
  <c r="J106" i="51"/>
  <c r="M106" i="51"/>
  <c r="O106" i="51"/>
  <c r="N106" i="51"/>
  <c r="L45" i="51"/>
  <c r="L39" i="51" s="1"/>
  <c r="E18" i="60" s="1"/>
  <c r="M16" i="51"/>
  <c r="L16" i="51"/>
  <c r="K16" i="51"/>
  <c r="J16" i="51"/>
  <c r="O61" i="51"/>
  <c r="N61" i="51"/>
  <c r="N90" i="51"/>
  <c r="O90" i="51"/>
  <c r="O115" i="51"/>
  <c r="N115" i="51"/>
  <c r="O38" i="51"/>
  <c r="N38" i="51"/>
  <c r="O94" i="51"/>
  <c r="N94" i="51"/>
  <c r="O114" i="51"/>
  <c r="N114" i="51"/>
  <c r="O57" i="51"/>
  <c r="N57" i="51"/>
  <c r="O44" i="51"/>
  <c r="N44" i="51"/>
  <c r="J44" i="51"/>
  <c r="O78" i="51"/>
  <c r="N78" i="51"/>
  <c r="O36" i="51"/>
  <c r="N36" i="51"/>
  <c r="O91" i="51"/>
  <c r="N91" i="51"/>
  <c r="N99" i="51"/>
  <c r="O99" i="51"/>
  <c r="O64" i="51"/>
  <c r="N64" i="51"/>
  <c r="O113" i="51"/>
  <c r="N113" i="51"/>
  <c r="O52" i="51"/>
  <c r="N52" i="51"/>
  <c r="O74" i="51"/>
  <c r="N74" i="51"/>
  <c r="O118" i="51"/>
  <c r="N118" i="51"/>
  <c r="O56" i="51"/>
  <c r="N56" i="51"/>
  <c r="O54" i="51"/>
  <c r="N54" i="51"/>
  <c r="O108" i="51"/>
  <c r="N108" i="51"/>
  <c r="O53" i="51"/>
  <c r="N53" i="51"/>
  <c r="O93" i="51"/>
  <c r="N93" i="51"/>
  <c r="O71" i="51"/>
  <c r="N71" i="51"/>
  <c r="N73" i="51"/>
  <c r="O73" i="51"/>
  <c r="N116" i="51"/>
  <c r="O116" i="51"/>
  <c r="O51" i="51"/>
  <c r="N51" i="51"/>
  <c r="P24" i="51"/>
  <c r="Q24" i="51" s="1"/>
  <c r="O43" i="51"/>
  <c r="N43" i="51"/>
  <c r="J43" i="51"/>
  <c r="O77" i="51"/>
  <c r="N77" i="51"/>
  <c r="N58" i="51"/>
  <c r="O58" i="51"/>
  <c r="O59" i="51"/>
  <c r="N59" i="51"/>
  <c r="O37" i="51"/>
  <c r="N37" i="51"/>
  <c r="O72" i="51"/>
  <c r="N72" i="51"/>
  <c r="N79" i="51"/>
  <c r="O79" i="51"/>
  <c r="N112" i="51"/>
  <c r="O112" i="51"/>
  <c r="N50" i="51"/>
  <c r="O50" i="51"/>
  <c r="G40" i="51"/>
  <c r="J41" i="51"/>
  <c r="O41" i="51"/>
  <c r="O40" i="51" s="1"/>
  <c r="N41" i="51"/>
  <c r="N40" i="51" s="1"/>
  <c r="O92" i="51"/>
  <c r="N92" i="51"/>
  <c r="O69" i="51"/>
  <c r="N69" i="51"/>
  <c r="O75" i="51"/>
  <c r="N75" i="51"/>
  <c r="O76" i="51"/>
  <c r="N76" i="51"/>
  <c r="O109" i="51"/>
  <c r="N109" i="51"/>
  <c r="O111" i="51"/>
  <c r="N111" i="51"/>
  <c r="O104" i="51"/>
  <c r="N104" i="51"/>
  <c r="O55" i="51"/>
  <c r="N55" i="51"/>
  <c r="N60" i="51"/>
  <c r="O60" i="51"/>
  <c r="O117" i="51"/>
  <c r="N117" i="51"/>
  <c r="G63" i="51"/>
  <c r="G42" i="51"/>
  <c r="G45" i="51"/>
  <c r="C36" i="88"/>
  <c r="C83" i="88"/>
  <c r="G21" i="51"/>
  <c r="J21" i="51" s="1"/>
  <c r="P21" i="51" s="1"/>
  <c r="Q21" i="51" s="1"/>
  <c r="D10" i="88"/>
  <c r="D14" i="88"/>
  <c r="C10" i="88"/>
  <c r="C14" i="88"/>
  <c r="C12" i="88"/>
  <c r="C113" i="88"/>
  <c r="D12" i="88"/>
  <c r="D113" i="88"/>
  <c r="C13" i="88"/>
  <c r="G107" i="51"/>
  <c r="M70" i="51" l="1"/>
  <c r="J105" i="51"/>
  <c r="K70" i="51"/>
  <c r="J70" i="51"/>
  <c r="L105" i="51"/>
  <c r="N70" i="51"/>
  <c r="O70" i="51"/>
  <c r="L70" i="51"/>
  <c r="K105" i="51"/>
  <c r="M107" i="51"/>
  <c r="M105" i="51" s="1"/>
  <c r="N107" i="51"/>
  <c r="O107" i="51"/>
  <c r="O105" i="51" s="1"/>
  <c r="P109" i="51"/>
  <c r="Q109" i="51" s="1"/>
  <c r="P92" i="51"/>
  <c r="Q92" i="51" s="1"/>
  <c r="P16" i="51"/>
  <c r="Q16" i="51" s="1"/>
  <c r="P76" i="51"/>
  <c r="Q76" i="51" s="1"/>
  <c r="P61" i="51"/>
  <c r="Q61" i="51" s="1"/>
  <c r="P51" i="51"/>
  <c r="Q51" i="51" s="1"/>
  <c r="P93" i="51"/>
  <c r="Q93" i="51" s="1"/>
  <c r="P56" i="51"/>
  <c r="Q56" i="51" s="1"/>
  <c r="P113" i="51"/>
  <c r="Q113" i="51" s="1"/>
  <c r="P73" i="51"/>
  <c r="Q73" i="51" s="1"/>
  <c r="P117" i="51"/>
  <c r="Q117" i="51" s="1"/>
  <c r="P111" i="51"/>
  <c r="Q111" i="51" s="1"/>
  <c r="P69" i="51"/>
  <c r="Q69" i="51" s="1"/>
  <c r="P72" i="51"/>
  <c r="Q72" i="51" s="1"/>
  <c r="P115" i="51"/>
  <c r="Q115" i="51" s="1"/>
  <c r="P90" i="51"/>
  <c r="Q90" i="51" s="1"/>
  <c r="P75" i="51"/>
  <c r="Q75" i="51" s="1"/>
  <c r="P44" i="51"/>
  <c r="Q44" i="51" s="1"/>
  <c r="P59" i="51"/>
  <c r="Q59" i="51" s="1"/>
  <c r="P54" i="51"/>
  <c r="Q54" i="51" s="1"/>
  <c r="P52" i="51"/>
  <c r="Q52" i="51" s="1"/>
  <c r="P91" i="51"/>
  <c r="Q91" i="51" s="1"/>
  <c r="P77" i="51"/>
  <c r="Q77" i="51" s="1"/>
  <c r="P53" i="51"/>
  <c r="Q53" i="51" s="1"/>
  <c r="P118" i="51"/>
  <c r="Q118" i="51" s="1"/>
  <c r="P114" i="51"/>
  <c r="Q114" i="51" s="1"/>
  <c r="G105" i="51"/>
  <c r="P43" i="51"/>
  <c r="Q43" i="51" s="1"/>
  <c r="O42" i="51"/>
  <c r="P41" i="51"/>
  <c r="Q41" i="51" s="1"/>
  <c r="J40" i="51"/>
  <c r="P106" i="51"/>
  <c r="Q106" i="51" s="1"/>
  <c r="P99" i="51"/>
  <c r="Q99" i="51" s="1"/>
  <c r="P94" i="51"/>
  <c r="Q94" i="51" s="1"/>
  <c r="P71" i="51"/>
  <c r="Q71" i="51" s="1"/>
  <c r="O45" i="51"/>
  <c r="P58" i="51"/>
  <c r="Q58" i="51" s="1"/>
  <c r="P38" i="51"/>
  <c r="Q38" i="51" s="1"/>
  <c r="P60" i="51"/>
  <c r="Q60" i="51" s="1"/>
  <c r="P50" i="51"/>
  <c r="Q50" i="51" s="1"/>
  <c r="N45" i="51"/>
  <c r="P57" i="51"/>
  <c r="Q57" i="51" s="1"/>
  <c r="P55" i="51"/>
  <c r="Q55" i="51" s="1"/>
  <c r="P112" i="51"/>
  <c r="Q112" i="51" s="1"/>
  <c r="J42" i="51"/>
  <c r="P116" i="51"/>
  <c r="Q116" i="51" s="1"/>
  <c r="P64" i="51"/>
  <c r="Q64" i="51" s="1"/>
  <c r="N63" i="51"/>
  <c r="P36" i="51"/>
  <c r="Q36" i="51" s="1"/>
  <c r="P104" i="51"/>
  <c r="Q104" i="51" s="1"/>
  <c r="P79" i="51"/>
  <c r="Q79" i="51" s="1"/>
  <c r="P37" i="51"/>
  <c r="Q37" i="51" s="1"/>
  <c r="N42" i="51"/>
  <c r="P108" i="51"/>
  <c r="Q108" i="51" s="1"/>
  <c r="P74" i="51"/>
  <c r="Q74" i="51" s="1"/>
  <c r="O63" i="51"/>
  <c r="P78" i="51"/>
  <c r="Q78" i="51" s="1"/>
  <c r="G39" i="51"/>
  <c r="N119" i="84"/>
  <c r="N118" i="84"/>
  <c r="N116" i="84"/>
  <c r="N117" i="84" s="1"/>
  <c r="N115" i="84"/>
  <c r="N114" i="84"/>
  <c r="N112" i="84"/>
  <c r="N110" i="84"/>
  <c r="N111" i="84" s="1"/>
  <c r="N109" i="84"/>
  <c r="N108" i="84"/>
  <c r="N107" i="84"/>
  <c r="N106" i="84"/>
  <c r="N104" i="84"/>
  <c r="N105" i="84" s="1"/>
  <c r="N103" i="84"/>
  <c r="N101" i="84"/>
  <c r="N102" i="84" s="1"/>
  <c r="N100" i="84"/>
  <c r="N99" i="84"/>
  <c r="N97" i="84"/>
  <c r="N98" i="84" s="1"/>
  <c r="N96" i="84"/>
  <c r="N94" i="84"/>
  <c r="N95" i="84" s="1"/>
  <c r="N93" i="84"/>
  <c r="N91" i="84"/>
  <c r="N92" i="84" s="1"/>
  <c r="N90" i="84"/>
  <c r="N88" i="84"/>
  <c r="N89" i="84" s="1"/>
  <c r="N87" i="84"/>
  <c r="N85" i="84"/>
  <c r="N86" i="84" s="1"/>
  <c r="N84" i="84"/>
  <c r="N82" i="84"/>
  <c r="N83" i="84" s="1"/>
  <c r="N81" i="84"/>
  <c r="N80" i="84"/>
  <c r="N79" i="84"/>
  <c r="N78" i="84"/>
  <c r="N77" i="84"/>
  <c r="N76" i="84"/>
  <c r="N75" i="84"/>
  <c r="N74" i="84"/>
  <c r="N72" i="84"/>
  <c r="N73" i="84" s="1"/>
  <c r="N71" i="84"/>
  <c r="N70" i="84"/>
  <c r="N69" i="84"/>
  <c r="N68" i="84"/>
  <c r="N66" i="84"/>
  <c r="N67" i="84" s="1"/>
  <c r="N65" i="84"/>
  <c r="N58" i="84"/>
  <c r="N59" i="84" s="1"/>
  <c r="N57" i="84"/>
  <c r="N56" i="84"/>
  <c r="N55" i="84"/>
  <c r="N54" i="84"/>
  <c r="N52" i="84"/>
  <c r="N53" i="84" s="1"/>
  <c r="N51" i="84"/>
  <c r="N50" i="84"/>
  <c r="N49" i="84"/>
  <c r="N48" i="84"/>
  <c r="N46" i="84"/>
  <c r="N47" i="84" s="1"/>
  <c r="N45" i="84"/>
  <c r="N44" i="84"/>
  <c r="N43" i="84"/>
  <c r="N42" i="84"/>
  <c r="N40" i="84"/>
  <c r="N41" i="84" s="1"/>
  <c r="N39" i="84"/>
  <c r="N37" i="84"/>
  <c r="N38" i="84" s="1"/>
  <c r="N36" i="84"/>
  <c r="N35" i="84"/>
  <c r="N34" i="84"/>
  <c r="N33" i="84"/>
  <c r="N31" i="84"/>
  <c r="N32" i="84" s="1"/>
  <c r="N30" i="84"/>
  <c r="N28" i="84"/>
  <c r="N29" i="84" s="1"/>
  <c r="N27" i="84"/>
  <c r="N25" i="84"/>
  <c r="N26" i="84" s="1"/>
  <c r="N24" i="84"/>
  <c r="N23" i="84"/>
  <c r="N39" i="51" l="1"/>
  <c r="G18" i="60" s="1"/>
  <c r="P107" i="51"/>
  <c r="Q107" i="51" s="1"/>
  <c r="O39" i="51"/>
  <c r="H18" i="60" s="1"/>
  <c r="P45" i="51"/>
  <c r="Q45" i="51" s="1"/>
  <c r="P40" i="51"/>
  <c r="Q40" i="51" s="1"/>
  <c r="J39" i="51"/>
  <c r="C18" i="60" s="1"/>
  <c r="P63" i="51"/>
  <c r="Q63" i="51" s="1"/>
  <c r="P42" i="51"/>
  <c r="Q42" i="51" s="1"/>
  <c r="N105" i="51"/>
  <c r="P105" i="51" s="1"/>
  <c r="Q105" i="51" s="1"/>
  <c r="A11" i="82"/>
  <c r="B11" i="82" l="1"/>
  <c r="P39" i="51"/>
  <c r="Q39" i="51" s="1"/>
  <c r="J85" i="51"/>
  <c r="K35" i="51"/>
  <c r="D16" i="60" s="1"/>
  <c r="L33" i="51"/>
  <c r="E14" i="60" s="1"/>
  <c r="P94" i="84" l="1"/>
  <c r="P95" i="84" s="1"/>
  <c r="O66" i="84"/>
  <c r="O67" i="84" s="1"/>
  <c r="P40" i="84"/>
  <c r="P41" i="84" s="1"/>
  <c r="P93" i="84"/>
  <c r="P65" i="84"/>
  <c r="O39" i="84"/>
  <c r="P85" i="84"/>
  <c r="P86" i="84" s="1"/>
  <c r="P75" i="84"/>
  <c r="P118" i="84"/>
  <c r="O118" i="84" l="1"/>
  <c r="O85" i="84"/>
  <c r="O86" i="84" s="1"/>
  <c r="O93" i="84"/>
  <c r="P91" i="84"/>
  <c r="P92" i="84" s="1"/>
  <c r="P39" i="84"/>
  <c r="P66" i="84"/>
  <c r="P67" i="84" s="1"/>
  <c r="O91" i="84"/>
  <c r="O92" i="84" s="1"/>
  <c r="O75" i="84"/>
  <c r="O65" i="84"/>
  <c r="O40" i="84"/>
  <c r="O41" i="84" s="1"/>
  <c r="O94" i="84"/>
  <c r="O95" i="84" s="1"/>
  <c r="P84" i="84" l="1"/>
  <c r="P119" i="84" l="1"/>
  <c r="O84" i="84"/>
  <c r="O119" i="84"/>
  <c r="P100" i="84" l="1"/>
  <c r="O100" i="84"/>
  <c r="P101" i="84" l="1"/>
  <c r="P102" i="84" s="1"/>
  <c r="O101" i="84"/>
  <c r="O102" i="84" s="1"/>
  <c r="N63" i="84"/>
  <c r="N64" i="84" s="1"/>
  <c r="P74" i="84"/>
  <c r="O74" i="84"/>
  <c r="P107" i="84"/>
  <c r="P35" i="84"/>
  <c r="O35" i="84"/>
  <c r="P23" i="84"/>
  <c r="P116" i="84" l="1"/>
  <c r="P117" i="84" s="1"/>
  <c r="O37" i="84"/>
  <c r="O38" i="84" s="1"/>
  <c r="P51" i="84"/>
  <c r="P80" i="84"/>
  <c r="O23" i="84"/>
  <c r="O107" i="84"/>
  <c r="N19" i="84"/>
  <c r="P37" i="84"/>
  <c r="P38" i="84" s="1"/>
  <c r="O109" i="84"/>
  <c r="O42" i="84"/>
  <c r="N20" i="84"/>
  <c r="N15" i="84"/>
  <c r="O44" i="84"/>
  <c r="P24" i="84"/>
  <c r="P109" i="84"/>
  <c r="O112" i="84"/>
  <c r="P42" i="84"/>
  <c r="O49" i="84"/>
  <c r="N14" i="84"/>
  <c r="O24" i="84"/>
  <c r="O116" i="84"/>
  <c r="O117" i="84" s="1"/>
  <c r="P44" i="84"/>
  <c r="O51" i="84"/>
  <c r="O80" i="84"/>
  <c r="P112" i="84"/>
  <c r="P49" i="84"/>
  <c r="N60" i="84"/>
  <c r="O19" i="84"/>
  <c r="O14" i="84"/>
  <c r="P14" i="84"/>
  <c r="O60" i="84"/>
  <c r="O15" i="84" l="1"/>
  <c r="O20" i="84"/>
  <c r="P60" i="84"/>
  <c r="P15" i="84"/>
  <c r="P63" i="84"/>
  <c r="P64" i="84" s="1"/>
  <c r="P20" i="84"/>
  <c r="P19" i="84"/>
  <c r="O63" i="84"/>
  <c r="O64" i="84" s="1"/>
  <c r="O34" i="84" l="1"/>
  <c r="P36" i="84"/>
  <c r="O52" i="84"/>
  <c r="O53" i="84" s="1"/>
  <c r="P34" i="84"/>
  <c r="O36" i="84"/>
  <c r="P52" i="84"/>
  <c r="P53" i="84" s="1"/>
  <c r="O50" i="84"/>
  <c r="P50" i="84"/>
  <c r="N17" i="84" l="1"/>
  <c r="N18" i="84" s="1"/>
  <c r="N61" i="84"/>
  <c r="O110" i="84"/>
  <c r="O111" i="84" s="1"/>
  <c r="P110" i="84"/>
  <c r="P111" i="84" s="1"/>
  <c r="P71" i="84" l="1"/>
  <c r="O103" i="84"/>
  <c r="O114" i="84"/>
  <c r="P77" i="84"/>
  <c r="P45" i="84"/>
  <c r="N21" i="84"/>
  <c r="N22" i="84" s="1"/>
  <c r="N16" i="84"/>
  <c r="O77" i="84"/>
  <c r="N62" i="84"/>
  <c r="O45" i="84"/>
  <c r="P115" i="84"/>
  <c r="P103" i="84"/>
  <c r="P114" i="84"/>
  <c r="O115" i="84"/>
  <c r="O71" i="84"/>
  <c r="P17" i="84"/>
  <c r="P18" i="84" s="1"/>
  <c r="O61" i="84"/>
  <c r="O21" i="84"/>
  <c r="O22" i="84" s="1"/>
  <c r="P62" i="84"/>
  <c r="P61" i="84"/>
  <c r="O62" i="84"/>
  <c r="O17" i="84"/>
  <c r="O18" i="84" s="1"/>
  <c r="P21" i="84"/>
  <c r="P22" i="84" s="1"/>
  <c r="F34" i="51"/>
  <c r="F31" i="51"/>
  <c r="F30" i="51"/>
  <c r="F29" i="51"/>
  <c r="P31" i="84"/>
  <c r="P32" i="84" s="1"/>
  <c r="P68" i="84"/>
  <c r="P106" i="84"/>
  <c r="P81" i="84"/>
  <c r="P27" i="84"/>
  <c r="P82" i="84"/>
  <c r="P83" i="84" s="1"/>
  <c r="P28" i="84"/>
  <c r="P29" i="84" s="1"/>
  <c r="P78" i="84"/>
  <c r="D34" i="51"/>
  <c r="D27" i="88" s="1"/>
  <c r="P87" i="84"/>
  <c r="P48" i="84"/>
  <c r="P33" i="84"/>
  <c r="P99" i="84"/>
  <c r="P96" i="84"/>
  <c r="P25" i="84"/>
  <c r="P26" i="84" s="1"/>
  <c r="P104" i="84"/>
  <c r="P105" i="84" s="1"/>
  <c r="P43" i="84"/>
  <c r="P97" i="84"/>
  <c r="P98" i="84" s="1"/>
  <c r="P88" i="84"/>
  <c r="P89" i="84" s="1"/>
  <c r="P79" i="84"/>
  <c r="P30" i="84"/>
  <c r="D31" i="51"/>
  <c r="D24" i="88" s="1"/>
  <c r="D30" i="51"/>
  <c r="D23" i="88" s="1"/>
  <c r="D29" i="51"/>
  <c r="D22" i="88" s="1"/>
  <c r="O31" i="84"/>
  <c r="O32" i="84" s="1"/>
  <c r="O68" i="84"/>
  <c r="O106" i="84"/>
  <c r="O81" i="84"/>
  <c r="O27" i="84"/>
  <c r="O82" i="84"/>
  <c r="O83" i="84" s="1"/>
  <c r="O28" i="84"/>
  <c r="O29" i="84" s="1"/>
  <c r="O78" i="84"/>
  <c r="C34" i="51"/>
  <c r="C27" i="88" s="1"/>
  <c r="O87" i="84"/>
  <c r="O48" i="84"/>
  <c r="O33" i="84"/>
  <c r="O99" i="84"/>
  <c r="O96" i="84"/>
  <c r="O25" i="84"/>
  <c r="O26" i="84" s="1"/>
  <c r="O104" i="84"/>
  <c r="O105" i="84" s="1"/>
  <c r="O43" i="84"/>
  <c r="O97" i="84"/>
  <c r="O98" i="84" s="1"/>
  <c r="O88" i="84"/>
  <c r="O89" i="84" s="1"/>
  <c r="O79" i="84"/>
  <c r="O30" i="84"/>
  <c r="C31" i="51"/>
  <c r="C24" i="88" s="1"/>
  <c r="C30" i="51"/>
  <c r="C23" i="88" s="1"/>
  <c r="C29" i="51"/>
  <c r="C22" i="88" s="1"/>
  <c r="D13" i="88" l="1"/>
  <c r="D8" i="88"/>
  <c r="C7" i="88"/>
  <c r="D7" i="88"/>
  <c r="P69" i="84"/>
  <c r="P72" i="84"/>
  <c r="P73" i="84" s="1"/>
  <c r="O72" i="84"/>
  <c r="O73" i="84" s="1"/>
  <c r="O69" i="84"/>
  <c r="G19" i="74" l="1"/>
  <c r="O55" i="84" l="1"/>
  <c r="P55" i="84"/>
  <c r="C32" i="51"/>
  <c r="C25" i="88" s="1"/>
  <c r="D32" i="51"/>
  <c r="D25" i="88" s="1"/>
  <c r="P57" i="84" l="1"/>
  <c r="O58" i="84"/>
  <c r="O59" i="84" s="1"/>
  <c r="P58" i="84"/>
  <c r="P59" i="84" s="1"/>
  <c r="O56" i="84"/>
  <c r="O54" i="84"/>
  <c r="P56" i="84"/>
  <c r="P54" i="84"/>
  <c r="O57" i="84"/>
  <c r="E14" i="74" l="1"/>
  <c r="E19" i="74" s="1"/>
  <c r="E121" i="51" s="1"/>
  <c r="G14" i="74"/>
  <c r="H120" i="51" l="1"/>
  <c r="H117" i="51"/>
  <c r="H37" i="51"/>
  <c r="H38" i="51"/>
  <c r="H59" i="51"/>
  <c r="H61" i="51"/>
  <c r="H60" i="51"/>
  <c r="H36" i="51"/>
  <c r="H56" i="51"/>
  <c r="H53" i="51"/>
  <c r="H54" i="51"/>
  <c r="H57" i="51"/>
  <c r="H52" i="51"/>
  <c r="H55" i="51"/>
  <c r="H58" i="51"/>
  <c r="H48" i="51"/>
  <c r="H49" i="51"/>
  <c r="H51" i="51"/>
  <c r="H50" i="51"/>
  <c r="H46" i="51"/>
  <c r="H47" i="51"/>
  <c r="H110" i="51"/>
  <c r="H104" i="51"/>
  <c r="H103" i="51" s="1"/>
  <c r="H118" i="51"/>
  <c r="H116" i="51"/>
  <c r="H115" i="51"/>
  <c r="H111" i="51"/>
  <c r="H114" i="51"/>
  <c r="H113" i="51"/>
  <c r="H112" i="51"/>
  <c r="H80" i="51"/>
  <c r="H83" i="51"/>
  <c r="H82" i="51"/>
  <c r="H81" i="51"/>
  <c r="H79" i="51"/>
  <c r="H109" i="51"/>
  <c r="H71" i="51"/>
  <c r="H77" i="51"/>
  <c r="H73" i="51"/>
  <c r="H75" i="51"/>
  <c r="H76" i="51"/>
  <c r="H74" i="51"/>
  <c r="H72" i="51"/>
  <c r="H78" i="51"/>
  <c r="H64" i="51"/>
  <c r="H67" i="51"/>
  <c r="H68" i="51"/>
  <c r="H66" i="51"/>
  <c r="H65" i="51"/>
  <c r="H69" i="51"/>
  <c r="H101" i="51"/>
  <c r="H100" i="51" s="1"/>
  <c r="C17" i="82" s="1"/>
  <c r="H97" i="51"/>
  <c r="H98" i="51"/>
  <c r="H96" i="51"/>
  <c r="H108" i="51"/>
  <c r="H99" i="51"/>
  <c r="H89" i="51"/>
  <c r="H86" i="51"/>
  <c r="H88" i="51"/>
  <c r="H87" i="51"/>
  <c r="H93" i="51"/>
  <c r="H94" i="51"/>
  <c r="H91" i="51"/>
  <c r="H92" i="51"/>
  <c r="H90" i="51"/>
  <c r="H41" i="51"/>
  <c r="H40" i="51" s="1"/>
  <c r="H43" i="51"/>
  <c r="H44" i="51"/>
  <c r="H23" i="51"/>
  <c r="H25" i="51"/>
  <c r="H28" i="51"/>
  <c r="H27" i="51"/>
  <c r="H24" i="51"/>
  <c r="H26" i="51"/>
  <c r="H16" i="51"/>
  <c r="H21" i="51"/>
  <c r="H107" i="51"/>
  <c r="H17" i="51"/>
  <c r="H106" i="51"/>
  <c r="H18" i="51"/>
  <c r="H19" i="51"/>
  <c r="E122" i="51"/>
  <c r="Q40" i="84"/>
  <c r="Q101" i="84"/>
  <c r="Q100" i="84"/>
  <c r="Q51" i="84"/>
  <c r="Q50" i="84"/>
  <c r="Q34" i="84"/>
  <c r="Q23" i="84"/>
  <c r="Q69" i="84"/>
  <c r="Q107" i="84"/>
  <c r="Q112" i="84"/>
  <c r="Q49" i="84"/>
  <c r="Q35" i="84"/>
  <c r="Q44" i="84"/>
  <c r="Q116" i="84"/>
  <c r="Q37" i="84"/>
  <c r="Q42" i="84"/>
  <c r="Q72" i="84"/>
  <c r="Q24" i="84"/>
  <c r="Q74" i="84"/>
  <c r="Q80" i="84"/>
  <c r="Q109" i="84"/>
  <c r="Q46" i="84"/>
  <c r="Q110" i="84"/>
  <c r="Q115" i="84"/>
  <c r="Q77" i="84"/>
  <c r="Q71" i="84"/>
  <c r="Q36" i="84"/>
  <c r="Q52" i="84"/>
  <c r="Q103" i="84"/>
  <c r="Q62" i="84"/>
  <c r="Q60" i="84"/>
  <c r="Q63" i="84"/>
  <c r="Q19" i="84"/>
  <c r="Q21" i="84"/>
  <c r="Q61" i="84"/>
  <c r="Q20" i="84"/>
  <c r="H70" i="51" l="1"/>
  <c r="H105" i="51"/>
  <c r="H102" i="51" s="1"/>
  <c r="C18" i="82" s="1"/>
  <c r="H85" i="51"/>
  <c r="H95" i="51"/>
  <c r="H63" i="51"/>
  <c r="H45" i="51"/>
  <c r="H42" i="51"/>
  <c r="H35" i="51"/>
  <c r="C13" i="82" s="1"/>
  <c r="Q22" i="84"/>
  <c r="Q64" i="84"/>
  <c r="Q27" i="84"/>
  <c r="Q78" i="84"/>
  <c r="Q56" i="84"/>
  <c r="Q81" i="84"/>
  <c r="Q28" i="84"/>
  <c r="Q82" i="84"/>
  <c r="Q57" i="84"/>
  <c r="Q58" i="84"/>
  <c r="H39" i="51" l="1"/>
  <c r="C14" i="82" s="1"/>
  <c r="H84" i="51"/>
  <c r="Q29" i="84"/>
  <c r="H62" i="51" l="1"/>
  <c r="C16" i="82"/>
  <c r="C15" i="82"/>
  <c r="Q104" i="84"/>
  <c r="Q105" i="84" s="1"/>
  <c r="J35" i="51" l="1"/>
  <c r="C16" i="60" s="1"/>
  <c r="J103" i="51" l="1"/>
  <c r="K103" i="51"/>
  <c r="L103" i="51"/>
  <c r="M103" i="51"/>
  <c r="J100" i="51"/>
  <c r="C24" i="60" s="1"/>
  <c r="J95" i="51"/>
  <c r="J84" i="51" l="1"/>
  <c r="C22" i="60" s="1"/>
  <c r="Q25" i="84" l="1"/>
  <c r="Q26" i="84" s="1"/>
  <c r="Q88" i="84"/>
  <c r="Q87" i="84" l="1"/>
  <c r="Q89" i="84" s="1"/>
  <c r="B11" i="60" l="1"/>
  <c r="B15" i="60"/>
  <c r="B17" i="60"/>
  <c r="B19" i="60"/>
  <c r="B21" i="60"/>
  <c r="B23" i="60"/>
  <c r="B25" i="60"/>
  <c r="B27" i="60"/>
  <c r="B13" i="60"/>
  <c r="Q99" i="84" l="1"/>
  <c r="Q102" i="84" s="1"/>
  <c r="G20" i="51" l="1"/>
  <c r="G15" i="51"/>
  <c r="Q118" i="84"/>
  <c r="Q91" i="84"/>
  <c r="Q54" i="84"/>
  <c r="Q75" i="84"/>
  <c r="Q85" i="84"/>
  <c r="Q39" i="84"/>
  <c r="Q41" i="84" s="1"/>
  <c r="Q65" i="84"/>
  <c r="Q93" i="84"/>
  <c r="Q66" i="84"/>
  <c r="Q94" i="84"/>
  <c r="Q119" i="84"/>
  <c r="Q84" i="84"/>
  <c r="Q31" i="84"/>
  <c r="L20" i="51" l="1"/>
  <c r="J20" i="51"/>
  <c r="K20" i="51"/>
  <c r="M20" i="51"/>
  <c r="H15" i="51"/>
  <c r="K15" i="51"/>
  <c r="M15" i="51"/>
  <c r="L15" i="51"/>
  <c r="J15" i="51"/>
  <c r="H20" i="51"/>
  <c r="Q95" i="84"/>
  <c r="Q86" i="84"/>
  <c r="Q67" i="84"/>
  <c r="N13" i="84"/>
  <c r="G14" i="51"/>
  <c r="M13" i="51" l="1"/>
  <c r="M12" i="51" s="1"/>
  <c r="F12" i="60" s="1"/>
  <c r="L13" i="51"/>
  <c r="L12" i="51" s="1"/>
  <c r="E12" i="60" s="1"/>
  <c r="K13" i="51"/>
  <c r="K12" i="51" s="1"/>
  <c r="D12" i="60" s="1"/>
  <c r="P20" i="51"/>
  <c r="Q20" i="51" s="1"/>
  <c r="P15" i="51"/>
  <c r="Q15" i="51" s="1"/>
  <c r="J14" i="51"/>
  <c r="G13" i="51"/>
  <c r="H14" i="51"/>
  <c r="H13" i="51" s="1"/>
  <c r="P13" i="84"/>
  <c r="Q55" i="84"/>
  <c r="Q59" i="84" s="1"/>
  <c r="P14" i="51" l="1"/>
  <c r="Q14" i="51" s="1"/>
  <c r="J13" i="51"/>
  <c r="O13" i="84"/>
  <c r="P13" i="51" l="1"/>
  <c r="Q13" i="51" s="1"/>
  <c r="K102" i="51" l="1"/>
  <c r="D26" i="60" s="1"/>
  <c r="Q97" i="84" l="1"/>
  <c r="Q43" i="84"/>
  <c r="G30" i="51" l="1"/>
  <c r="H30" i="51" l="1"/>
  <c r="J30" i="51"/>
  <c r="P30" i="51" s="1"/>
  <c r="Q30" i="51" s="1"/>
  <c r="G31" i="51"/>
  <c r="H31" i="51" l="1"/>
  <c r="J31" i="51"/>
  <c r="P31" i="51" s="1"/>
  <c r="Q31" i="51" s="1"/>
  <c r="M35" i="51"/>
  <c r="F16" i="60" s="1"/>
  <c r="Q17" i="84" l="1"/>
  <c r="Q14" i="84" l="1"/>
  <c r="Q15" i="84" l="1"/>
  <c r="Q106" i="84" l="1"/>
  <c r="Q33" i="84" l="1"/>
  <c r="Q38" i="84" s="1"/>
  <c r="Q48" i="84"/>
  <c r="Q53" i="84" s="1"/>
  <c r="Q13" i="84" l="1"/>
  <c r="O90" i="84" l="1"/>
  <c r="P90" i="84"/>
  <c r="O108" i="84"/>
  <c r="O70" i="84"/>
  <c r="P108" i="84"/>
  <c r="O76" i="84"/>
  <c r="P70" i="84"/>
  <c r="P76" i="84"/>
  <c r="P16" i="84"/>
  <c r="O16" i="84"/>
  <c r="P46" i="84" l="1"/>
  <c r="P47" i="84" s="1"/>
  <c r="O46" i="84"/>
  <c r="O47" i="84" s="1"/>
  <c r="Q90" i="84"/>
  <c r="Q92" i="84" s="1"/>
  <c r="Q108" i="84"/>
  <c r="Q111" i="84" s="1"/>
  <c r="Q70" i="84"/>
  <c r="Q76" i="84"/>
  <c r="Q16" i="84"/>
  <c r="Q18" i="84" s="1"/>
  <c r="L100" i="51" l="1"/>
  <c r="E24" i="60" s="1"/>
  <c r="K95" i="51"/>
  <c r="K100" i="51" l="1"/>
  <c r="D24" i="60" s="1"/>
  <c r="F32" i="51" l="1"/>
  <c r="G32" i="51" s="1"/>
  <c r="H32" i="51" l="1"/>
  <c r="J32" i="51"/>
  <c r="P32" i="51" s="1"/>
  <c r="Q32" i="51" s="1"/>
  <c r="M100" i="51" l="1"/>
  <c r="F24" i="60" s="1"/>
  <c r="Q68" i="84" l="1"/>
  <c r="Q73" i="84" s="1"/>
  <c r="G29" i="51"/>
  <c r="H29" i="51" l="1"/>
  <c r="J29" i="51"/>
  <c r="P29" i="51" l="1"/>
  <c r="Q29" i="51" s="1"/>
  <c r="J22" i="51"/>
  <c r="M102" i="51"/>
  <c r="F26" i="60" s="1"/>
  <c r="L102" i="51"/>
  <c r="E26" i="60" s="1"/>
  <c r="G103" i="51"/>
  <c r="P22" i="51" l="1"/>
  <c r="J12" i="51"/>
  <c r="C12" i="60" s="1"/>
  <c r="G102" i="51"/>
  <c r="L35" i="51"/>
  <c r="E16" i="60" s="1"/>
  <c r="O103" i="51"/>
  <c r="N103" i="51"/>
  <c r="G95" i="51"/>
  <c r="G35" i="51"/>
  <c r="P103" i="51" l="1"/>
  <c r="Q103" i="51" s="1"/>
  <c r="I15" i="60"/>
  <c r="N102" i="51"/>
  <c r="G26" i="60" s="1"/>
  <c r="N85" i="51"/>
  <c r="O102" i="51"/>
  <c r="H26" i="60" s="1"/>
  <c r="M85" i="51"/>
  <c r="O85" i="51"/>
  <c r="L95" i="51"/>
  <c r="O35" i="51"/>
  <c r="H16" i="60" s="1"/>
  <c r="N35" i="51"/>
  <c r="G16" i="60" s="1"/>
  <c r="M95" i="51"/>
  <c r="O95" i="51"/>
  <c r="N95" i="51"/>
  <c r="K33" i="51"/>
  <c r="D14" i="60" s="1"/>
  <c r="I23" i="60"/>
  <c r="I25" i="60"/>
  <c r="K16" i="60" l="1"/>
  <c r="F15" i="60"/>
  <c r="D15" i="60"/>
  <c r="E15" i="60"/>
  <c r="C15" i="60"/>
  <c r="H15" i="60"/>
  <c r="G15" i="60"/>
  <c r="J16" i="60"/>
  <c r="F23" i="60"/>
  <c r="E23" i="60"/>
  <c r="D23" i="60"/>
  <c r="C23" i="60"/>
  <c r="H25" i="60"/>
  <c r="E25" i="60"/>
  <c r="G25" i="60"/>
  <c r="F25" i="60"/>
  <c r="D25" i="60"/>
  <c r="P35" i="51"/>
  <c r="Q35" i="51" s="1"/>
  <c r="P95" i="51"/>
  <c r="Q95" i="51" s="1"/>
  <c r="O100" i="51"/>
  <c r="H24" i="60" s="1"/>
  <c r="H23" i="60" s="1"/>
  <c r="M84" i="51"/>
  <c r="F22" i="60" s="1"/>
  <c r="N100" i="51"/>
  <c r="G24" i="60" s="1"/>
  <c r="G23" i="60" s="1"/>
  <c r="L85" i="51"/>
  <c r="L84" i="51" s="1"/>
  <c r="K85" i="51"/>
  <c r="Q30" i="84"/>
  <c r="Q32" i="84" s="1"/>
  <c r="J102" i="51"/>
  <c r="C26" i="60" s="1"/>
  <c r="C25" i="60" s="1"/>
  <c r="N84" i="51"/>
  <c r="G22" i="60" s="1"/>
  <c r="O84" i="51"/>
  <c r="G22" i="51"/>
  <c r="Q22" i="51" s="1"/>
  <c r="L62" i="51" l="1"/>
  <c r="E22" i="60"/>
  <c r="K15" i="60"/>
  <c r="L15" i="60" s="1"/>
  <c r="L133" i="51"/>
  <c r="E20" i="60"/>
  <c r="O62" i="51"/>
  <c r="H20" i="60" s="1"/>
  <c r="H22" i="60"/>
  <c r="M62" i="51"/>
  <c r="F20" i="60" s="1"/>
  <c r="N62" i="51"/>
  <c r="G20" i="60" s="1"/>
  <c r="P102" i="51"/>
  <c r="Q102" i="51" s="1"/>
  <c r="P85" i="51"/>
  <c r="P100" i="51"/>
  <c r="Q100" i="51" s="1"/>
  <c r="J15" i="60"/>
  <c r="G12" i="51"/>
  <c r="H22" i="51"/>
  <c r="H12" i="51" s="1"/>
  <c r="K84" i="51"/>
  <c r="D22" i="60" s="1"/>
  <c r="C11" i="82" l="1"/>
  <c r="J62" i="51"/>
  <c r="C20" i="60" s="1"/>
  <c r="P84" i="51"/>
  <c r="K62" i="51"/>
  <c r="P12" i="51"/>
  <c r="K23" i="60"/>
  <c r="L23" i="60" s="1"/>
  <c r="K24" i="60"/>
  <c r="J23" i="60"/>
  <c r="J24" i="60"/>
  <c r="K133" i="51" l="1"/>
  <c r="D20" i="60"/>
  <c r="P70" i="51"/>
  <c r="P62" i="51"/>
  <c r="K20" i="60" l="1"/>
  <c r="J20" i="60"/>
  <c r="G34" i="51"/>
  <c r="N34" i="51" l="1"/>
  <c r="N33" i="51" s="1"/>
  <c r="O34" i="51"/>
  <c r="O33" i="51" s="1"/>
  <c r="J34" i="51"/>
  <c r="H34" i="51"/>
  <c r="H33" i="51" s="1"/>
  <c r="G33" i="51"/>
  <c r="C12" i="82" l="1"/>
  <c r="O133" i="51"/>
  <c r="H14" i="60"/>
  <c r="N133" i="51"/>
  <c r="G14" i="60"/>
  <c r="P34" i="51"/>
  <c r="Q34" i="51" s="1"/>
  <c r="J33" i="51"/>
  <c r="M33" i="51"/>
  <c r="M133" i="51" l="1"/>
  <c r="F14" i="60"/>
  <c r="J133" i="51"/>
  <c r="C14" i="60"/>
  <c r="P33" i="51"/>
  <c r="P133" i="51" s="1"/>
  <c r="P134" i="51" l="1"/>
  <c r="M134" i="51"/>
  <c r="M120" i="51" s="1"/>
  <c r="L134" i="51"/>
  <c r="L120" i="51" s="1"/>
  <c r="K134" i="51"/>
  <c r="K120" i="51" s="1"/>
  <c r="O134" i="51"/>
  <c r="O120" i="51" s="1"/>
  <c r="N134" i="51"/>
  <c r="N120" i="51" s="1"/>
  <c r="J134" i="51"/>
  <c r="J120" i="51" s="1"/>
  <c r="Q33" i="51"/>
  <c r="J22" i="60"/>
  <c r="K22" i="60"/>
  <c r="G85" i="51"/>
  <c r="Q85" i="51" s="1"/>
  <c r="G84" i="51" l="1"/>
  <c r="Q84" i="51" l="1"/>
  <c r="I21" i="60"/>
  <c r="D21" i="60" l="1"/>
  <c r="C21" i="60"/>
  <c r="H21" i="60"/>
  <c r="G21" i="60"/>
  <c r="F21" i="60"/>
  <c r="E21" i="60"/>
  <c r="G62" i="51"/>
  <c r="Q70" i="51"/>
  <c r="K21" i="60" l="1"/>
  <c r="L21" i="60" s="1"/>
  <c r="J21" i="60"/>
  <c r="I19" i="60"/>
  <c r="Q62" i="51"/>
  <c r="H19" i="60" l="1"/>
  <c r="G19" i="60"/>
  <c r="F19" i="60"/>
  <c r="D19" i="60"/>
  <c r="C19" i="60"/>
  <c r="E19" i="60"/>
  <c r="J19" i="60" l="1"/>
  <c r="K19" i="60"/>
  <c r="L19" i="60" s="1"/>
  <c r="J12" i="60" l="1"/>
  <c r="K12" i="60"/>
  <c r="Q96" i="84" l="1"/>
  <c r="Q98" i="84" s="1"/>
  <c r="I17" i="60" l="1"/>
  <c r="H17" i="60" l="1"/>
  <c r="E17" i="60"/>
  <c r="G17" i="60"/>
  <c r="F17" i="60"/>
  <c r="D17" i="60"/>
  <c r="C17" i="60"/>
  <c r="K18" i="60"/>
  <c r="J18" i="60"/>
  <c r="Q45" i="84"/>
  <c r="Q47" i="84" s="1"/>
  <c r="Q114" i="84"/>
  <c r="Q117" i="84" s="1"/>
  <c r="J17" i="60" l="1"/>
  <c r="K17" i="60"/>
  <c r="L17" i="60" s="1"/>
  <c r="Q79" i="84"/>
  <c r="Q83" i="84" s="1"/>
  <c r="I13" i="60" l="1"/>
  <c r="D13" i="60" l="1"/>
  <c r="C13" i="60"/>
  <c r="H13" i="60"/>
  <c r="G13" i="60"/>
  <c r="F13" i="60"/>
  <c r="E13" i="60"/>
  <c r="I11" i="60" l="1"/>
  <c r="Q12" i="51"/>
  <c r="G11" i="60" l="1"/>
  <c r="H11" i="60"/>
  <c r="C11" i="60"/>
  <c r="F11" i="60"/>
  <c r="D11" i="60"/>
  <c r="E11" i="60"/>
  <c r="G119" i="51"/>
  <c r="K14" i="60"/>
  <c r="J14" i="60"/>
  <c r="I27" i="60" l="1"/>
  <c r="F121" i="51"/>
  <c r="J11" i="60"/>
  <c r="K11" i="60"/>
  <c r="L11" i="60" s="1"/>
  <c r="H119" i="51"/>
  <c r="H132" i="51" s="1"/>
  <c r="K13" i="60"/>
  <c r="L13" i="60" s="1"/>
  <c r="J13" i="60"/>
  <c r="C19" i="82" l="1"/>
  <c r="C20" i="82" s="1"/>
  <c r="I29" i="60"/>
  <c r="H327" i="35"/>
  <c r="F122" i="51"/>
  <c r="D12" i="82" l="1"/>
  <c r="D14" i="82"/>
  <c r="D15" i="82"/>
  <c r="D19" i="82"/>
  <c r="D13" i="82"/>
  <c r="D16" i="82"/>
  <c r="D17" i="82"/>
  <c r="D18" i="82"/>
  <c r="D20" i="82"/>
  <c r="F123" i="51"/>
  <c r="J4" i="84" l="1"/>
  <c r="E20" i="82"/>
  <c r="D11" i="82"/>
  <c r="I39" i="60"/>
  <c r="O119" i="51" l="1"/>
  <c r="L119" i="51"/>
  <c r="N119" i="51"/>
  <c r="M119" i="51"/>
  <c r="L121" i="51" l="1"/>
  <c r="E28" i="60"/>
  <c r="M121" i="51"/>
  <c r="F28" i="60"/>
  <c r="N121" i="51"/>
  <c r="G28" i="60"/>
  <c r="O121" i="51"/>
  <c r="H28" i="60"/>
  <c r="G33" i="60" l="1"/>
  <c r="G29" i="60"/>
  <c r="G27" i="60"/>
  <c r="H29" i="60"/>
  <c r="H30" i="60" s="1"/>
  <c r="H33" i="60"/>
  <c r="H27" i="60"/>
  <c r="E33" i="60"/>
  <c r="E29" i="60"/>
  <c r="E30" i="60" s="1"/>
  <c r="E27" i="60"/>
  <c r="F33" i="60"/>
  <c r="F29" i="60"/>
  <c r="F30" i="60" s="1"/>
  <c r="F27" i="60"/>
  <c r="G30" i="60" l="1"/>
  <c r="J26" i="60" l="1"/>
  <c r="K26" i="60"/>
  <c r="K25" i="60" l="1"/>
  <c r="L25" i="60" s="1"/>
  <c r="J25" i="60"/>
  <c r="J5" i="84"/>
  <c r="K119" i="51" l="1"/>
  <c r="P120" i="51"/>
  <c r="Q120" i="51" s="1"/>
  <c r="J119" i="51"/>
  <c r="J121" i="51" l="1"/>
  <c r="C28" i="60"/>
  <c r="K121" i="51"/>
  <c r="D28" i="60"/>
  <c r="P119" i="51"/>
  <c r="P121" i="51" s="1"/>
  <c r="K28" i="60" l="1"/>
  <c r="J28" i="60"/>
  <c r="C29" i="60"/>
  <c r="C33" i="60"/>
  <c r="C27" i="60"/>
  <c r="D29" i="60"/>
  <c r="D30" i="60" s="1"/>
  <c r="D33" i="60"/>
  <c r="D27" i="60"/>
  <c r="Q119" i="51"/>
  <c r="K27" i="60" l="1"/>
  <c r="L27" i="60" s="1"/>
  <c r="J27" i="60"/>
  <c r="C30" i="60"/>
  <c r="C31" i="60"/>
  <c r="D31" i="60" s="1"/>
  <c r="E31" i="60" s="1"/>
  <c r="F31" i="60" s="1"/>
  <c r="G31" i="60" s="1"/>
  <c r="H31" i="60" s="1"/>
  <c r="K29" i="60"/>
  <c r="I33" i="60"/>
  <c r="C35" i="60"/>
  <c r="D35" i="60" s="1"/>
  <c r="E35" i="60" s="1"/>
  <c r="F35" i="60" s="1"/>
  <c r="G35" i="60" s="1"/>
  <c r="H35" i="60" s="1"/>
  <c r="I40" i="60" l="1"/>
  <c r="G34" i="60"/>
  <c r="E34" i="60"/>
  <c r="F34" i="60"/>
  <c r="H34" i="60"/>
  <c r="C32" i="60"/>
  <c r="D32" i="60" s="1"/>
  <c r="E32" i="60" s="1"/>
  <c r="F32" i="60" s="1"/>
  <c r="G32" i="60" s="1"/>
  <c r="H32" i="60" s="1"/>
  <c r="J30" i="60"/>
  <c r="C34" i="60"/>
  <c r="C36" i="60" s="1"/>
  <c r="D34" i="60"/>
  <c r="D36" i="60" l="1"/>
  <c r="E36" i="60" s="1"/>
  <c r="F36" i="60" s="1"/>
  <c r="G36" i="60" s="1"/>
  <c r="H36" i="60" s="1"/>
</calcChain>
</file>

<file path=xl/sharedStrings.xml><?xml version="1.0" encoding="utf-8"?>
<sst xmlns="http://schemas.openxmlformats.org/spreadsheetml/2006/main" count="37119" uniqueCount="12555">
  <si>
    <t>QUANTITATIVO DE SERVIÇOS</t>
  </si>
  <si>
    <t>Instituto Federal de Educação, Ciência e Tecnologia de Alagoas – IFAL</t>
  </si>
  <si>
    <t>TOTAL</t>
  </si>
  <si>
    <t/>
  </si>
  <si>
    <t>MÊS DE REFERÊNCIA:</t>
  </si>
  <si>
    <t>ORÇAMENTO</t>
  </si>
  <si>
    <t>ITEM</t>
  </si>
  <si>
    <t>CÓDIGO</t>
  </si>
  <si>
    <t>DESCRIÇÃO</t>
  </si>
  <si>
    <t>UNID.</t>
  </si>
  <si>
    <t>QUANT.</t>
  </si>
  <si>
    <t>PREÇO</t>
  </si>
  <si>
    <t>UNITÁRIO</t>
  </si>
  <si>
    <t>1.</t>
  </si>
  <si>
    <t>SERVIÇOS PRELIMINARES</t>
  </si>
  <si>
    <t>1.1</t>
  </si>
  <si>
    <t>INSTALAÇÃO DO CANTEIRO</t>
  </si>
  <si>
    <t>1.1.1</t>
  </si>
  <si>
    <t>1.1.2</t>
  </si>
  <si>
    <t>und</t>
  </si>
  <si>
    <t>1.1.3</t>
  </si>
  <si>
    <t>CAPINA E LIMPEZA MANUAL DE TERRENO</t>
  </si>
  <si>
    <t>1.1.4</t>
  </si>
  <si>
    <t>1.2</t>
  </si>
  <si>
    <t>DEMOLIÇÕES/RETIRADAS</t>
  </si>
  <si>
    <t>1.2.1</t>
  </si>
  <si>
    <t>1.2.2</t>
  </si>
  <si>
    <t>DEMOLIÇÃO DE PISO DE ALTA RESISTÊNCIA</t>
  </si>
  <si>
    <t>1.2.3</t>
  </si>
  <si>
    <t>1.2.4</t>
  </si>
  <si>
    <t>1.2.5</t>
  </si>
  <si>
    <t>1.2.6</t>
  </si>
  <si>
    <t>1.2.7</t>
  </si>
  <si>
    <t>1.2.8</t>
  </si>
  <si>
    <t>1.2.9</t>
  </si>
  <si>
    <t>1.2.10</t>
  </si>
  <si>
    <t>CARGA E DESCARGA MECANIZADAS DE ENTULHO EM CAMINHAO BASCULANTE 6 M3</t>
  </si>
  <si>
    <t>2.</t>
  </si>
  <si>
    <t>2.1</t>
  </si>
  <si>
    <t>2.3</t>
  </si>
  <si>
    <t>02660/ORSE</t>
  </si>
  <si>
    <t>2.5</t>
  </si>
  <si>
    <t>3.</t>
  </si>
  <si>
    <t>3.1</t>
  </si>
  <si>
    <t>3.2</t>
  </si>
  <si>
    <t>3.3</t>
  </si>
  <si>
    <t>3.4</t>
  </si>
  <si>
    <t>3.7</t>
  </si>
  <si>
    <t>3.8</t>
  </si>
  <si>
    <t>3.9</t>
  </si>
  <si>
    <t>LANCAMENTO/APLICACAO MANUAL DE CONCRETO EM FUNDACOES</t>
  </si>
  <si>
    <t>3.10</t>
  </si>
  <si>
    <t>CONCRETO CICLOPICO FCK=10MPA 30% PEDRA DE MAO INCLUSIVE LANCAMENTO</t>
  </si>
  <si>
    <t>4.</t>
  </si>
  <si>
    <t>4.1</t>
  </si>
  <si>
    <t>REPARO/COLAGEM DE ESTRUTURAS DE CONCRETO COM ADESIVO ESTRUTURAL A BASE DE EPOXI, E=2 MM</t>
  </si>
  <si>
    <t>4.2</t>
  </si>
  <si>
    <t>5.</t>
  </si>
  <si>
    <t>ALVENARIA/VEDAÇÃO/DIVISÓRIA</t>
  </si>
  <si>
    <t>5.1</t>
  </si>
  <si>
    <t>ALVENARIA DE VEDAÇÃO DE BLOCOS CERÂMICOS FURADOS NA HORIZONTAL DE 9X19X19CM (ESPESSURA 9CM) DE PAREDES COM ÁREA LÍQUIDA MENOR QUE 6M² SEM VÃOS E ARGAMASSA DE ASSENTAMENTO COM PREPARO EM BETONEIRA. AF_06/2014</t>
  </si>
  <si>
    <t>5.2</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</si>
  <si>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</si>
  <si>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</si>
  <si>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EM BETONEIRA. AF_06/2014</t>
  </si>
  <si>
    <t>6.</t>
  </si>
  <si>
    <t>ESQUADRIAS</t>
  </si>
  <si>
    <t>6.1</t>
  </si>
  <si>
    <t>6.2</t>
  </si>
  <si>
    <t>6.3</t>
  </si>
  <si>
    <t>6.4</t>
  </si>
  <si>
    <t>VIDRO LISO COMUM TRANSPARENTE, ESPESSURA 4MM</t>
  </si>
  <si>
    <t>GUARDA-CORPO EM TUBO DE ACO GALVANIZADO 1 1/2"</t>
  </si>
  <si>
    <t>7.</t>
  </si>
  <si>
    <t>7.1</t>
  </si>
  <si>
    <t>CHAVE DE BOIA AUTOMÁTICA</t>
  </si>
  <si>
    <t>8.</t>
  </si>
  <si>
    <t>8.1</t>
  </si>
  <si>
    <t>8.2</t>
  </si>
  <si>
    <t>9.</t>
  </si>
  <si>
    <t>INSTALAÇÕES HIDRÁULICAS/SANITÁRIAS/DRENAGEM/GÁS</t>
  </si>
  <si>
    <t>ÁGUA FRIA</t>
  </si>
  <si>
    <t>ESGOTO</t>
  </si>
  <si>
    <t>ESPELHO CRISTAL ESPESSURA 4MM, COM MOLDURA EM ALUMINIO E COMPENSADO 6MM PLASTIFICADO COLADO</t>
  </si>
  <si>
    <t>ESPELHO CRISTAL ESPESSURA 4MM, COM MOLDURA DE MADEIRA</t>
  </si>
  <si>
    <t>TAMPA DE CONCRETO ARMADO 60X60X5CM PARA CAIXA</t>
  </si>
  <si>
    <t>CAIXA DE AREIA 40X40X40CM EM ALVENARIA - EXECUÇÃO</t>
  </si>
  <si>
    <t>APLICAÇÃO MANUAL DE PINTURA COM TINTA TEXTURIZADA ACRÍLICA EM PAREDES EXTERNAS DE CASAS, UMA COR. AF_06/2014</t>
  </si>
  <si>
    <t>11.2</t>
  </si>
  <si>
    <t>EXTINTOR DE CO2 6KG - FORNECIMENTO E INSTALACAO</t>
  </si>
  <si>
    <t>11.5</t>
  </si>
  <si>
    <t>REVESTIMENTOS</t>
  </si>
  <si>
    <t>PAREDE E TETO</t>
  </si>
  <si>
    <t>CHAPISCO APLICADO NO TETO, COM ROLO PARA TEXTURA ACRÍLICA. ARGAMASSA TRAÇO 1:4 E EMULSÃO POLIMÉRICA (ADESIVO) COM PREPARO EM BETONEIRA 400L. AF_06/2014</t>
  </si>
  <si>
    <t>EMBOÇO OU MASSA ÚNICA EM ARGAMASSA TRAÇO 1:2:8, PREPARO MECÂNICO COM BETONEIRA 400 L, APLICADA MANUALMENTE EM PANOS DE FACHADA COM PRESENÇA DE VÃOS, ESPESSURA DE 25 MM. AF_06/2014</t>
  </si>
  <si>
    <t>MASSA ÚNICA, PARA RECEBIMENTO DE PINTURA, EM ARGAMASSA TRAÇO 1:2:8, PREPARO MECÂNICO COM BETONEIRA 400L, APLICADA MANUALMENTE EM TETO, ESPESSURA DE 20MM, COM EXECUÇÃO DE TALISCAS. AF_03/2015</t>
  </si>
  <si>
    <t>PISO</t>
  </si>
  <si>
    <t>PINTURA</t>
  </si>
  <si>
    <t>APLICAÇÃO DE FUNDO SELADOR LÁTEX PVA EM TETO, UMA DEMÃO. AF_06/2014</t>
  </si>
  <si>
    <t>APLICAÇÃO DE FUNDO SELADOR ACRÍLICO EM TETO, UMA DEMÃO. AF_06/2014</t>
  </si>
  <si>
    <t>APLICAÇÃO DE FUNDO SELADOR ACRÍLICO EM PAREDES, UMA DEMÃO. AF_06/2014</t>
  </si>
  <si>
    <t>APLICAÇÃO E LIXAMENTO DE MASSA LÁTEX EM TETO, DUAS DEMÃOS. AF_06/2014</t>
  </si>
  <si>
    <t>APLICAÇÃO E LIXAMENTO DE MASSA LÁTEX EM PAREDES, UMA DEMÃO. AF_06/2014</t>
  </si>
  <si>
    <t>APLICAÇÃO E LIXAMENTO DE MASSA LÁTEX EM PAREDES, DUAS DEMÃOS. AF_06/2014</t>
  </si>
  <si>
    <t>APLICAÇÃO MANUAL DE PINTURA COM TINTA LÁTEX PVA EM TETO, DUAS DEMÃOS. AF_06/2014</t>
  </si>
  <si>
    <t>APLICAÇÃO MANUAL DE PINTURA COM TINTA LÁTEX ACRÍLICA EM TETO, DUAS DEMÃOS. AF_06/2014</t>
  </si>
  <si>
    <t>APLICAÇÃO MANUAL DE PINTURA COM TINTA LÁTEX ACRÍLICA EM PAREDES, DUAS DEMÃOS. AF_06/2014</t>
  </si>
  <si>
    <t>PINTURA ESMALTE ACETINADO PARA MADEIRA, DUAS DEMAOS, SOBRE FUNDO NIVELADOR BRANCO</t>
  </si>
  <si>
    <t>FUNDO ANTICORROSIVO A BASE DE OXIDO DE FERRO (ZARCAO), UMA DEMAO</t>
  </si>
  <si>
    <t>PINTURA ESMALTE FOSCO, DUAS DEMAOS, SOBRE SUPERFICIE METALICA</t>
  </si>
  <si>
    <t>PINTURA ESMALTE BRILHANTE (2 DEMAOS) SOBRE SUPERFICIE METALICA, INCLUSIVE PROTECAO COM ZARCAO (1 DEMAO)</t>
  </si>
  <si>
    <t>JATEAMENTO COM AREIA EM ESTRUTURA METALICA</t>
  </si>
  <si>
    <t>PINTURA ACRILICA PARA SINALIZAÇÃO HORIZONTAL EM PISO CIMENTADO</t>
  </si>
  <si>
    <t>PINTURA ACRILICA DE FAIXAS DE DEMARCACAO EM QUADRA POLIESPORTIVA, 5 CM DE LARGURA</t>
  </si>
  <si>
    <t>SINALIZACAO HORIZONTAL COM TINTA RETRORREFLETIVA A BASE DE RESINA ACRILICA COM MICROESFERAS DE VIDRO</t>
  </si>
  <si>
    <t>SERVIÇOS COMPLEMENTARES</t>
  </si>
  <si>
    <t>SINALIZAÇÃO</t>
  </si>
  <si>
    <t>DIVERSOS</t>
  </si>
  <si>
    <t>ENSAIO DE RESISTENCIA A COMPRESSAO SIMPLES - CONCRETO</t>
  </si>
  <si>
    <t>LIMPEZA FINAL DA OBRA</t>
  </si>
  <si>
    <t>GERENCIAMENTO DE OBRAS/FISCALIZAÇÃO</t>
  </si>
  <si>
    <t>TOTAL GERAL DA OBRA</t>
  </si>
  <si>
    <t>Engenheira Civil – IFAL</t>
  </si>
  <si>
    <t>ELETRICISTA COM ENCARGOS COMPLEMENTARES</t>
  </si>
  <si>
    <t>SERVENTE COM ENCARGOS COMPLEMENTARES</t>
  </si>
  <si>
    <t>COEFICIENTE</t>
  </si>
  <si>
    <t>PEDREIRO COM ENCARGOS COMPLEMENTARES</t>
  </si>
  <si>
    <t>CR</t>
  </si>
  <si>
    <t>AS</t>
  </si>
  <si>
    <t>M</t>
  </si>
  <si>
    <t>UN</t>
  </si>
  <si>
    <t>KG</t>
  </si>
  <si>
    <t>M2</t>
  </si>
  <si>
    <t>L</t>
  </si>
  <si>
    <t>MES</t>
  </si>
  <si>
    <t>CHP</t>
  </si>
  <si>
    <t>M3</t>
  </si>
  <si>
    <t>T</t>
  </si>
  <si>
    <t>H</t>
  </si>
  <si>
    <t>CHI</t>
  </si>
  <si>
    <t>DM3</t>
  </si>
  <si>
    <t>18L</t>
  </si>
  <si>
    <t>TXKM</t>
  </si>
  <si>
    <t>M3XKM</t>
  </si>
  <si>
    <t>ML</t>
  </si>
  <si>
    <t>MIL</t>
  </si>
  <si>
    <t>UNIDADE</t>
  </si>
  <si>
    <t>COMPOSIÇÕES DE PREÇO UNITÁRIO</t>
  </si>
  <si>
    <t>IFAL 1.01</t>
  </si>
  <si>
    <t>(B) MATERIAL/SERVIÇO</t>
  </si>
  <si>
    <t>TOTAL (B)</t>
  </si>
  <si>
    <t>IFAL 1.05</t>
  </si>
  <si>
    <t>(A) MÃO-DE-OBRA</t>
  </si>
  <si>
    <t>TOTAL (A)</t>
  </si>
  <si>
    <t>IFAL 4.07</t>
  </si>
  <si>
    <t>CARPINTEIRO DE FORMAS COM ENCARGOS COMPLEMENTARES</t>
  </si>
  <si>
    <t>SERRALHEIRO COM ENCARGOS COMPLEMENTARES</t>
  </si>
  <si>
    <t>CARPINTEIRO DE ESQUADRIA COM ENCARGOS COMPLEMENTARES</t>
  </si>
  <si>
    <t>IFAL 5.02</t>
  </si>
  <si>
    <t>IFAL 5.03</t>
  </si>
  <si>
    <t>IFAL 5.04</t>
  </si>
  <si>
    <t>MARCENEIRO COM ENCARGOS COMPLEMENTARES</t>
  </si>
  <si>
    <t>FUNDO SINTETICO NIVELADOR BRANCO</t>
  </si>
  <si>
    <t>PINTURA VERNIZ POLIURETANO BRILHANTE EM MADEIRA, TRES DEMAOS</t>
  </si>
  <si>
    <t>AJUDANTE DE CARPINTEIRO COM ENCARGOS COMPLEMENTARES</t>
  </si>
  <si>
    <t>IFAL 6.01</t>
  </si>
  <si>
    <t>VIDRO TEMPERADO INCOLOR, ESPESSURA 6MM, FORNECIMENTO E INSTALACAO, INCLUSIVE MASSA PARA VEDACAO</t>
  </si>
  <si>
    <t>EMASSAMENTO COM MASSA A OLEO, UMA DEMAO</t>
  </si>
  <si>
    <t>VIDRACEIRO COM ENCARGOS COMPLEMENTARES</t>
  </si>
  <si>
    <t>SOLDADOR COM ENCARGOS COMPLEMENTARES</t>
  </si>
  <si>
    <t>ARGAMASSA TRAÇO 1:0,5:4,5 (CIMENTO, CAL E AREIA MÉDIA) PARA ASSENTAMENTO DE ALVENARIA, PREPARO MANUAL. AF_08/2014</t>
  </si>
  <si>
    <t>CAIXA DE PASSAGEM 30X30X40 COM TAMPA E DRENO BRITA</t>
  </si>
  <si>
    <t>MUFLA TERMINAL PRIMARIA UNIPOLAR USO INTERNO PARA CABO 35/120MM2, ISOLACAO 15/25KV EM EPR - BORRACHA DE SILICONE. FORNECIMENTO E INSTALACAO.</t>
  </si>
  <si>
    <t>LACO DE ROLDANA PRE-FORMADO ACO RECOBERTO DE ALUMINIO PARA CABO DE ALUMINIO NU BITOLA 25MM2 - FORNECIMENTO E COLOCACAO</t>
  </si>
  <si>
    <t>ELETRICISTA INDUSTRIAL COM ENCARGOS COMPLEMENTARES</t>
  </si>
  <si>
    <t>AUXILIAR DE ELETRICISTA COM ENCARGOS COMPLEMENTARES</t>
  </si>
  <si>
    <t>AUXILIAR DE MECÂNICO COM ENCARGOS COMPLEMENTARES</t>
  </si>
  <si>
    <t>AJUDANTE DE PEDREIRO COM ENCARGOS COMPLEMENTARES</t>
  </si>
  <si>
    <t>ENCANADOR OU BOMBEIRO HIDRÁULICO COM ENCARGOS COMPLEMENTARES</t>
  </si>
  <si>
    <t>AUXILIAR DE ENCANADOR OU BOMBEIRO HIDRÁULICO COM ENCARGOS COMPLEMENTARES</t>
  </si>
  <si>
    <t>SIFÃO DO TIPO GARRAFA EM METAL CROMADO 1 X 1.1/2" - FORNECIMENTO E INSTALAÇÃO. AF_12/2013</t>
  </si>
  <si>
    <t>MARMORISTA/GRANITEIRO COM ENCARGOS COMPLEMENTARES</t>
  </si>
  <si>
    <t>MÃO FRANCESA EM BARRA DE FERRO CHATO RETANGULAR 2" X 1/4", REFORÇADA, 40 X 30 CM</t>
  </si>
  <si>
    <t>MOBILIZAÇÃO E DESMOBILIZAÇÃO</t>
  </si>
  <si>
    <t>AUXILIAR TÉCNICO DE ENGENHARIA COM ENCARGOS COMPLEMENTARES</t>
  </si>
  <si>
    <t>ALMOXARIFE COM ENCARGOS COMPLEMENTARES</t>
  </si>
  <si>
    <t>AUXILIAR DE SERVIÇOS GERAIS COM ENCARGOS COMPLEMENTARES</t>
  </si>
  <si>
    <t>VIGIA NOTURNO COM ENCARGOS COMPLEMENTARES</t>
  </si>
  <si>
    <t>10562/ORSE</t>
  </si>
  <si>
    <t>05554/ORSE</t>
  </si>
  <si>
    <t>AUXILIAR DE ESCRITORIO COM ENCARGOS COMPLEMENTARES</t>
  </si>
  <si>
    <t>CHAPISCO APLICADO SOMENTE EM ESTRUTURAS DE CONCRETO EM ALVENARIAS INTERNAS, COM DESEMPENADEIRA DENTADA. ARGAMASSA INDUSTRIALIZADA COM PREPARO MANUAL. AF_06/2014</t>
  </si>
  <si>
    <t>JANELA DE ALUMÍNIO DE CORRER, 4 FOLHAS, FIXAÇÃO COM PARAFUSO SOBRE CONTRAMARCO (EXCLUSIVE CONTRAMARCO), COM VIDROS, PADRONIZADA. AF_07/2016</t>
  </si>
  <si>
    <t>CHAPISCO APLICADO NO TETO, COM DESEMPENADEIRA DENTADA. ARGAMASSA INDUSTRIALIZADA COM PREPARO EM MISTURADOR 300 KG. AF_06/2014</t>
  </si>
  <si>
    <t>MASSA ÚNICA, PARA RECEBIMENTO DE PINTURA, EM ARGAMASSA TRAÇO 1:2:8, PREPARO MECÂNICO COM BETONEIRA 400L, APLICADA MANUALMENTE EM FACES INTERNAS DE PAREDES, ESPESSURA DE 20MM, COM EXECUÇÃO DE TALISCAS. AF_06/2014</t>
  </si>
  <si>
    <t>ARGAMASSA TRAÇO 1:2:8 (CIMENTO, CAL E AREIA MÉDIA) PARA EMBOÇO/MASSA ÚNICA/ASSENTAMENTO DE ALVENARIA DE VEDAÇÃO, PREPARO MECÂNICO COM BETONEIRA 400 L. AF_06/2014</t>
  </si>
  <si>
    <t>COLETADO</t>
  </si>
  <si>
    <t>SC25KG</t>
  </si>
  <si>
    <t>AZULEJISTA OU LADRILHISTA COM ENCARGOS COMPLEMENTARES</t>
  </si>
  <si>
    <t>CONTRAPISO EM ARGAMASSA TRAÇO 1:4 (CIMENTO E AREIA), PREPARO MECÂNICO COM BETONEIRA 400 L, APLICADO EM ÁREAS SECAS SOBRE LAJE, ADERIDO, ESPESSURA 2CM. AF_06/2014</t>
  </si>
  <si>
    <t>PINTOR COM ENCARGOS COMPLEMENTARES</t>
  </si>
  <si>
    <t>CAMINHÃO TOCO, PBT 16.000 KG, CARGA ÚTIL MÁX. 10.685 KG, DIST. ENTRE EIXOS 4,8 M, POTÊNCIA 189 CV, INCLUSIVE CARROCERIA FIXA ABERTA DE MADEIRA P/ TRANSPORTE GERAL DE CARGA SECA, DIMEN. APROX. 2,5 X 7,00 X 0,50 M - CHP DIURNO. AF_06/2014</t>
  </si>
  <si>
    <t>GUINDAUTO HIDRÁULICO, CAPACIDADE MÁXIMA DE CARGA 6500 KG, MOMENTO MÁXIMO DE CARGA 5,8 TM, ALCANCE MÁXIMO HORIZONTAL 7,60 M, INCLUSIVE CAMINHÃO TOCO PBT 9.700 KG, POTÊNCIA DE 160 CV - CHP DIURNO. AF_08/2015</t>
  </si>
  <si>
    <t>CAMINHÃO BASCULANTE 10 M3, TRUCADO CABINE SIMPLES, PESO BRUTO TOTAL 23.000 KG, CARGA ÚTIL MÁXIMA 15.935 KG, DISTÂNCIA ENTRE EIXOS 4,80 M, POTÊNCIA 230 CV INCLUSIVE CAÇAMBA METÁLICA - CHP DIURNO. AF_06/2014</t>
  </si>
  <si>
    <t>CAMINHÃO TOCO, PBT 16.000 KG, CARGA ÚTIL MÁX. 10.685 KG, DIST. ENTRE EIXOS 4,8 M, POTÊNCIA 189 CV, INCLUSIVE CARROCERIA FIXA ABERTA DE MADEIRA P/ TRANSPORTE GERAL DE CARGA SECA, DIMEN. APROX. 2,5 X 7,00 X 0,50 M - CHI DIURNO. AF_06/2014</t>
  </si>
  <si>
    <t>GUINDAUTO HIDRÁULICO, CAPACIDADE MÁXIMA DE CARGA 6500 KG, MOMENTO MÁXIMO DE CARGA 5,8 TM, ALCANCE MÁXIMO HORIZONTAL 7,60 M, INCLUSIVE CAMINHÃO TOCO PBT 9.700 KG, POTÊNCIA DE 160 CV - CHI DIURNO. AF_08/2015</t>
  </si>
  <si>
    <t>CAMINHÃO BASCULANTE 10 M3, TRUCADO CABINE SIMPLES, PESO BRUTO TOTAL 23.000 KG, CARGA ÚTIL MÁXIMA 15.935 KG, DISTÂNCIA ENTRE EIXOS 4,80 M, POTÊNCIA 230 CV INCLUSIVE CAÇAMBA METÁLICA - CHI DIURNO. AF_06/2014</t>
  </si>
  <si>
    <t>APILOAMENTO MANUAL DE FUNDO DE VALA</t>
  </si>
  <si>
    <t>IFAL 3.01</t>
  </si>
  <si>
    <t>LANÇAMENTO COM USO DE BOMBA, ADENSAMENTO E ACABAMENTO DE CONCRETO EM ESTRUTURAS. AF_12/2015</t>
  </si>
  <si>
    <t>ARRASAMENTO MECANICO DE ESTACA DE CONCRETO ARMADO, DIAMETROS DE ATÉ 40 CM. AF_11/2016</t>
  </si>
  <si>
    <t>IFAL 4.01</t>
  </si>
  <si>
    <t>ARGAMASSA TRAÇO 1:4 (CIMENTO E AREIA MÉDIA), PREPARO MANUAL. AF_08/2014</t>
  </si>
  <si>
    <t>CAMINHÃO TOCO, PBT 14.300 KG, CARGA ÚTIL MÁX. 9.710 KG, DIST. ENTRE EIXOS 3,56 M, POTÊNCIA 185 CV, INCLUSIVE CARROCERIA FIXA ABERTA DE MADEIRA P/ TRANSPORTE GERAL DE CARGA SECA, DIMEN. APROX. 2,50 X 6,50 X 0,50 M - CHP DIURNO. AF_06/2014</t>
  </si>
  <si>
    <t>FIXAÇÃO (ENCUNHAMENTO) DE ALVENARIA DE VEDAÇÃO COM ARGAMASSA APLICADA COM BISNAGA. AF_03/2016</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</si>
  <si>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</si>
  <si>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</si>
  <si>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</si>
  <si>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EM BETONEIRA. AF_06/2014</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</si>
  <si>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</si>
  <si>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</si>
  <si>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</si>
  <si>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</si>
  <si>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CONTRAVERGA MOLDADA IN LOCO COM UTILIZAÇÃO DE BLOCOS CANALETA PARA VÃOS DE ATÉ 1,5 M DE COMPRIMENTO. AF_03/2016</t>
  </si>
  <si>
    <t>CONTRAVERGA MOLDADA IN LOCO COM UTILIZAÇÃO DE BLOCOS CANALETA PARA VÃOS DE MAIS DE 1,5 M DE COMPRIMENTO. AF_03/2016</t>
  </si>
  <si>
    <t>CINTA DE AMARRAÇÃO DE ALVENARIA MOLDADA IN LOCO EM CONCRETO. AF_03/2016</t>
  </si>
  <si>
    <t>IFAL 5.01</t>
  </si>
  <si>
    <t>CONCRETO FCK = 20MPA, TRAÇO 1:2,7:3 (CIMENTO/ AREIA MÉDIA/ BRITA 1)  - PREPARO MECÂNICO COM BETONEIRA 600 L. AF_07/2016</t>
  </si>
  <si>
    <t>FABRICAÇÃO DE FÔRMA PARA PILARES E ESTRUTURAS SIMILARES, EM MADEIRA SERRADA, E=25 MM. AF_12/2015</t>
  </si>
  <si>
    <t>IFAL 4.02</t>
  </si>
  <si>
    <t>AJUDANTE DE ARMADOR COM ENCARGOS COMPLEMENTARES</t>
  </si>
  <si>
    <t>ARMADOR COM ENCARGOS COMPLEMENTARES</t>
  </si>
  <si>
    <t>ESTUCAMENTO, PARA QUALQUER REVESTIMENTO, EM TETO DO SISTEMA DE PAREDES DE CONCRETO. AF_06/2015</t>
  </si>
  <si>
    <t>IFAL 1.06</t>
  </si>
  <si>
    <t>IFAL 1.07</t>
  </si>
  <si>
    <t>IFAL 1.08</t>
  </si>
  <si>
    <t>IFAL 1.03</t>
  </si>
  <si>
    <t>IFAL 1.04</t>
  </si>
  <si>
    <t>EXECUÇÃO DE PASSEIO (CALÇADA) OU PISO DE CONCRETO COM CONCRETO MOLDADO IN LOCO, FEITO EM OBRA, ACABAMENTO CONVENCIONAL, NÃO ARMADO. AF_07/2016</t>
  </si>
  <si>
    <t>8.1.1</t>
  </si>
  <si>
    <t>8.2.1</t>
  </si>
  <si>
    <t>8.2.2</t>
  </si>
  <si>
    <t>8.2.3</t>
  </si>
  <si>
    <t>8.2.4</t>
  </si>
  <si>
    <t>8.2.5</t>
  </si>
  <si>
    <t>9.16</t>
  </si>
  <si>
    <t>9.21</t>
  </si>
  <si>
    <t>9.32</t>
  </si>
  <si>
    <t>10.2.11</t>
  </si>
  <si>
    <t>10.3.5</t>
  </si>
  <si>
    <t>10.3.36</t>
  </si>
  <si>
    <t>10.3.37</t>
  </si>
  <si>
    <t>10.5.4</t>
  </si>
  <si>
    <t>10.5.5</t>
  </si>
  <si>
    <t>10.5.6</t>
  </si>
  <si>
    <t>10.8.4</t>
  </si>
  <si>
    <t>10.8.14</t>
  </si>
  <si>
    <t>4.3</t>
  </si>
  <si>
    <t>4.12</t>
  </si>
  <si>
    <t>4.19</t>
  </si>
  <si>
    <t>4.20</t>
  </si>
  <si>
    <t>4.21</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</si>
  <si>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</si>
  <si>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</si>
  <si>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MONTAGEM E DESMONTAGEM DE FÔRMA DE VIGA, ESCORAMENTO METÁLICO, PÉ-DIREITO SIMPLES, EM CHAPA DE MADEIRA RESINADA, 4 UTILIZAÇÕES. AF_12/2015</t>
  </si>
  <si>
    <t>CODIGO  DA COMPOSICAO</t>
  </si>
  <si>
    <t>DESCRICAO DA COMPOSICAO</t>
  </si>
  <si>
    <t>ORIGEM DE PREÇO</t>
  </si>
  <si>
    <t>CUSTO TOTAL</t>
  </si>
  <si>
    <t>ASSENTAMENTO DE TUBO DE FERRO FUNDIDO PARA REDE DE ÁGUA, DN 80 MM, JUNTA ELÁSTICA, INSTALADO EM LOCAL COM NÍVEL ALTO DE INTERFERÊNCIAS (NÃO INCLUI FORNECIMENTO). AF_11/2017</t>
  </si>
  <si>
    <t>ATRIBUÍDO SÃO PAULO</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</si>
  <si>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</si>
  <si>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</si>
  <si>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</si>
  <si>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</si>
  <si>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</si>
  <si>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</si>
  <si>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</si>
  <si>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</si>
  <si>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</si>
  <si>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</si>
  <si>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</si>
  <si>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</si>
  <si>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</si>
  <si>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</si>
  <si>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</si>
  <si>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</si>
  <si>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</si>
  <si>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</si>
  <si>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</si>
  <si>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</si>
  <si>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</si>
  <si>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</si>
  <si>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</si>
  <si>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</si>
  <si>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</si>
  <si>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</si>
  <si>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</si>
  <si>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</si>
  <si>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</si>
  <si>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</si>
  <si>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</si>
  <si>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</si>
  <si>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</si>
  <si>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</si>
  <si>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</si>
  <si>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</si>
  <si>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</si>
  <si>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</si>
  <si>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</si>
  <si>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</si>
  <si>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</si>
  <si>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</si>
  <si>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</si>
  <si>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</si>
  <si>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</si>
  <si>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</si>
  <si>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</si>
  <si>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</si>
  <si>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</si>
  <si>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</si>
  <si>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</si>
  <si>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</si>
  <si>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</si>
  <si>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</si>
  <si>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</si>
  <si>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</si>
  <si>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</si>
  <si>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</si>
  <si>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</si>
  <si>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</si>
  <si>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</si>
  <si>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</si>
  <si>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</si>
  <si>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</si>
  <si>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</si>
  <si>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</si>
  <si>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</si>
  <si>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</si>
  <si>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</si>
  <si>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</si>
  <si>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</si>
  <si>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</si>
  <si>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</si>
  <si>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</si>
  <si>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</si>
  <si>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</si>
  <si>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</si>
  <si>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</si>
  <si>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</si>
  <si>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COEFICIENTE DE REPRESENTATIVIDADE</t>
  </si>
  <si>
    <t>JUNTA ARGAMASSADA ENTRE TUBO DN 150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</si>
  <si>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</si>
  <si>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</si>
  <si>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</si>
  <si>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</si>
  <si>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</si>
  <si>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</si>
  <si>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</si>
  <si>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</si>
  <si>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</si>
  <si>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</si>
  <si>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</si>
  <si>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</si>
  <si>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</si>
  <si>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</si>
  <si>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</si>
  <si>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</si>
  <si>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</si>
  <si>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</si>
  <si>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</si>
  <si>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</si>
  <si>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</si>
  <si>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</si>
  <si>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</si>
  <si>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</si>
  <si>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</si>
  <si>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</si>
  <si>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</si>
  <si>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</si>
  <si>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</si>
  <si>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</si>
  <si>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</si>
  <si>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</si>
  <si>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</si>
  <si>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</si>
  <si>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</si>
  <si>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</si>
  <si>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</si>
  <si>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</si>
  <si>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</si>
  <si>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</si>
  <si>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</si>
  <si>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</si>
  <si>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</si>
  <si>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</si>
  <si>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</si>
  <si>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</si>
  <si>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</si>
  <si>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</si>
  <si>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</si>
  <si>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</si>
  <si>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</si>
  <si>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</si>
  <si>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</si>
  <si>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</si>
  <si>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</si>
  <si>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</si>
  <si>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</si>
  <si>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</si>
  <si>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</si>
  <si>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</si>
  <si>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</si>
  <si>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</si>
  <si>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</si>
  <si>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</si>
  <si>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</si>
  <si>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</si>
  <si>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</si>
  <si>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</si>
  <si>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</si>
  <si>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</si>
  <si>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</si>
  <si>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</si>
  <si>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</si>
  <si>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</si>
  <si>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</si>
  <si>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</si>
  <si>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</si>
  <si>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</si>
  <si>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</si>
  <si>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</si>
  <si>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</si>
  <si>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</si>
  <si>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</si>
  <si>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</si>
  <si>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</si>
  <si>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</si>
  <si>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</si>
  <si>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</si>
  <si>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</si>
  <si>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</si>
  <si>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</si>
  <si>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</si>
  <si>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</si>
  <si>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</si>
  <si>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</si>
  <si>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</si>
  <si>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</si>
  <si>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</si>
  <si>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</si>
  <si>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</si>
  <si>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</si>
  <si>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</si>
  <si>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</si>
  <si>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</si>
  <si>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</si>
  <si>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</si>
  <si>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</si>
  <si>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</si>
  <si>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</si>
  <si>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</si>
  <si>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</si>
  <si>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</si>
  <si>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</si>
  <si>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</si>
  <si>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</si>
  <si>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</si>
  <si>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</si>
  <si>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</si>
  <si>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</si>
  <si>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</si>
  <si>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</si>
  <si>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</si>
  <si>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</si>
  <si>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</si>
  <si>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</si>
  <si>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</si>
  <si>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</si>
  <si>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</si>
  <si>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</si>
  <si>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</si>
  <si>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</si>
  <si>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</si>
  <si>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</si>
  <si>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</si>
  <si>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</si>
  <si>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</si>
  <si>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</si>
  <si>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</si>
  <si>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</si>
  <si>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</si>
  <si>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</si>
  <si>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TAMPAO DE FERRO FUNDIDO 900 MM</t>
  </si>
  <si>
    <t>ASSENTAMENTO DE TAMPAO DE FERRO FUNDIDO 600 MM</t>
  </si>
  <si>
    <t>GRELHA DE FERRO FUNDIDO PARA CANALETA LARG = 30CM, FORNECIMENTO E ASSENTAMENTO</t>
  </si>
  <si>
    <t>GRELHA DE FERRO FUNDIDO PARA CANALETA LARG = 20CM, FORNECIMENTO E ASSENTAMENTO</t>
  </si>
  <si>
    <t>GRELHA DE FERRO FUNDIDO PARA CANALETA LARG = 15CM, FORNECIMENTO E ASSENTAMENTO</t>
  </si>
  <si>
    <t>TAMPAO FOFO ARTICULADO, CLASSE B125 CARGA MAX 12,5 T, REDONDO TAMPA 600 MM, REDE PLUVIAL/ESGOTO, P = CHAMINE CX AREIA / POCO VISITA ASSENTADO COM ARG CIM/AREIA 1:4, FORNECIMENTO E ASSENTAMENTO</t>
  </si>
  <si>
    <t>ASSENTAMENTO DE PECAS, CONEXOES, APARELHOS E ACESSORIOS DE FERRO FUNDIDO DUCTIL, JUNTA ELASTICA, MECANICA OU FLANGEADA, COM DIAMETROS DE 50 A 300 MM.</t>
  </si>
  <si>
    <t>ASSENTAMENTO DE PECAS, CONEXOES, APARELHOS E ACESSORIOS DE FERRO FUNDIDO DUCTIL, JUNTA ELASTICA, MECANICA OU FLANGEADA, COM DIAMETROS DE 350 A 600 MM.</t>
  </si>
  <si>
    <t>ASSENTAMENTO DE PECAS, CONEXOES, APARELHOS E ACESSORIOS DE FERRO FUNDIDO DUCTIL, JUNTA ELASTICA, MECANICA OU FLANGEADA, COM DIAMETROS DE 700 A 1200 MM.</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</si>
  <si>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</si>
  <si>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</si>
  <si>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</si>
  <si>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</si>
  <si>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</si>
  <si>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</si>
  <si>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</si>
  <si>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</si>
  <si>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</si>
  <si>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</si>
  <si>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</si>
  <si>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</si>
  <si>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</si>
  <si>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</si>
  <si>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TE PVC PARA COLETOR ESGOTO, EB644, D=100MM, COM JUNTA ELASTICA.</t>
  </si>
  <si>
    <t>CURVA PARA REDE COLETOR ESGOTO, EB 644, 90GR, DN=200MM, COM JUNTA ELASTICA</t>
  </si>
  <si>
    <t>CURVA PVC PARA REDE COLETOR ESGOTO, EB-644, 45 GR, 200 MM, COM JUNTA ELASTICA.</t>
  </si>
  <si>
    <t>FECHAMENTO DE CONSTRUÇÃO TEMPORÁRIA EM CHAPA DE MADEIRA COMPENSADA E=10MM, COM REAPROVEITAMENTO DE 2X.</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</si>
  <si>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</si>
  <si>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</si>
  <si>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</si>
  <si>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</si>
  <si>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</si>
  <si>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</si>
  <si>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</si>
  <si>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</si>
  <si>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</si>
  <si>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</si>
  <si>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</si>
  <si>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</si>
  <si>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</si>
  <si>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</si>
  <si>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PLACA DE OBRA EM CHAPA DE ACO GALVANIZADO</t>
  </si>
  <si>
    <t>ESCAVADEIRA HIDRÁULICA SOBRE ESTEIRAS, CAÇAMBA 0,80 M3, PESO OPERACIONAL 17 T, POTENCIA BRUTA 111 HP - CHP DIURNO. AF_06/2014</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</si>
  <si>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</si>
  <si>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</si>
  <si>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</si>
  <si>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</si>
  <si>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</si>
  <si>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</si>
  <si>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</si>
  <si>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</si>
  <si>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</si>
  <si>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</si>
  <si>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</si>
  <si>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</si>
  <si>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</si>
  <si>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</si>
  <si>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</si>
  <si>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</si>
  <si>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</si>
  <si>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</si>
  <si>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</si>
  <si>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</si>
  <si>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</si>
  <si>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</si>
  <si>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</si>
  <si>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</si>
  <si>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</si>
  <si>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</si>
  <si>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</si>
  <si>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</si>
  <si>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</si>
  <si>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</si>
  <si>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</si>
  <si>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</si>
  <si>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</si>
  <si>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</si>
  <si>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</si>
  <si>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</si>
  <si>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</si>
  <si>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</si>
  <si>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</si>
  <si>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</si>
  <si>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</si>
  <si>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</si>
  <si>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</si>
  <si>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</si>
  <si>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</si>
  <si>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</si>
  <si>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</si>
  <si>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</si>
  <si>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</si>
  <si>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</si>
  <si>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</si>
  <si>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</si>
  <si>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</si>
  <si>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</si>
  <si>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</si>
  <si>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</si>
  <si>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</si>
  <si>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</si>
  <si>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</si>
  <si>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</si>
  <si>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</si>
  <si>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</si>
  <si>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</si>
  <si>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</si>
  <si>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</si>
  <si>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</si>
  <si>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</si>
  <si>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</si>
  <si>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</si>
  <si>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</si>
  <si>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</si>
  <si>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</si>
  <si>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</si>
  <si>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</si>
  <si>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</si>
  <si>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</si>
  <si>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</si>
  <si>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</si>
  <si>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</si>
  <si>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</si>
  <si>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</si>
  <si>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</si>
  <si>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</si>
  <si>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COMPACTADOR DE SOLOS DE PERCUSSÃO (SOQUETE) COM MOTOR A GASOLINA 4 TEMPOS, POTÊNCIA 4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</si>
  <si>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</si>
  <si>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</si>
  <si>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</si>
  <si>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</si>
  <si>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</si>
  <si>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</si>
  <si>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</si>
  <si>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</si>
  <si>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</si>
  <si>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</si>
  <si>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</si>
  <si>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</si>
  <si>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</si>
  <si>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</si>
  <si>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</si>
  <si>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</si>
  <si>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</si>
  <si>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</si>
  <si>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PARA JATEAMENTO, CONTROLE AUTOMATICO REMOTO, CAMARA DE 1 SAIDA, CAPACIDADE 280 L, DIAMETRO 670 MM, BICO DE JATO CURTO VENTURI DE 5/16, MANGUEIRA DE 1 COM COMPRESSOR DE AR REBOCÁVEL VAZÃO 189 PCM E MOTOR DIESEL DE 63 CV-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</si>
  <si>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</si>
  <si>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</si>
  <si>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</si>
  <si>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</si>
  <si>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</si>
  <si>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</si>
  <si>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</si>
  <si>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</si>
  <si>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</si>
  <si>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</si>
  <si>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</si>
  <si>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</si>
  <si>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</si>
  <si>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</si>
  <si>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</si>
  <si>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</si>
  <si>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</si>
  <si>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</si>
  <si>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</si>
  <si>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</si>
  <si>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</si>
  <si>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</si>
  <si>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</si>
  <si>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</si>
  <si>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</si>
  <si>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</si>
  <si>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</si>
  <si>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</si>
  <si>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</si>
  <si>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</si>
  <si>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</si>
  <si>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</si>
  <si>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</si>
  <si>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ESCAVADEIRA HIDRÁULICA SOBRE ESTEIRAS, CAÇAMBA 0,80 M3, PESO OPERACIONAL 17 T, POTENCIA BRUTA 111 HP - CHI DIURNO. AF_06/2014</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</si>
  <si>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</si>
  <si>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</si>
  <si>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</si>
  <si>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</si>
  <si>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</si>
  <si>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</si>
  <si>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</si>
  <si>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</si>
  <si>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</si>
  <si>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</si>
  <si>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</si>
  <si>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</si>
  <si>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</si>
  <si>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</si>
  <si>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</si>
  <si>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</si>
  <si>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</si>
  <si>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</si>
  <si>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</si>
  <si>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</si>
  <si>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</si>
  <si>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</si>
  <si>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</si>
  <si>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</si>
  <si>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</si>
  <si>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</si>
  <si>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</si>
  <si>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</si>
  <si>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</si>
  <si>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</si>
  <si>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</si>
  <si>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</si>
  <si>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</si>
  <si>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</si>
  <si>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</si>
  <si>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</si>
  <si>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</si>
  <si>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</si>
  <si>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</si>
  <si>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</si>
  <si>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</si>
  <si>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</si>
  <si>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</si>
  <si>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</si>
  <si>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</si>
  <si>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</si>
  <si>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</si>
  <si>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</si>
  <si>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</si>
  <si>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</si>
  <si>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</si>
  <si>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</si>
  <si>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</si>
  <si>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</si>
  <si>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</si>
  <si>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</si>
  <si>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</si>
  <si>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</si>
  <si>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</si>
  <si>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</si>
  <si>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</si>
  <si>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</si>
  <si>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</si>
  <si>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</si>
  <si>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</si>
  <si>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</si>
  <si>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</si>
  <si>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</si>
  <si>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</si>
  <si>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</si>
  <si>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</si>
  <si>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</si>
  <si>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</si>
  <si>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</si>
  <si>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</si>
  <si>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</si>
  <si>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</si>
  <si>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</si>
  <si>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</si>
  <si>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</si>
  <si>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</si>
  <si>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</si>
  <si>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</si>
  <si>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</si>
  <si>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</si>
  <si>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</si>
  <si>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</si>
  <si>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</si>
  <si>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</si>
  <si>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</si>
  <si>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</si>
  <si>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</si>
  <si>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</si>
  <si>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</si>
  <si>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</si>
  <si>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</si>
  <si>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</si>
  <si>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</si>
  <si>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</si>
  <si>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</si>
  <si>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</si>
  <si>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</si>
  <si>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</si>
  <si>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PARA JATEAMENTO, CONTROLE AUTOMATICO REMOTO, CAMARA DE 1 SAIDA, CAPACIDADE 280 L, DIAMETRO 670 MM, BICO DE JATO CURTO VENTURI DE 5/16, MANGUEIRA DE 1 COM COMPRESSOR DE AR REBOCÁVEL VAZÃO 189 PCM E MOTOR DIESEL DE 63 CV-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</si>
  <si>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</si>
  <si>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</si>
  <si>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</si>
  <si>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</si>
  <si>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</si>
  <si>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</si>
  <si>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</si>
  <si>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</si>
  <si>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</si>
  <si>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</si>
  <si>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</si>
  <si>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</si>
  <si>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</si>
  <si>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</si>
  <si>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</si>
  <si>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</si>
  <si>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</si>
  <si>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</si>
  <si>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</si>
  <si>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</si>
  <si>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</si>
  <si>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</si>
  <si>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</si>
  <si>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</si>
  <si>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</si>
  <si>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</si>
  <si>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</si>
  <si>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</si>
  <si>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</si>
  <si>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</si>
  <si>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</si>
  <si>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</si>
  <si>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</si>
  <si>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ROLO COMPACTADOR VIBRATÓRIO PÉ DE CARNEIRO PARA SOLOS, POTÊNCIA 80 HP, PESO OPERACIONAL SEM/COM LASTRO 7,4 / 8,8 T, LARGURA DE TRABALHO 1,68 M - MANUTENÇÃO. AF_02/2016</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</si>
  <si>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</si>
  <si>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</si>
  <si>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</si>
  <si>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</si>
  <si>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</si>
  <si>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</si>
  <si>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</si>
  <si>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</si>
  <si>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</si>
  <si>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</si>
  <si>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</si>
  <si>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</si>
  <si>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</si>
  <si>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</si>
  <si>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</si>
  <si>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</si>
  <si>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</si>
  <si>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</si>
  <si>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</si>
  <si>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</si>
  <si>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</si>
  <si>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</si>
  <si>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</si>
  <si>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</si>
  <si>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</si>
  <si>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</si>
  <si>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</si>
  <si>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</si>
  <si>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</si>
  <si>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</si>
  <si>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</si>
  <si>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</si>
  <si>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</si>
  <si>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</si>
  <si>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</si>
  <si>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</si>
  <si>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</si>
  <si>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</si>
  <si>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</si>
  <si>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</si>
  <si>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</si>
  <si>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</si>
  <si>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</si>
  <si>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</si>
  <si>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</si>
  <si>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</si>
  <si>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</si>
  <si>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</si>
  <si>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</si>
  <si>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</si>
  <si>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</si>
  <si>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</si>
  <si>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</si>
  <si>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</si>
  <si>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</si>
  <si>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</si>
  <si>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</si>
  <si>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</si>
  <si>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</si>
  <si>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</si>
  <si>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</si>
  <si>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</si>
  <si>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</si>
  <si>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</si>
  <si>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</si>
  <si>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</si>
  <si>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</si>
  <si>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</si>
  <si>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</si>
  <si>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</si>
  <si>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</si>
  <si>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</si>
  <si>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</si>
  <si>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</si>
  <si>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</si>
  <si>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</si>
  <si>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</si>
  <si>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</si>
  <si>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</si>
  <si>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</si>
  <si>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</si>
  <si>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</si>
  <si>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</si>
  <si>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</si>
  <si>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</si>
  <si>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</si>
  <si>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</si>
  <si>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</si>
  <si>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</si>
  <si>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</si>
  <si>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</si>
  <si>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</si>
  <si>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</si>
  <si>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</si>
  <si>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</si>
  <si>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</si>
  <si>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</si>
  <si>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</si>
  <si>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</si>
  <si>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</si>
  <si>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</si>
  <si>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</si>
  <si>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</si>
  <si>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</si>
  <si>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</si>
  <si>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</si>
  <si>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</si>
  <si>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</si>
  <si>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</si>
  <si>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</si>
  <si>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</si>
  <si>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</si>
  <si>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</si>
  <si>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</si>
  <si>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</si>
  <si>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</si>
  <si>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</si>
  <si>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</si>
  <si>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</si>
  <si>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</si>
  <si>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</si>
  <si>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</si>
  <si>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</si>
  <si>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</si>
  <si>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</si>
  <si>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</si>
  <si>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</si>
  <si>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</si>
  <si>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</si>
  <si>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</si>
  <si>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</si>
  <si>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</si>
  <si>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</si>
  <si>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</si>
  <si>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</si>
  <si>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</si>
  <si>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</si>
  <si>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</si>
  <si>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</si>
  <si>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</si>
  <si>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</si>
  <si>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</si>
  <si>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</si>
  <si>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</si>
  <si>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</si>
  <si>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</si>
  <si>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</si>
  <si>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</si>
  <si>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</si>
  <si>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</si>
  <si>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</si>
  <si>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</si>
  <si>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</si>
  <si>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</si>
  <si>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</si>
  <si>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</si>
  <si>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</si>
  <si>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</si>
  <si>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</si>
  <si>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</si>
  <si>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</si>
  <si>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</si>
  <si>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</si>
  <si>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</si>
  <si>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</si>
  <si>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</si>
  <si>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</si>
  <si>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</si>
  <si>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</si>
  <si>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</si>
  <si>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</si>
  <si>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</si>
  <si>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</si>
  <si>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</si>
  <si>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</si>
  <si>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</si>
  <si>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</si>
  <si>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</si>
  <si>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</si>
  <si>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</si>
  <si>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</si>
  <si>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</si>
  <si>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</si>
  <si>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</si>
  <si>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</si>
  <si>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</si>
  <si>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</si>
  <si>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</si>
  <si>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</si>
  <si>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</si>
  <si>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</si>
  <si>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</si>
  <si>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</si>
  <si>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</si>
  <si>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</si>
  <si>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</si>
  <si>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</si>
  <si>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</si>
  <si>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</si>
  <si>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</si>
  <si>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</si>
  <si>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</si>
  <si>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</si>
  <si>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</si>
  <si>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</si>
  <si>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</si>
  <si>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</si>
  <si>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</si>
  <si>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</si>
  <si>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</si>
  <si>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</si>
  <si>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</si>
  <si>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</si>
  <si>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</si>
  <si>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</si>
  <si>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</si>
  <si>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</si>
  <si>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</si>
  <si>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</si>
  <si>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</si>
  <si>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</si>
  <si>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</si>
  <si>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</si>
  <si>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</si>
  <si>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</si>
  <si>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</si>
  <si>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</si>
  <si>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</si>
  <si>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</si>
  <si>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</si>
  <si>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</si>
  <si>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</si>
  <si>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</si>
  <si>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</si>
  <si>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</si>
  <si>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</si>
  <si>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</si>
  <si>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</si>
  <si>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</si>
  <si>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</si>
  <si>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</si>
  <si>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</si>
  <si>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</si>
  <si>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</si>
  <si>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</si>
  <si>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</si>
  <si>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</si>
  <si>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</si>
  <si>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</si>
  <si>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</si>
  <si>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</si>
  <si>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</si>
  <si>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</si>
  <si>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</si>
  <si>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</si>
  <si>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</si>
  <si>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</si>
  <si>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</si>
  <si>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</si>
  <si>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</si>
  <si>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</si>
  <si>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</si>
  <si>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</si>
  <si>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</si>
  <si>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</si>
  <si>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</si>
  <si>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</si>
  <si>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</si>
  <si>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</si>
  <si>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</si>
  <si>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</si>
  <si>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</si>
  <si>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</si>
  <si>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</si>
  <si>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</si>
  <si>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</si>
  <si>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</si>
  <si>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</si>
  <si>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</si>
  <si>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</si>
  <si>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</si>
  <si>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</si>
  <si>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</si>
  <si>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</si>
  <si>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</si>
  <si>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</si>
  <si>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</si>
  <si>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</si>
  <si>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</si>
  <si>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</si>
  <si>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</si>
  <si>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</si>
  <si>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</si>
  <si>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</si>
  <si>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</si>
  <si>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</si>
  <si>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</si>
  <si>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</si>
  <si>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</si>
  <si>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</si>
  <si>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</si>
  <si>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</si>
  <si>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</si>
  <si>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</si>
  <si>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</si>
  <si>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</si>
  <si>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</si>
  <si>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</si>
  <si>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</si>
  <si>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</si>
  <si>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</si>
  <si>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</si>
  <si>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</si>
  <si>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</si>
  <si>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</si>
  <si>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</si>
  <si>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</si>
  <si>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</si>
  <si>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</si>
  <si>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</si>
  <si>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</si>
  <si>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</si>
  <si>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</si>
  <si>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</si>
  <si>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</si>
  <si>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</si>
  <si>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</si>
  <si>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</si>
  <si>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</si>
  <si>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</si>
  <si>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</si>
  <si>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</si>
  <si>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</si>
  <si>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</si>
  <si>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</si>
  <si>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</si>
  <si>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</si>
  <si>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</si>
  <si>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</si>
  <si>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</si>
  <si>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</si>
  <si>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</si>
  <si>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</si>
  <si>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</si>
  <si>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</si>
  <si>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</si>
  <si>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</si>
  <si>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</si>
  <si>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</si>
  <si>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</si>
  <si>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</si>
  <si>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</si>
  <si>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</si>
  <si>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</si>
  <si>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</si>
  <si>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</si>
  <si>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</si>
  <si>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</si>
  <si>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</si>
  <si>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</si>
  <si>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</si>
  <si>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</si>
  <si>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</si>
  <si>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</si>
  <si>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</si>
  <si>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</si>
  <si>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</si>
  <si>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</si>
  <si>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</si>
  <si>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</si>
  <si>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</si>
  <si>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</si>
  <si>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</si>
  <si>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</si>
  <si>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</si>
  <si>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</si>
  <si>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</si>
  <si>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</si>
  <si>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</si>
  <si>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</si>
  <si>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</si>
  <si>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</si>
  <si>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</si>
  <si>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</si>
  <si>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</si>
  <si>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</si>
  <si>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</si>
  <si>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</si>
  <si>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</si>
  <si>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</si>
  <si>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</si>
  <si>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</si>
  <si>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</si>
  <si>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</si>
  <si>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</si>
  <si>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</si>
  <si>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</si>
  <si>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</si>
  <si>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</si>
  <si>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</si>
  <si>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</si>
  <si>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</si>
  <si>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</si>
  <si>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</si>
  <si>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</si>
  <si>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</si>
  <si>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</si>
  <si>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</si>
  <si>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</si>
  <si>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</si>
  <si>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</si>
  <si>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</si>
  <si>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</si>
  <si>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</si>
  <si>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</si>
  <si>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</si>
  <si>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</si>
  <si>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</si>
  <si>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</si>
  <si>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</si>
  <si>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</si>
  <si>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</si>
  <si>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</si>
  <si>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</si>
  <si>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</si>
  <si>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</si>
  <si>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</si>
  <si>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</si>
  <si>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</si>
  <si>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</si>
  <si>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</si>
  <si>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</si>
  <si>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</si>
  <si>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</si>
  <si>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</si>
  <si>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</si>
  <si>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</si>
  <si>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</si>
  <si>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</si>
  <si>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PARA JATEAMENTO, CONTROLE AUTOMATICO REMOTO, CAMARA DE 1 SAIDA, CAPACIDADE 280 L, DIAMETRO 670 MM, BICO DE JATO CURTO VENTURI DE 5/16, MANGUEIRA DE 1 COM COMPRESSOR DE AR REBOCÁVEL VAZÃO 189 PCM E MOTOR DIESEL DE 63 CV- DEPRECIAÇÃO. AF_03/2016</t>
  </si>
  <si>
    <t>MÁQUINA JATO DE PRESSAO PORTÁTIL PARA JATEAMENTO, CONTROLE AUTOMATICO REMOTO, CAMARA DE 1 SAIDA, CAPACIDADE 280 L, DIAMETRO 670 MM, BICO DE JATO CURTO VENTURI DE 5/16, MANGUEIRA DE 1 COM COMPRESSOR DE AR REBOCÁVEL VAZÃO 189 PCM E MOTOR DIESEL DE 63 CV- JUROS. AF_03/2016</t>
  </si>
  <si>
    <t>MÁQUINA JATO DE PRESSAO PORTÁTIL PARA JATEAMENTO, CONTROLE AUTOMATICO REMOTO, CAMARA DE 1 SAIDA, CAPACIDADE 280 L, DIAMETRO 670 MM, BICO DE JATO CURTO VENTURI DE 5/16, MANGUEIRA DE 1 COM COMPRESSOR DE AR REBOCÁVEL VAZÃO 189 PCM E MOTOR DIESEL DE 63 CV- MANUTENÇÃO. AF_03/2016</t>
  </si>
  <si>
    <t>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</si>
  <si>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</si>
  <si>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</si>
  <si>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</si>
  <si>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</si>
  <si>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</si>
  <si>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</si>
  <si>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</si>
  <si>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</si>
  <si>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</si>
  <si>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</si>
  <si>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</si>
  <si>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</si>
  <si>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</si>
  <si>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</si>
  <si>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</si>
  <si>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</si>
  <si>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</si>
  <si>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</si>
  <si>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</si>
  <si>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</si>
  <si>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</si>
  <si>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</si>
  <si>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</si>
  <si>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</si>
  <si>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</si>
  <si>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</si>
  <si>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</si>
  <si>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</si>
  <si>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</si>
  <si>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</si>
  <si>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</si>
  <si>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</si>
  <si>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</si>
  <si>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</si>
  <si>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</si>
  <si>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</si>
  <si>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</si>
  <si>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</si>
  <si>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</si>
  <si>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</si>
  <si>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</si>
  <si>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</si>
  <si>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</si>
  <si>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</si>
  <si>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</si>
  <si>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</si>
  <si>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</si>
  <si>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</si>
  <si>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</si>
  <si>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</si>
  <si>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</si>
  <si>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</si>
  <si>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</si>
  <si>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</si>
  <si>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</si>
  <si>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</si>
  <si>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</si>
  <si>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</si>
  <si>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</si>
  <si>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</si>
  <si>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</si>
  <si>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</si>
  <si>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</si>
  <si>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</si>
  <si>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</si>
  <si>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</si>
  <si>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</si>
  <si>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</si>
  <si>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</si>
  <si>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</si>
  <si>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</si>
  <si>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</si>
  <si>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</si>
  <si>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</si>
  <si>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</si>
  <si>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</si>
  <si>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</si>
  <si>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</si>
  <si>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</si>
  <si>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</si>
  <si>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</si>
  <si>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</si>
  <si>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</si>
  <si>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</si>
  <si>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</si>
  <si>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</si>
  <si>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</si>
  <si>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</si>
  <si>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</si>
  <si>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</si>
  <si>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</si>
  <si>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</si>
  <si>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</si>
  <si>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</si>
  <si>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</si>
  <si>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</si>
  <si>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</si>
  <si>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</si>
  <si>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</si>
  <si>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</si>
  <si>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</si>
  <si>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</si>
  <si>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</si>
  <si>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</si>
  <si>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</si>
  <si>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</si>
  <si>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</si>
  <si>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</si>
  <si>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</si>
  <si>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</si>
  <si>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</si>
  <si>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</si>
  <si>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</si>
  <si>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</si>
  <si>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</si>
  <si>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</si>
  <si>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</si>
  <si>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</si>
  <si>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</si>
  <si>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</si>
  <si>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</si>
  <si>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</si>
  <si>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</si>
  <si>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</si>
  <si>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</si>
  <si>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</si>
  <si>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</si>
  <si>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</si>
  <si>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</si>
  <si>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</si>
  <si>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</si>
  <si>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</si>
  <si>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</si>
  <si>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IMUNIZACAO DE MADEIRAMENTO PARA COBERTURA UTILIZANDO CUPINICIDA INCOLOR</t>
  </si>
  <si>
    <t>RECOLOCACAO DE RIPAS EM MADEIRAMENTO DE TELHADO, CONSIDERANDO REAPROVEITAMENTO DE MATERIAL</t>
  </si>
  <si>
    <t>RECOLOCACAO DE MADEIRAMENTO DO TELHADO - CAIBROS, CONSIDERANDO REAPROVEITAMENTO DE MATERIAL</t>
  </si>
  <si>
    <t>INSTALAÇÃO DE TESOURA (INTEIRA OU MEIA), BIAPOIADA, EM MADEIRA NÃO APARELHADA, PARA VÃOS MAIORES OU IGUAIS A 3,0 M E MENORES QUE 6,0 M, INCLUSO IÇAMENTO. AF_12/2015</t>
  </si>
  <si>
    <t>INSTALAÇÃO DE TESOURA (INTEIRA OU MEIA), BIAPOIADA, EM MADEIRA NÃO APARELHADA, PARA VÃOS MAIORES OU IGUAIS A 6,0 M E MENORES QUE 8,0 M, INCLUSO IÇAMENTO. AF_12/2015</t>
  </si>
  <si>
    <t>INSTALAÇÃO DE TESOURA (INTEIRA OU MEIA), BIAPOIADA, EM MADEIRA NÃO APARELHADA, PARA VÃOS MAIORES OU IGUAIS A 8,0 M E MENORES QUE 10,0 M, INCLUSO IÇAMENTO. AF_12/2015</t>
  </si>
  <si>
    <t>INSTALAÇÃO DE TESOURA (INTEIRA OU MEIA), BIAPOIADA, EM MADEIRA NÃO APARELHADA, PARA VÃOS MAIORES OU IGUAIS A 10,0 M E MENORES QUE 12,0 M, INCLUSO IÇAMENTO. AF_12/2015</t>
  </si>
  <si>
    <t>TRAMA DE MADEIRA COMPOSTA POR RIPAS, CAIBROS E TERÇAS PARA TELHADOS DE ATÉ 2 ÁGUAS PARA TELHA DE ENCAIXE DE CERÂMICA OU DE CONCRETO, INCLUSO TRANSPORTE VERTICAL. AF_12/2015</t>
  </si>
  <si>
    <t>TRAMA DE MADEIRA COMPOSTA POR RIPAS, CAIBROS E TERÇAS PARA TELHADOS DE MAIS QUE 2 ÁGUAS PARA TELHA DE ENCAIXE DE CERÂMICA OU DE CONCRETO, INCLUSO TRANSPORTE VERTICAL. AF_12/2015</t>
  </si>
  <si>
    <t>TRAMA DE MADEIRA COMPOSTA POR RIPAS, CAIBROS E TERÇAS PARA TELHADOS DE ATÉ 2 ÁGUAS PARA TELHA CERÂMICA CAPA-CANAL, INCLUSO TRANSPORTE VERTICAL. AF_12/2015</t>
  </si>
  <si>
    <t>TRAMA DE MADEIRA COMPOSTA POR RIPAS, CAIBROS E TERÇAS PARA TELHADOS DE MAIS QUE 2 ÁGUAS PARA TELHA CERÂMICA CAPA-CANAL, INCLUSO TRANSPORTE VERTICAL. AF_12/2015</t>
  </si>
  <si>
    <t>TRAMA DE MADEIRA COMPOSTA POR TERÇAS PARA TELHADOS DE ATÉ 2 ÁGUAS PARA TELHA ONDULADA DE FIBROCIMENTO, METÁLICA, PLÁSTICA OU TERMOACÚSTICA, INCLUSO TRANSPORTE VERTICAL. AF_12/2015</t>
  </si>
  <si>
    <t>TRAMA DE MADEIRA COMPOSTA POR TERÇAS PARA TELHADOS DE ATÉ 2 ÁGUAS PARA TELHA ESTRUTURAL DE FIBROCIMENTO, INCLUSO TRANSPORTE VERTICAL. AF_12/2015</t>
  </si>
  <si>
    <t>FABRICAÇÃO E INSTALAÇÃO DE TESOURA INTEIRA EM MADEIRA NÃO APARELHADA, VÃO DE 3 M, PARA TELHA CERÂMICA OU DE CONCRETO, INCLUSO IÇAMENTO. AF_12/2015</t>
  </si>
  <si>
    <t>FABRICAÇÃO E INSTALAÇÃO DE TESOURA INTEIRA EM MADEIRA NÃO APARELHADA, VÃO DE 4 M, PARA TELHA CERÂMICA OU DE CONCRETO, INCLUSO IÇAMENTO. AF_12/2015</t>
  </si>
  <si>
    <t>FABRICAÇÃO E INSTALAÇÃO DE TESOURA INTEIRA EM MADEIRA NÃO APARELHADA, VÃO DE 5 M, PARA TELHA CERÂMICA OU DE CONCRETO, INCLUSO IÇAMENTO. AF_12/2015</t>
  </si>
  <si>
    <t>FABRICAÇÃO E INSTALAÇÃO DE TESOURA INTEIRA EM MADEIRA NÃO APARELHADA, VÃO DE 6 M, PARA TELHA CERÂMICA OU DE CONCRETO, INCLUSO IÇAMENTO. AF_12/2015</t>
  </si>
  <si>
    <t>FABRICAÇÃO E INSTALAÇÃO DE TESOURA INTEIRA EM MADEIRA NÃO APARELHADA, VÃO DE 7 M, PARA TELHA CERÂMICA OU DE CONCRETO, INCLUSO IÇAMENTO. AF_12/2015</t>
  </si>
  <si>
    <t>FABRICAÇÃO E INSTALAÇÃO DE TESOURA INTEIRA EM MADEIRA NÃO APARELHADA, VÃO DE 8 M, PARA TELHA CERÂMICA OU DE CONCRETO, INCLUSO IÇAMENTO. AF_12/2015</t>
  </si>
  <si>
    <t>FABRICAÇÃO E INSTALAÇÃO DE TESOURA INTEIRA EM MADEIRA NÃO APARELHADA, VÃO DE 9 M, PARA TELHA CERÂMICA OU DE CONCRETO, INCLUSO IÇAMENTO. AF_12/2015</t>
  </si>
  <si>
    <t>FABRICAÇÃO E INSTALAÇÃO DE TESOURA INTEIRA EM MADEIRA NÃO APARELHADA, VÃO DE 10 M, PARA TELHA CERÂMICA OU DE CONCRETO, INCLUSO IÇAMENTO. AF_12/2015</t>
  </si>
  <si>
    <t>FABRICAÇÃO E INSTALAÇÃO DE TESOURA INTEIRA EM MADEIRA NÃO APARELHADA, VÃO DE 11 M, PARA TELHA CERÂMICA OU DE CONCRETO, INCLUSO IÇAMENTO. AF_12/2015</t>
  </si>
  <si>
    <t>FABRICAÇÃO E INSTALAÇÃO DE TESOURA INTEIRA EM MADEIRA NÃO APARELHADA, VÃO DE 12 M, PARA TELHA CERÂMICA OU DE CONCRETO, INCLUSO IÇAMENTO. AF_12/2015</t>
  </si>
  <si>
    <t>FABRICAÇÃO E INSTALAÇÃO DE TESOURA INTEIRA EM MADEIRA NÃO APARELHADA, VÃO DE 3 M, PARA TELHA ONDULADA DE FIBROCIMENTO, METÁLICA, PLÁSTICA OU TERMOACÚSTICA, INCLUSO IÇAMENTO. AF_12/2015</t>
  </si>
  <si>
    <t>FABRICAÇÃO E INSTALAÇÃO DE TESOURA INTEIRA EM MADEIRA NÃO APARELHADA, VÃO DE 4 M, PARA TELHA ONDULADA DE FIBROCIMENTO, METÁLICA, PLÁSTICA OU TERMOACÚSTICA, INCLUSO IÇAMENTO. AF_12/2015</t>
  </si>
  <si>
    <t>FABRICAÇÃO E INSTALAÇÃO DE TESOURA INTEIRA EM MADEIRA NÃO APARELHADA, VÃO DE 5 M, PARA TELHA ONDULADA DE FIBROCIMENTO, METÁLICA, PLÁSTICA OU TERMOACÚSTICA, INCLUSO IÇAMENTO. AF_12/2015</t>
  </si>
  <si>
    <t>FABRICAÇÃO E INSTALAÇÃO DE TESOURA INTEIRA EM MADEIRA NÃO APARELHADA, VÃO DE 6 M, PARA TELHA ONDULADA DE FIBROCIMENTO, METÁLICA, PLÁSTICA OU TERMOACÚSTICA, INCLUSO IÇAMENTO. AF_12/2015</t>
  </si>
  <si>
    <t>FABRICAÇÃO E INSTALAÇÃO DE TESOURA INTEIRA EM MADEIRA NÃO APARELHADA, VÃO DE 7 M, PARA TELHA ONDULADA DE FIBROCIMENTO, METÁLICA, PLÁSTICA OU TERMOACÚSTICA, INCLUSO IÇAMENTO. AF_12/2015</t>
  </si>
  <si>
    <t>FABRICAÇÃO E INSTALAÇÃO DE TESOURA INTEIRA EM MADEIRA NÃO APARELHADA, VÃO DE 8 M, PARA TELHA ONDULADA DE FIBROCIMENTO, METÁLICA, PLÁSTICA OU TERMOACÚSTICA, INCLUSO IÇAMENTO. AF_12/2015</t>
  </si>
  <si>
    <t>FABRICAÇÃO E INSTALAÇÃO DE TESOURA INTEIRA EM MADEIRA NÃO APARELHADA, VÃO DE 9 M, PARA TELHA ONDULADA DE FIBROCIMENTO, METÁLICA, PLÁSTICA OU TERMOACÚSTICA, INCLUSO IÇAMENTO. AF_12/2015</t>
  </si>
  <si>
    <t>FABRICAÇÃO E INSTALAÇÃO DE TESOURA INTEIRA EM MADEIRA NÃO APARELHADA, VÃO DE 10 M, PARA TELHA ONDULADA DE FIBROCIMENTO, METÁLICA, PLÁSTICA OU TERMOACÚSTICA, INCLUSO IÇAMENTO. AF_12/2015</t>
  </si>
  <si>
    <t>FABRICAÇÃO E INSTALAÇÃO DE TESOURA INTEIRA EM MADEIRA NÃO APARELHADA, VÃO DE 11 M, PARA TELHA ONDULADA DE FIBROCIMENTO, METÁLICA, PLÁSTICA OU TERMOACÚSTICA, INCLUSO IÇAMENTO. AF_12/2015</t>
  </si>
  <si>
    <t>FABRICAÇÃO E INSTALAÇÃO DE TESOURA INTEIRA EM MADEIRA NÃO APARELHADA, VÃO DE 12 M, PARA TELHA ONDULADA DE FIBROCIMENTO, METÁLICA, PLÁSTICA OU TERMOACÚSTICA, INCLUSO IÇAMENTO. AF_12/2015</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</si>
  <si>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</si>
  <si>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</si>
  <si>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</si>
  <si>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RECOLOCACAO DE TELHAS CERAMICAS TIPO FRANCESA, CONSIDERANDO REAPROVEITAMENTO DE MATERIAL</t>
  </si>
  <si>
    <t>TELHAMENTO COM TELHA DE CONCRETO DE ENCAIXE, COM ATÉ 2 ÁGUAS, INCLUSO TRANSPORTE VERTICAL. AF_06/2016</t>
  </si>
  <si>
    <t>TELHAMENTO COM TELHA DE CONCRETO DE ENCAIXE, COM MAIS DE 2 ÁGUAS, INCLUSO TRANSPORTE VERTICAL. AF_06/2016</t>
  </si>
  <si>
    <t>TELHAMENTO COM TELHA CERÂMICA DE ENCAIXE, TIPO PORTUGUESA, COM ATÉ 2 ÁGUAS, INCLUSO TRANSPORTE VERTICAL. AF_06/2016</t>
  </si>
  <si>
    <t>TELHAMENTO COM TELHA CERÂMICA DE ENCAIXE, TIPO PORTUGUESA, COM MAIS DE 2 ÁGUAS, INCLUSO TRANSPORTE VERTICAL. AF_06/2016</t>
  </si>
  <si>
    <t>TELHAMENTO COM TELHA CERÂMICA CAPA-CANAL, TIPO COLONIAL, COM ATÉ 2 ÁGUAS, INCLUSO TRANSPORTE VERTICAL. AF_06/2016</t>
  </si>
  <si>
    <t>TELHAMENTO COM TELHA CERÂMICA CAPA-CANAL, TIPO COLONIAL, COM MAIS DE 2 ÁGUAS, INCLUSO TRANSPORTE VERTICAL. AF_06/2016</t>
  </si>
  <si>
    <t>EMBOÇAMENTO COM ARGAMASSA TRAÇO 1:2:9 (CIMENTO, CAL E AREIA). AF_06/2016</t>
  </si>
  <si>
    <t>ISOLAMENTO TERMOACÚSTICO COM LÃ MINERAL NA SUBCOBERTURA, INCLUSO TRANSPORTE VERTICAL. AF_06/2016</t>
  </si>
  <si>
    <t>SUBCOBERTURA COM MANTA PLÁSTICA REVESTIDA POR PELÍCULA DE ALUMÍNO, INCLUSO TRANSPORTE VERTICAL. AF_06/2016</t>
  </si>
  <si>
    <t>AMARRAÇÃO DE TELHAS CERÂMICAS OU DE CONCRETO. AF_06/2016</t>
  </si>
  <si>
    <t>TELHAMENTO COM TELHA CERÂMICA DE ENCAIXE, TIPO FRANCESA, COM ATÉ 2 ÁGUAS, INCLUSO TRANSPORTE VERTICAL. AF_06/2016</t>
  </si>
  <si>
    <t>TELHAMENTO COM TELHA CERÂMICA DE ENCAIXE, TIPO FRANCESA, COM MAIS DE 2 ÁGUAS, INCLUSO TRANSPORTE VERTICAL. AF_06/2016</t>
  </si>
  <si>
    <t>TELHAMENTO COM TELHA CERÂMICA DE ENCAIXE, TIPO ROMANA, COM ATÉ 2 ÁGUAS, INCLUSO TRANSPORTE VERTICAL. AF_06/2016</t>
  </si>
  <si>
    <t>TELHAMENTO COM TELHA CERÂMICA DE ENCAIXE, TIPO ROMANA, COM MAIS DE 2 ÁGUAS, INCLUSO TRANSPORTE VERTICAL. AF_06/2016</t>
  </si>
  <si>
    <t>TELHAMENTO COM TELHA CERÂMICA CAPA-CANAL, TIPO PLAN, COM ATÉ 2 ÁGUAS, INCLUSO TRANSPORTE VERTICAL. AF_06/2016</t>
  </si>
  <si>
    <t>TELHAMENTO COM TELHA CERÂMICA CAPA-CANAL, TIPO PLAN, COM MAIS DE 2 ÁGUAS, INCLUSO TRANSPORTE VERTICAL. AF_06/2016</t>
  </si>
  <si>
    <t>TELHAMENTO COM TELHA CERÂMICA CAPA-CANAL, TIPO PAULISTA, COM ATÉ 2 ÁGUAS, INCLUSO TRANSPORTE VERTICAL. AF_06/2016</t>
  </si>
  <si>
    <t>TELHAMENTO COM TELHA CERÂMICA CAPA-CANAL, TIPO PAULISTA, COM MAIS DE 2 ÁGUAS, INCLUSO TRANSPORTE VERTICAL. AF_06/2016</t>
  </si>
  <si>
    <t>TELHAMENTO COM TELHA ONDULADA DE FIBROCIMENTO E = 6 MM, COM RECOBRIMENTO LATERAL DE 1/4 DE ONDA PARA TELHADO COM INCLINAÇÃO MAIOR QUE 10°, COM ATÉ 2 ÁGUAS, INCLUSO IÇAMENTO. AF_06/2016</t>
  </si>
  <si>
    <t>TELHAMENTO COM TELHA ONDULADA DE FIBROCIMENTO E = 6 MM, COM RECOBRIMENTO LATERAL DE 1 1/4 DE ONDA PARA TELHADO COM INCLINAÇÃO MÁXIMA DE 10°, COM ATÉ 2 ÁGUAS, INCLUSO IÇAMENTO. AF_06/2016</t>
  </si>
  <si>
    <t>TELHAMENTO COM TELHA ESTRUTURAL DE FIBROCIMENTO E= 6 MM, COM ATÉ 2 ÁGUAS, INCLUSO IÇAMENTO. AF_06/2016</t>
  </si>
  <si>
    <t>ESTRUTURA PARA COBERTURA EM ARCO, EM ALUMINIO ANODIZADO, VAO DE 20M, ESPACAMENTO DE 5M ATE 6,5M</t>
  </si>
  <si>
    <t>ESTRUTURA PARA COBERTURA EM ARCO, EM ALUMINIO ANODIZADO, VAO DE 30M, ESPACAMENTO DE 5M ATE 6,5M</t>
  </si>
  <si>
    <t>ESTRUTURA PARA COBERTURA EM ARCO, EM ALUMINIO ANODIZADO, VAO DE 40M, ESPACAMENTO DE 5M ATE 6,5M</t>
  </si>
  <si>
    <t>ESTRUTURA PARA COBERTURA TIPO SHED, EM ALUMINIO ANODIZADO, VAO DE 20M, ESPACAMENTO DAS TESOURAS DE 5M ATE 6,5M</t>
  </si>
  <si>
    <t>ESTRUTURA PARA COBERTURA TIPO SHED, EM ALUMINIO ANODIZADO, VAO DE 30M, ESPACAMENTO DAS TESOURAS DE 5M ATE 6,5M</t>
  </si>
  <si>
    <t>ESTRUTURA PARA COBERTURA TIPO SHED, EM ALUMINIO ANODIZADO, VAO DE 40M, ESPACAMENTO DAS TESOURAS DE 5M ATE 6,5M</t>
  </si>
  <si>
    <t>ESTRUTURA TIPO ESPACIAL EM ALUMINIO ANODIZADO, VAO DE 20M</t>
  </si>
  <si>
    <t>ESTRUTURA TIPO ESPACIAL EM ALUMINIO ANODIZADO, VAO DE 30M</t>
  </si>
  <si>
    <t>ESTRUTURA TIPO ESPACIAL EM ALUMINIO ANODIZADO, VAO DE 40M</t>
  </si>
  <si>
    <t>ESTRUTURA TIPO ESPACIAL EM ALUMINIO ANODIZADO, VAO DE 50M</t>
  </si>
  <si>
    <t>CUMEEIRA EM PERFIL ONDULADO DE ALUMÍNIO</t>
  </si>
  <si>
    <t>TELHAMENTO COM TELHA DE AÇO/ALUMÍNIO E = 0,5 MM, COM ATÉ 2 ÁGUAS, INCLUSO IÇAMENTO. AF_06/2016</t>
  </si>
  <si>
    <t>TELHAMENTO COM TELHA METÁLICA TERMOACÚSTICA E = 30 MM, COM ATÉ 2 ÁGUAS, INCLUSO IÇAMENTO. AF_06/2016</t>
  </si>
  <si>
    <t>CUMEEIRA E ESPIGÃO PARA TELHA CERÂMICA EMBOÇADA COM ARGAMASSA TRAÇO 1:2:9 (CIMENTO, CAL E AREIA), PARA TELHADOS COM MAIS DE 2 ÁGUAS, INCLUSO TRANSPORTE VERTICAL. AF_06/2016</t>
  </si>
  <si>
    <t>CUMEEIRA E ESPIGÃO PARA TELHA DE CONCRETO EMBOÇADA COM ARGAMASSA TRAÇO 1:2:9 (CIMENTO, CAL E AREIA), PARA TELHADOS COM MAIS DE 2 ÁGUAS, INCLUSO TRANSPORTE VERTICAL. AF_06/2016</t>
  </si>
  <si>
    <t>CUMEEIRA PARA TELHA CERÂMICA EMBOÇADA COM ARGAMASSA TRAÇO 1:2:9 (CIMENTO, CAL E AREIA) PARA TELHADOS COM ATÉ 2 ÁGUAS, INCLUSO TRANSPORTE VERTICAL. AF_06/2016</t>
  </si>
  <si>
    <t>CUMEEIRA PARA TELHA DE CONCRETO EMBOÇADA COM ARGAMASSA TRAÇO 1:2:9 (CIMENTO, CAL E AREIA) PARA TELHADOS COM ATÉ 2 ÁGUAS, INCLUSO TRANSPORTE VERTICAL. AF_06/2016</t>
  </si>
  <si>
    <t>CUMEEIRA TIPO SHED PARA TELHA DE FIBROCIMENTO ONDULADA, INCLUSO JUNTAS DE VEDACAO E ACESSORIOS DE FIXACAO</t>
  </si>
  <si>
    <t>CUMEEIRA PARA TELHA DE FIBROCIMENTO ONDULADA E = 6 MM, INCLUSO ACESSÓRIOS DE FIXAÇÃO E IÇAMENTO. AF_06/2016</t>
  </si>
  <si>
    <t>CUMEEIRA PARA TELHA DE FIBROCIMENTO ESTRUTURAL E = 6 MM, INCLUSO ACESSÓRIOS DE FIXAÇÃO E IÇAMENTO. AF_06/2016</t>
  </si>
  <si>
    <t>CALHA DE BEIRAL, SEMICIRCULAR DE PVC, DIAMETRO 125 MM, INCLUINDO CABECEIRAS, EMENDAS, BOCAIS, SUPORTES E VEDAÇÕES, EXCLUINDO CONDUTORES, INCLUSO TRANSPORTE VERTICAL. AF_06/2016</t>
  </si>
  <si>
    <t>CALHA EM CHAPA DE AÇO GALVANIZADO NÚMERO 24, DESENVOLVIMENTO DE 33 CM, INCLUSO TRANSPORTE VERTICAL. AF_06/2016</t>
  </si>
  <si>
    <t>CALHA EM CHAPA DE AÇO GALVANIZADO NÚMERO 24, DESENVOLVIMENTO DE 50 CM, INCLUSO TRANSPORTE VERTICAL. AF_06/2016</t>
  </si>
  <si>
    <t>CALHA EM CHAPA DE AÇO GALVANIZADO NÚMERO 24, DESENVOLVIMENTO DE 100 CM, INCLUSO TRANSPORTE VERTICAL. AF_06/2016</t>
  </si>
  <si>
    <t>RUFO EM CHAPA DE AÇO GALVANIZADO NÚMERO 24, CORTE DE 25 CM, INCLUSO TRANSPORTE VERTICAL. AF_06/2016</t>
  </si>
  <si>
    <t>RUFO EM FIBROCIMENTO PARA TELHA ONDULADA E = 6 MM, ABA DE 26 CM, INCLUSO TRANSPORTE VERTICAL. AF_06/2016</t>
  </si>
  <si>
    <t>TELHAMENTO COM TELHA ONDULADA DE FIBRA DE VIDRO E = 0,6 MM, PARA TELHADO COM INCLINAÇÃO MAIOR QUE 10°, COM ATÉ 2 ÁGUAS, INCLUSO IÇAMENTO. AF_06/2016</t>
  </si>
  <si>
    <t>ESTRUTURA METALICA EM ACO ESTRUTURAL PERFIL I 12 X 5 1/4</t>
  </si>
  <si>
    <t>ESTRUTURA METALICA EM ACO ESTRUTURAL PERFIL I 6 X 3 3/8</t>
  </si>
  <si>
    <t>INSTALAÇÃO DE TESOURA (INTEIRA OU MEIA), EM AÇO, PARA VÃOS MAIORES OU IGUAIS A 3,0 M E MENORES QUE 6,0 M, INCLUSO IÇAMENTO. AF_12/2015</t>
  </si>
  <si>
    <t>INSTALAÇÃO DE TESOURA (INTEIRA OU MEIA), EM AÇO, PARA VÃOS MAIORES OU IGUAIS A 6,0 M E MENORES QUE 8,0 M, INCLUSO IÇAMENTO. AF_12/2015</t>
  </si>
  <si>
    <t>INSTALAÇÃO DE TESOURA (INTEIRA OU MEIA), EM AÇO, PARA VÃOS MAIORES OU IGUAIS A 8,0 M E MENORES QUE 10,0 M, INCLUSO IÇAMENTO. AF_12/2015</t>
  </si>
  <si>
    <t>INSTALAÇÃO DE TESOURA (INTEIRA OU MEIA), EM AÇO, PARA VÃOS MAIORES OU IGUAIS A 10,0 M E MENORES QUE 12,0 M, INCLUSO IÇAMENTO. AF_12/2015</t>
  </si>
  <si>
    <t>TRAMA DE AÇO COMPOSTA POR RIPAS, CAIBROS E TERÇAS PARA TELHADOS DE ATÉ 2 ÁGUAS PARA TELHA DE ENCAIXE DE CERÂMICA OU DE CONCRETO, INCLUSO TRANSPORTE VERTICAL. AF_12/2015</t>
  </si>
  <si>
    <t>TRAMA DE AÇO COMPOSTA POR RIPAS E CAIBROS PARA TELHADOS DE ATÉ 2 ÁGUAS PARA TELHA DE ENCAIXE DE CERÂMICA OU DE CONCRETO, INCLUSO TRANSPORTE VERTICAL. AF_12/2015</t>
  </si>
  <si>
    <t>TRAMA DE AÇO COMPOSTA POR RIPAS PARA TELHADOS DE ATÉ 2 ÁGUAS PARA TELHA DE ENCAIXE DE CERÂMICA OU DE CONCRETO, INCLUSO TRANSPORTE VERTICAL. AF_12/2015</t>
  </si>
  <si>
    <t>TRAMA DE AÇO COMPOSTA POR RIPAS, CAIBROS E TERÇAS PARA TELHADOS DE MAIS DE 2 ÁGUAS PARA TELHA DE ENCAIXE DE CERÂMICA OU DE CONCRETO, INCLUSO TRANSPORTE VERTICAL. AF_12/2015</t>
  </si>
  <si>
    <t>TRAMA DE AÇO COMPOSTA POR RIPAS E CAIBROS PARA TELHADOS DE MAIS DE 2 ÁGUAS PARA TELHA DE ENCAIXE DE CERÂMICA OU DE CONCRETO, INCLUSO TRANSPORTE VERTICAL. AF_12/2015</t>
  </si>
  <si>
    <t>TRAMA DE AÇO COMPOSTA POR RIPAS PARA TELHADOS DE MAIS DE 2 ÁGUAS PARA TELHA DE ENCAIXE DE CERÂMICA OU DE CONCRETO, INCLUSO TRANSPORTE VERTICAL, INCLUSO TRANSPORTE VERTICAL. AF_12/2015</t>
  </si>
  <si>
    <t>TRAMA DE AÇO COMPOSTA POR RIPAS, CAIBROS E TERÇAS PARA TELHADOS DE ATÉ 2 ÁGUAS PARA TELHA CERÂMICA CAPA-CANAL, INCLUSO TRANSPORTE VERTICAL. AF_12/2015</t>
  </si>
  <si>
    <t>TRAMA DE AÇO COMPOSTA POR RIPAS E CAIBROS PARA TELHADOS DE ATÉ 2 ÁGUAS PARA TELHA CERÂMICA CAPA-CANAL, INCLUSO TRANSPORTE VERTICAL. AF_12/2015</t>
  </si>
  <si>
    <t>TRAMA DE AÇO COMPOSTA POR RIPAS PARA TELHADOS DE ATÉ 2 ÁGUAS PARA TELHA CERÂMICA CAPA-CANAL, INCLUSO TRANSPORTE VERTICAL. AF_12/2015</t>
  </si>
  <si>
    <t>TRAMA DE AÇO COMPOSTA POR RIPAS, CAIBROS E TERÇAS PARA TELHADOS DE MAIS DE 2 ÁGUAS PARA TELHA CERÂMICA CAPA-CANAL, INCLUSO TRANSPORTE VERTICAL. AF_12/2015</t>
  </si>
  <si>
    <t>TRAMA DE AÇO COMPOSTA POR RIPAS E CAIBROS PARA TELHADOS DE MAIS DE 2 ÁGUAS PARA TELHA CERÂMICA CAPA-CANAL, INCLUSO TRANSPORTE VERTICAL. AF_12/2015</t>
  </si>
  <si>
    <t>TRAMA DE AÇO COMPOSTA POR RIPAS PARA TELHADOS DE MAIS DE 2 ÁGUAS PARA TELHA CERÂMICA CAPA-CANAL, INCLUSO TRANSPORTE VERTICAL. AF_12/2015</t>
  </si>
  <si>
    <t>TRAMA DE AÇO COMPOSTA POR TERÇAS PARA TELHADOS DE ATÉ 2 ÁGUAS PARA TELHA ONDULADA DE FIBROCIMENTO, METÁLICA, PLÁSTICA OU TERMOACÚSTICA, INCLUSO TRANSPORTE VERTICAL. AF_12/2015</t>
  </si>
  <si>
    <t>TRAMA DE AÇO COMPOSTA POR TERÇAS PARA TELHADOS DE ATÉ 2 ÁGUAS PARA TELHA ESTRUTURAL DE FIBROCIMENTO,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</si>
  <si>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</si>
  <si>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</si>
  <si>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</si>
  <si>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</si>
  <si>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</si>
  <si>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</si>
  <si>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</si>
  <si>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</si>
  <si>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</si>
  <si>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</si>
  <si>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</si>
  <si>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</si>
  <si>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</si>
  <si>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</si>
  <si>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</si>
  <si>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</si>
  <si>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</si>
  <si>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</si>
  <si>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</si>
  <si>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</si>
  <si>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</si>
  <si>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TELHAMENTO COM TELHA DE ENCAIXE, TIPO FRANCESA DE VIDRO, COM ATÉ 2 ÁGUAS, INCLUSO TRANSPORTE VERTICAL. AF_06/2016</t>
  </si>
  <si>
    <t>ESGOTAMENTO COM MOTO-BOMBA AUTOESCOVANTE</t>
  </si>
  <si>
    <t>CALHA EM CONCRETO SIMPLES, EM MEIA CANA, DIAMETRO 200 MM</t>
  </si>
  <si>
    <t>CALHA EM CONCRETO SIMPLES, EM MEIA CANA DE CONCRETO, DIAMETRO 600 MM</t>
  </si>
  <si>
    <t>EXECUCAO DE DRENO COM TUBOS DE PVC CORRUGADO FLEXIVEL PERFURADO - DN 100</t>
  </si>
  <si>
    <t>EXECUCAO DE DRENO VERTICAL COM PEDRISCO, DIAMETRO 200MM</t>
  </si>
  <si>
    <t>EXECUCAO DE DRENO COM MANTA GEOTEXTIL 200 G/M2</t>
  </si>
  <si>
    <t>EXECUCAO DE DRENO COM MANTA GEOTEXTIL 400 G/M2</t>
  </si>
  <si>
    <t>EXECUCAO DE DRENO FRANCES COM AREIA MEDIA</t>
  </si>
  <si>
    <t>EXECUCAO DE DRENO FRANCES COM BRITA NUM 2</t>
  </si>
  <si>
    <t>EXECUCAO DE DRENO FRANCES COM CASCALHO</t>
  </si>
  <si>
    <t>CAMADA DRENANTE COM BRITA NUM 3</t>
  </si>
  <si>
    <t>MANTA IMPERMEABILIZANTE A BASE DE ASFALTO - FORNECIMENTO E INSTALACAO</t>
  </si>
  <si>
    <t>EXECUCAO DE DRENOS DE CHORUME EM TUBOS DRENANTES DE CONCRETO, DIAM=200MM, ENVOLTOS EM BRITA E GEOTEXTIL</t>
  </si>
  <si>
    <t>EXECUCAO DE DRENOS DE CHORUME EM TUBOS DRENANTES, PVC, DIAM=100 MM, ENVOLTOS EM BRITA E GEOTEXTIL</t>
  </si>
  <si>
    <t>EXECUCAO DE DRENOS DE CHORUME EM TUBOS DRENANTES, PVC, DIAM=150 MM, ENVOLTOS EM BRITA E GEOTEXTIL</t>
  </si>
  <si>
    <t>TUBO PVC CORRUGADO RIGIDO PERFURADO DN 150 PARA DRENAGEM - FORNECIMENTO E INSTALACAO</t>
  </si>
  <si>
    <t>TUBO PVC CORRUGADO PERFURADO 100 MM C/ JUNTA ELASTICA PARA DRENAGEM.</t>
  </si>
  <si>
    <t>COLCHAO DRENANTE C/ 30CM PEDRA BRITADA N.3/FILTRO TRANSICAO MANTA GEOTEXTIL 100% POLIPROPILENO OU POLIESTER INCL FORNEC/COLOCMAT</t>
  </si>
  <si>
    <t>EXECUCAO DRENO PROFUNDO, COM CORTE TRAPEZOIDAL EM SOLO, DE 70X80X150CM EXCL TUBO INCL MATERIAL EXECUCAO, COM SELO ENCHIMENTO MATERIAL DRENANTE E ESCAVACAO</t>
  </si>
  <si>
    <t>EXECUCAO DE DRENO PROFUNDO, CORTE EM SOLO, COM TUBO POROSO D=0,20M</t>
  </si>
  <si>
    <t>EXECUCAO DE DRENO CEGO</t>
  </si>
  <si>
    <t>EXECUCAO DE DRENO DE TUBO DE CONRETO SIMPLES POROSO D=0,20 M (0,5MX0,5M) PARA GALERIAS DE AGUAS PLUVIAIS</t>
  </si>
  <si>
    <t>FORNECIMENTO E INSTALACAO DE MANTA BIDIM RT - 14</t>
  </si>
  <si>
    <t>CAMADA DRENANTE COM AREIA MEDIA</t>
  </si>
  <si>
    <t>CAMADA DRENANTE COM BRITA NUM 2</t>
  </si>
  <si>
    <t>FORNECIMENTO/INSTALACAO MANTA BIDIM RT-16</t>
  </si>
  <si>
    <t>TUBO PVC DN 75 MM PARA DRENAGEM - FORNECIMENTO E INSTALACAO</t>
  </si>
  <si>
    <t>TUBO PVC DN 100 MM PARA DRENAGEM - FORNECIMENTO E INSTALACAO</t>
  </si>
  <si>
    <t>TUBO CONCRETO SIMPLES DN 200 MM PARA DRENAGEM - FORNECIMENTO E INSTALACAO, INCLUSIVE ESCAVACAO MANUAL 1M3/M.</t>
  </si>
  <si>
    <t>TUBO CONCRETO SIMPLES DN 300 MM PARA DRENAGEM - FORNECIMENTO E INSTALACAO INCLUSIVE ESCAVACAO MANUAL 1M3/M</t>
  </si>
  <si>
    <t>TUBO CONCRETO SIMPLES DN 400 MM PARA DRENAGEM - FORNECIMENTO E INSTALACAO INCLUSIVE ESCAVACAO MANUAL 1,5M3/M</t>
  </si>
  <si>
    <t>TUBO CONCRETO SIMPLES DN 500 MM PARA DRENAGEM - FORNECIMENTO E INSTALACAO INCLUSIVE ESCAVACAO MANUAL 2M3/M</t>
  </si>
  <si>
    <t>TUBO PVC D=2 COM MATERIAL DRENANTE PARA DRENO/BARBACA - FORNECIMENTO E INSTALACAO</t>
  </si>
  <si>
    <t>TUBO PVC D=3" COM MATERIAL DRENANTE PARA DRENO/BARBACA - FORNECIMENTO E INSTALACAO</t>
  </si>
  <si>
    <t>TUBO PVC D=4" COM MATERIAL DRENANTE PARA DRENO/BARBACA - FORNECIMENTO E INSTALACAO</t>
  </si>
  <si>
    <t>CAMADA VERTICAL DRENANTE C/ PEDRA BRITADA NUMS 1 E 2</t>
  </si>
  <si>
    <t>CAMADA HORIZONTAL DRENANTE C/ PEDRA BRITADA 1 E 2</t>
  </si>
  <si>
    <t>FORNECIMENTO/INSTALACAO DE MANTA BIDIM RT-31</t>
  </si>
  <si>
    <t>FORNECIMENTO/INSTALACAO DE MANTA BIDIM RT-10</t>
  </si>
  <si>
    <t>FORNECIMENTO E LANCAMENTO DE PEDRA DE MAO</t>
  </si>
  <si>
    <t>ENROCAMENTO COM PEDRA ARGAMASSADA TRAÇO 1:4 COM PEDRA DE MÃO</t>
  </si>
  <si>
    <t>ENROCAMENTO MANUAL, SEM ARRUMACAO DO MATERIAL</t>
  </si>
  <si>
    <t>ENROCAMENTO MANUAL, COM ARRUMACAO DO MATERIAL</t>
  </si>
  <si>
    <t>ENSECADEIRA DE MADEIRA COM PAREDE SIMPLES</t>
  </si>
  <si>
    <t>ENSECADEIRA DE MADEIRA COM PAREDE DUPLA</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</si>
  <si>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</si>
  <si>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</si>
  <si>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</si>
  <si>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</si>
  <si>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MURO DE ARRIMO DE CONCRETO CICLOPICO COM 30% DE PEDRA DE MAO</t>
  </si>
  <si>
    <t>MURO DE ARRIMO DE ALVENARIA DE PEDRA ARGAMASSADA</t>
  </si>
  <si>
    <t>MURO DE ARRIMO DE ALVENARIA DE TIJOLOS</t>
  </si>
  <si>
    <t>MURO DE ARRIMO CELULAR PECAS PRE-MOLDADAS CONCRETO EXCL FORMAS INCL   CONFECCAO DAS PECAS MONTAGEM E COMPACTACAO DO SOLO DE ENCHIMENTO.</t>
  </si>
  <si>
    <t>MURO DE ARRIMO CELULAR PECAS PRE-MOLDADAS CONCRETO EXCL MATERIAIS E   FORMAS INCL CONFECCAO PECAS MONTAGEM E COMPACTACAO DO SOLO(ENCHIMENTO)</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</si>
  <si>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</si>
  <si>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</si>
  <si>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</si>
  <si>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</si>
  <si>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</si>
  <si>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</si>
  <si>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</si>
  <si>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</si>
  <si>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</si>
  <si>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</si>
  <si>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</si>
  <si>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</si>
  <si>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</si>
  <si>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</si>
  <si>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</si>
  <si>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</si>
  <si>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</si>
  <si>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</si>
  <si>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</si>
  <si>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</si>
  <si>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</si>
  <si>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</si>
  <si>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</si>
  <si>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</si>
  <si>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</si>
  <si>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</si>
  <si>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</si>
  <si>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</si>
  <si>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</si>
  <si>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</si>
  <si>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</si>
  <si>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</si>
  <si>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</si>
  <si>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</si>
  <si>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</si>
  <si>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</si>
  <si>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</si>
  <si>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</si>
  <si>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</si>
  <si>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</si>
  <si>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</si>
  <si>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</si>
  <si>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</si>
  <si>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</si>
  <si>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</si>
  <si>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</si>
  <si>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</si>
  <si>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</si>
  <si>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</si>
  <si>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</si>
  <si>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</si>
  <si>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</si>
  <si>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</si>
  <si>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DISSIPADOR DE ENERGIA EM PEDRA ARGAMASSADA ESPESSURA 6CM INCL MATERIAIS E COLOCACAO MEDIDO P/ VOLUME DE PEDRA ARGAMASSADA</t>
  </si>
  <si>
    <t>GRELHA EM FERRO FUNDIDO SIMPLES COM REQUADRO, CARGA MÁXIMA 12,5 T,  300 X 1000 MM, E = 15 MM, FORNECIDA E ASSENTADA COM ARGAMASSA 1:4 CIMENTO:AREIA.</t>
  </si>
  <si>
    <t>BOCA P/BUEIRO SIMPLES TUBULAR D=0,40M EM CONCRETO CICLOPICO, INCLINDO FORMAS, ESCAVACAO, REATERRO E MATERIAIS, EXCLUINDO MATERIAL REATERRO JAZIDA E TRANSPORTE</t>
  </si>
  <si>
    <t>BOCA PARA BUEIRO SIMPLES TUBULAR, DIAMETRO =0,60M, EM CONCRETO CICLOPICO, INCLUINDO FORMAS, ESCAVACAO, REATERRO E MATERIAIS, EXCLUINDO MATERIAL REATERRO JAZIDA E TRANSPORTE.</t>
  </si>
  <si>
    <t>BOCA PARA BUEIRO SIMPLES TUBULAR, DIAMETRO =0,80M, EM CONCRETO CICLOPICO, INCLUINDO FORMAS, ESCAVACAO, REATERRO E MATERIAIS, EXCLUINDO MATERIAL REATERRO JAZIDA E TRANSPORTE.</t>
  </si>
  <si>
    <t>BOCA PARA BUEIRO SIMPLES TUBULAR, DIAMETRO =1,00M, EM CONCRETO CICLOPICO, INCLUINDO FORMAS, ESCAVACAO, REATERRO E MATERIAIS, EXCLUINDO MATERIAL REATERRO JAZIDA E TRANSPORTE.</t>
  </si>
  <si>
    <t>BOCA PARA BUEIRO SIMPLES TUBULAR, DIAMETRO =1,20M, EM CONCRETO CICLOPICO, INCLUINDO FORMAS, ESCAVACAO, REATERRO E MATERIAIS, EXCLUINDO MATERIAL REATERRO JAZIDA E TRANSPORTE.</t>
  </si>
  <si>
    <t>BOCA PARA BUEIRO DUPLO TUBULAR, DIAMETRO =0,40M, EM CONCRETO CICLOPICO, INCLUINDO FORMAS, ESCAVACAO, REATERRO E MATERIAIS, EXCLUINDO MATERIAL REATERRO JAZIDA E TRANSPORTE.</t>
  </si>
  <si>
    <t>BOCA PARA BUEIRO DUPLO TUBULAR, DIAMETRO =0,60M, EM CONCRETO CICLOPICO, INCLUINDO FORMAS, ESCAVACAO, REATERRO E MATERIAIS, EXCLUINDO MATERIAL REATERRO JAZIDA E TRANSPORTE.</t>
  </si>
  <si>
    <t>BOCA PARA BUEIRO DUPLO TUBULAR, DIAMETRO =0,80M, EM CONCRETO CICLOPICO, INCLUINDO FORMAS, ESCAVACAO, REATERRO E MATERIAIS, EXCLUINDO MATERIAL REATERRO JAZIDA E TRANSPORTE.</t>
  </si>
  <si>
    <t>BOCA PARA BUEIRO DUPLO TUBULAR, DIAMETRO =1,00M, EM CONCRETO CICLOPICO, INCLUINDO FORMAS, ESCAVACAO, REATERRO E MATERIAIS, EXCLUINDO MATERIAL REATERRO JAZIDA E TRANSPORTE.</t>
  </si>
  <si>
    <t>BOCA PARA BUEIRO DUPLOTUBULAR, DIAMETRO =1,20M, EM CONCRETO CICLOPICO, INCLUINDO FORMAS, ESCAVACAO, REATERRO E MATERIAIS, EXCLUINDO MATERIAL REATERRO JAZIDA E TRANSPORTE.</t>
  </si>
  <si>
    <t>BOCA PARA BUEIRO TRIPLO TUBULAR, DIAMETRO =0,40M, EM CONCRETO CICLOPICO, INCLUINDO FORMAS, ESCAVACAO, REATERRO E MATERIAIS, EXCLUINDO MATERIAL REATERRO JAZIDA E TRANSPORTE.</t>
  </si>
  <si>
    <t>BOCA PARA BUEIRO TRIPLO TUBULAR, DIAMETRO =0,60M, EM CONCRETO CICLOPICO, INCLUINDO FORMAS, ESCAVACAO, REATERRO E MATERIAIS, EXCLUINDO MATERIAL REATERRO JAZIDA E TRANSPORTE.</t>
  </si>
  <si>
    <t>BOCA PARA BUEIRO TRIPLO TUBULAR, DIAMETRO =0,80M, EM CONCRETO CICLOPICO, INCLUINDO FORMAS, ESCAVACAO, REATERRO E MATERIAIS, EXCLUINDO MATERIAL REATERRO JAZIDA E TRANSPORTE.</t>
  </si>
  <si>
    <t>BOCA PARA BUEIRO TRIPLO TUBULAR, DIAMETRO =1,00M, EM CONCRETO CICLOPICO, INCLUINDO FORMAS, ESCAVACAO, REATERRO E MATERIAIS, EXCLUINDO MATERIAL REATERRO JAZIDA E TRANSPORTE.</t>
  </si>
  <si>
    <t>BOCA PARA BUEIRO TRIPLO TUBULAR, DIAMETRO =1,20M, EM CONCRETO CICLOPICO, INCLUINDO FORMAS, ESCAVACAO, REATERRO E MATERIAIS, EXCLUINDO MATERIAL REATERRO JAZIDA E TRANSPORTE.</t>
  </si>
  <si>
    <t>POCO DE VISITA PARA DRENAGEM PLUVIAL, EM CONCRETO ESTRUTURAL, DIMENSOES INTERNAS DE 90X150X80CM (LARGXCOMPXALT), PARA REDE DE 600 MM, EXCLUSOS TAMPAO E CHAMINE.</t>
  </si>
  <si>
    <t>BOCA DE LOBO EM ALVENARIA TIJOLO MACICO, REVESTIDA C/ ARGAMASSA DE CIMENTO E AREIA 1:3, SOBRE LASTRO DE CONCRETO 10CM E TAMPA DE CONCRETO ARMADO</t>
  </si>
  <si>
    <t>GRELHA FF 30X90CM, 135KG, P/ CX RALO COM ASSENTAMENTO DE ARGAMASSA CIMENTO/AREIA 1:4 - FORNECIMENTO E INSTALAÇÃO</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</si>
  <si>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</si>
  <si>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</si>
  <si>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</si>
  <si>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</si>
  <si>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</si>
  <si>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</si>
  <si>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</si>
  <si>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</si>
  <si>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</si>
  <si>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</si>
  <si>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</si>
  <si>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</si>
  <si>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</si>
  <si>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</si>
  <si>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</si>
  <si>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</si>
  <si>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</si>
  <si>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</si>
  <si>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 DE VALA, TIPO PONTALETEAMENTO, COM PROFUNDIDADE DE 0 A 1,5 M, LARGURA MENOR QUE 1,5 M, EM LOCAL COM NÍVEL ALTO DE INTERFERÊNCIA.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</si>
  <si>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</si>
  <si>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</si>
  <si>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</si>
  <si>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</si>
  <si>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</si>
  <si>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</si>
  <si>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</si>
  <si>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</si>
  <si>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</si>
  <si>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</si>
  <si>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</si>
  <si>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</si>
  <si>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</si>
  <si>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</si>
  <si>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</si>
  <si>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</si>
  <si>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</si>
  <si>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</si>
  <si>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</si>
  <si>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</si>
  <si>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</si>
  <si>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</si>
  <si>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</si>
  <si>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ESCORAMENTO CONTINUO DE VALAS, MISTO, COM PERFIL I DE 8"</t>
  </si>
  <si>
    <t>ESCORAMENTO FORMAS ATE H = 3,30M, COM MADEIRA DE 3A QUALIDADE, NAO APARELHADA, APROVEITAMENTO TABUAS 3X E PRUMOS 4X.</t>
  </si>
  <si>
    <t>ESCORAMENTO FORMAS DE H=3,30 A 3,50 M, COM MADEIRA 3A QUALIDADE, NAO APARELHADA, APROVEITAMENTO TABUAS 3X E PRUMOS 4X</t>
  </si>
  <si>
    <t>ESCORAMENTO FORMAS H=3,50 A 4,00 M, COM MADEIRA DE 3A QUALIDADE, NAO APARELHADA, APROVEITAMENTO TABUAS 3X E PRUMOS 4X.</t>
  </si>
  <si>
    <t>RECOLOCACAO DE FOLHAS DE PORTA DE PASSAGEM OU JANELA, CONSIDERANDO REAPROVEITAMENTO DO MATERIAL</t>
  </si>
  <si>
    <t>PORTA DE MADEIRA COMPENSADA LISA PARA PINTURA, 120X210X3,5CM, 2 FOLHAS, INCLUSO ADUELA 2A, ALIZAR 2A E DOBRADICAS</t>
  </si>
  <si>
    <t>PORTA DE MADEIRA COMPENSADA LISA PARA CERA OU VERNIZ, 120X210X3,5CM, 2 FOLHAS, INCLUSO ADUELA 1A, ALIZAR 1A E DOBRADICAS COM ANEL</t>
  </si>
  <si>
    <t>ALCAPAO EM COMPENSADO DE MADEIRA CEDRO/VIROLA, 60X60X2CM, COM MARCO 7X3CM, ALIZAR DE 2A, DOBRADICAS EM LATAO CROMADO E TARJETA CROMADA</t>
  </si>
  <si>
    <t>PORTA MADEIRA 1A CORRER P/VIDRO 30MM/ GUARNICAO 15CM/ALIZAR</t>
  </si>
  <si>
    <t>ADUELA / MARCO / BATENTE PARA PORTA DE 60X210CM, PADRÃO MÉDIO - FORNECIMENTO E MONTAGEM. AF_08/2015</t>
  </si>
  <si>
    <t>ADUELA / MARCO / BATENTE PARA PORTA DE 70X210CM, PADRÃO MÉDIO - FORNECIMENTO E MONTAGEM. AF_08/2015</t>
  </si>
  <si>
    <t>ADUELA / MARCO / BATENTE PARA PORTA DE 80X210CM, PADRÃO MÉDIO - FORNECIMENTO E MONTAGEM. AF_08/2015</t>
  </si>
  <si>
    <t>ADUELA / MARCO / BATENTE PARA PORTA DE 90X210CM, PADRÃO MÉDIO - FORNECIMENTO E MONTAGEM. AF_08/2015</t>
  </si>
  <si>
    <t>ADUELA / MARCO / BATENTE PARA PORTA DE 60X210CM, FIXAÇÃO COM ARGAMASSA, PADRÃO MÉDIO - FORNECIMENTO E INSTALAÇÃO. AF_08/2015_P</t>
  </si>
  <si>
    <t>ADUELA / MARCO / BATENTE PARA PORTA DE 60X210CM, FIXAÇÃO COM ARGAMASSA - SOMENTE INSTALAÇÃO. AF_08/2015_P</t>
  </si>
  <si>
    <t>ADUELA / MARCO / BATENTE PARA PORTA DE 70X210CM, FIXAÇÃO COM ARGAMASSA, PADRÃO MÉDIO - FORNECIMENTO E INSTALAÇÃO. AF_08/2015_P</t>
  </si>
  <si>
    <t>ADUELA / MARCO / BATENTE PARA PORTA DE 70X210CM, FIXAÇÃO COM ARGAMASSA - SOMENTE INSTALAÇÃO. AF_08/2015_P</t>
  </si>
  <si>
    <t>ADUELA / MARCO / BATENTE PARA PORTA DE 80X210CM, FIXAÇÃO COM ARGAMASSA, PADRÃO MÉDIO - FORNECIMENTO E INSTALAÇÃO. AF_08/2015_P</t>
  </si>
  <si>
    <t>ADUELA / MARCO / BATENTE PARA PORTA DE 80X210CM, FIXAÇÃO COM ARGAMASSA - SOMENTE INSTALAÇÃO. AF_08/2015_P</t>
  </si>
  <si>
    <t>ADUELA / MARCO / BATENTE PARA PORTA DE 90X210CM, FIXAÇÃO COM ARGAMASSA, PADRÃO MÉDIO - FORNECIMENTO E INSTALAÇÃO. AF_08/2015_P</t>
  </si>
  <si>
    <t>ADUELA / MARCO / BATENTE PARA PORTA DE 90X210CM, FIXAÇÃO COM ARGAMASSA - SOMENTE INSTALAÇÃO. AF_08/2015_P</t>
  </si>
  <si>
    <t>PORTA DE MADEIRA PARA PINTURA, SEMI-OCA (LEVE OU MÉDIA), 60X210CM, ESPESSURA DE 3,5CM, INCLUSO DOBRADIÇAS - FORNECIMENTO E INSTALAÇÃO. AF_08/2015</t>
  </si>
  <si>
    <t>PORTA DE MADEIRA PARA PINTURA, SEMI-OCA (LEVE OU MÉDIA), 70X210CM, ESPESSURA DE 3,5CM, INCLUSO DOBRADIÇAS - FORNECIMENTO E INSTALAÇÃO. AF_08/2015</t>
  </si>
  <si>
    <t>PORTA DE MADEIRA PARA PINTURA, SEMI-OCA (LEVE OU MÉDIA), 80X210CM, ESPESSURA DE 3,5CM, INCLUSO DOBRADIÇAS - FORNECIMENTO E INSTALAÇÃO. AF_08/2015</t>
  </si>
  <si>
    <t>PORTA DE MADEIRA PARA PINTURA, SEMI-OCA (LEVE OU MÉDIA), 90X210CM, ESPESSURA DE 3,5CM, INCLUSO DOBRADIÇAS - FORNECIMENTO E INSTALAÇÃO. AF_08/2015</t>
  </si>
  <si>
    <t>ALIZAR / GUARNIÇÃO DE 5X1,5CM PARA PORTA DE 60X210CM FIXADO COM PREGOS, PADRÃO MÉDIO - FORNECIMENTO E INSTALAÇÃO. AF_08/2015</t>
  </si>
  <si>
    <t>ALIZAR / GUARNIÇÃO DE 5X1,5CM PARA PORTA DE 70X210CM FIXADO COM PREGOS, PADRÃO MÉDIO - FORNECIMENTO E INSTALAÇÃO. AF_08/2015</t>
  </si>
  <si>
    <t>ALIZAR / GUARNIÇÃO DE 5X1,5CM PARA PORTA DE 80X210CM FIXADO COM PREGOS, PADRÃO MÉDIO - FORNECIMENTO E INSTALAÇÃO. AF_08/2015</t>
  </si>
  <si>
    <t>ALIZAR / GUARNIÇÃO DE 5X1,5CM PARA PORTA DE 90X210CM FIXADO COM PREGOS, PADRÃO MÉDIO - FORNECIMENTO E INSTALAÇÃO. AF_08/2015</t>
  </si>
  <si>
    <t>FECHADURA DE EMBUTIR COM CILINDRO, EXTERNA, COMPLETA, ACABAMENTO PADRÃO MÉDIO, INCLUSO EXECUÇÃO DE FURO - FORNECIMENTO E INSTALAÇÃO. AF_08/2015</t>
  </si>
  <si>
    <t>FECHADURA DE EMBUTIR PARA PORTA DE BANHEIRO, COMPLETA, ACABAMENTO PADRÃO MÉDIO, INCLUSO EXECUÇÃO DE FURO - FORNECIMENTO E INSTALAÇÃO. AF_08/2015</t>
  </si>
  <si>
    <t>KIT DE PORTA DE MADEIRA PARA PINTURA, SEMI-OCA (LEVE OU MÉDIA), PADRÃO MÉDIO, 60X210CM, ESPESSURA DE 3,5CM, ITENS INCLUSOS: DOBRADIÇAS, MONTAGEM E INSTALAÇÃO DO BATENTE, FECHADURA COM EXECUÇÃO DO FURO - FORNECIMENTO E INSTALAÇÃO. AF_08/2015</t>
  </si>
  <si>
    <t>KIT DE PORTA DE MADEIRA PARA PINTURA, SEMI-OCA (LEVE OU MÉDIA), PADRÃO MÉDIO, 70X210CM, ESPESSURA DE 3,5CM, ITENS INCLUSOS: DOBRADIÇAS, MONTAGEM E INSTALAÇÃO DO BATENTE, FECHADURA COM EXECUÇÃO DO FURO - FORNECIMENTO E INSTALAÇÃO. AF_08/2015</t>
  </si>
  <si>
    <t>KIT DE PORTA DE MADEIRA PARA PINTURA, SEMI-OCA (LEVE OU MÉDIA), PADRÃO MÉDIO, 80X210CM, ESPESSURA DE 3,5CM, ITENS INCLUSOS: DOBRADIÇAS, MONTAGEM E INSTALAÇÃO DO BATENTE, FECHADURA COM EXECUÇÃO DO FURO - FORNECIMENTO E INSTALAÇÃO. AF_08/2015</t>
  </si>
  <si>
    <t>KIT DE PORTA DE MADEIRA PARA PINTURA, SEMI-OCA (LEVE OU MÉDIA), PADRÃO MÉDIO, 90X210CM, ESPESSURA DE 3,5CM, ITENS INCLUSOS: DOBRADIÇAS, MONTAGEM E INSTALAÇÃO DO BATENTE, FECHADURA COM EXECUÇÃO DO FURO - FORNECIMENTO E INSTALAÇÃO. AF_08/2015</t>
  </si>
  <si>
    <t>KIT DE PORTA DE MADEIRA PARA PINTURA, SEMI-OCA (LEVE OU MÉDIA), PADRÃO MÉDIO, 60X210CM, ESPESSURA DE 3,5CM, ITENS INCLUSOS: DOBRADIÇAS, MONTAGEM E INSTALAÇÃO DO BATENTE, SEM FECHADURA - FORNECIMENTO E INSTALAÇÃO. AF_08/2015</t>
  </si>
  <si>
    <t>KIT DE PORTA DE MADEIRA PARA PINTURA, SEMI-OCA (LEVE OU MÉDIA), PADRÃO MÉDIO, 70X210CM, ESPESSURA DE 3,5CM, ITENS INCLUSOS: DOBRADIÇAS, MONTAGEM E INSTALAÇÃO DO BATENTE, SEM FECHADURA - FORNECIMENTO E INSTALAÇÃO. AF_08/2015</t>
  </si>
  <si>
    <t>KIT DE PORTA DE MADEIRA PARA PINTURA, SEMI-OCA (LEVE OU MÉDIA), PADRÃO MÉDIO, 80X210CM, ESPESSURA DE 3,5CM, ITENS INCLUSOS: DOBRADIÇAS, MONTAGEM E INSTALAÇÃO DO BATENTE, SEM FECHADURA - FORNECIMENTO E INSTALAÇÃO. AF_08/2015</t>
  </si>
  <si>
    <t>KIT DE PORTA DE MADEIRA PARA PINTURA, SEMI-OCA (LEVE OU MÉDIA), PADRÃO MÉDIO, 90X210CM, ESPESSURA DE 3,5CM, ITENS INCLUSOS: DOBRADIÇAS, MONTAGEM E INSTALAÇÃO DO BATENTE, SEM FECHADURA - FORNECIMENTO E INSTALAÇÃO. AF_08/2015</t>
  </si>
  <si>
    <t>PORTA DE MADEIRA PARA VERNIZ, SEMI-OCA (LEVE OU MÉDIA), 60X210CM, ESPESSURA DE 3,5CM, INCLUSO DOBRADIÇAS - FORNECIMENTO E INSTALAÇÃO. AF_08/2015</t>
  </si>
  <si>
    <t>PORTA DE MADEIRA PARA VERNIZ, SEMI-OCA (LEVE OU MÉDIA), 70X210CM, ESPESSURA DE 3,5CM, INCLUSO DOBRADIÇAS - FORNECIMENTO E INSTALAÇÃO. AF_08/2015</t>
  </si>
  <si>
    <t>PORTA DE MADEIRA PARA VERNIZ, SEMI-OCA (LEVE OU MÉDIA), 80X210CM, ESPESSURA DE 3,5CM, INCLUSO DOBRADIÇAS - FORNECIMENTO E INSTALAÇÃO. AF_08/2015</t>
  </si>
  <si>
    <t>PORTA DE MADEIRA PARA VERNIZ, SEMI-OCA (LEVE OU MÉDIA), 90X210CM, ESPESSURA DE 3,5CM, INCLUSO DOBRADIÇAS - FORNECIMENTO E INSTALAÇÃO. AF_08/2015</t>
  </si>
  <si>
    <t>KIT DE PORTA DE MADEIRA PARA VERNIZ, SEMI-OCA (LEVE OU MÉDIA), PADRÃO MÉDIO, 60X210CM, ESPESSURA DE 3,5CM, ITENS INCLUSOS: DOBRADIÇAS, MONTAGEM E INSTALAÇÃO DO BATENTE, SEM FECHADURA - FORNECIMENTO E INSTALAÇÃO. AF_08/2015</t>
  </si>
  <si>
    <t>KIT DE PORTA DE MADEIRA PARA VERNIZ, SEMI-OCA (LEVE OU MÉDIA), PADRÃO MÉDIO, 70X210CM, ESPESSURA DE 3,5CM, ITENS INCLUSOS: DOBRADIÇAS, MONTAGEM E INSTALAÇÃO DO BATENTE, SEM FECHADURA - FORNECIMENTO E INSTALAÇÃO. AF_08/2015</t>
  </si>
  <si>
    <t>KIT DE PORTA DE MADEIRA PARA VERNIZ, SEMI-OCA (LEVE OU MÉDIA), PADRÃO MÉDIO, 80X210CM, ESPESSURA DE 3,5CM, ITENS INCLUSOS: DOBRADIÇAS, MONTAGEM E INSTALAÇÃO DO BATENTE, SEM FECHADURA - FORNECIMENTO E INSTALAÇÃO. AF_08/2015</t>
  </si>
  <si>
    <t>KIT DE PORTA DE MADEIRA PARA VERNIZ, SEMI-OCA (LEVE OU MÉDIA), PADRÃO MÉDIO, 90X210CM, ESPESSURA DE 3,5CM, ITENS INCLUSOS: DOBRADIÇAS, MONTAGEM E INSTALAÇÃO DO BATENTE, SEM FECHADURA - FORNECIMENTO E INSTALAÇÃO. AF_08/2015</t>
  </si>
  <si>
    <t>ADUELA / MARCO / BATENTE PARA PORTA DE 60X210CM, PADRÃO POPULAR - FORNECIMENTO E MONTAGEM. AF_08/2015</t>
  </si>
  <si>
    <t>ADUELA / MARCO / BATENTE PARA PORTA DE 70X210CM, PADRÃO POPULAR - FORNECIMENTO E MONTAGEM. AF_08/2015</t>
  </si>
  <si>
    <t>ADUELA / MARCO / BATENTE PARA PORTA DE 80X210CM, PADRÃO POPULAR - FORNECIMENTO E MONTAGEM. AF_08/2015</t>
  </si>
  <si>
    <t>ADUELA / MARCO / BATENTE PARA PORTA DE 90X210CM, PADRÃO POPULAR - FORNECIMENTO E MONTAGEM. AF_08/2015</t>
  </si>
  <si>
    <t>ADUELA / MARCO / BATENTE PARA PORTA DE 60X210CM, FIXAÇÃO COM ARGAMASSA, PADRÃO POPULAR - FORNECIMENTO E INSTALAÇÃO. AF_08/2015_P</t>
  </si>
  <si>
    <t>ADUELA / MARCO / BATENTE PARA PORTA DE 70X210CM, FIXAÇÃO COM ARGAMASSA, PADRÃO POPULAR - FORNECIMENTO E INSTALAÇÃO. AF_08/2015_P</t>
  </si>
  <si>
    <t>ADUELA / MARCO / BATENTE PARA PORTA DE 80X210CM, FIXAÇÃO COM ARGAMASSA, PADRÃO POPULAR - FORNECIMENTO E INSTALAÇÃO. AF_08/2015_P</t>
  </si>
  <si>
    <t>ADUELA / MARCO / BATENTE PARA PORTA DE 90X210CM, FIXAÇÃO COM ARGAMASSA, PADRÃO POPULAR - FORNECIMENTO E INSTALAÇÃO. AF_08/2015_P</t>
  </si>
  <si>
    <t>PORTA DE MADEIRA FRISADA, SEMI-OCA (LEVE OU MÉDIA), 60X210CM, ESPESSURA DE 3CM, INCLUSO DOBRADIÇAS - FORNECIMENTO E INSTALAÇÃO. AF_08/2015</t>
  </si>
  <si>
    <t>PORTA DE MADEIRA FRISADA, SEMI-OCA (LEVE OU MÉDIA), 70X210CM, ESPESSURA DE 3CM, INCLUSO DOBRADIÇAS - FORNECIMENTO E INSTALAÇÃO. AF_08/2015</t>
  </si>
  <si>
    <t>PORTA DE MADEIRA FRISADA, SEMI-OCA (LEVE OU MÉDIA), 80X210CM, ESPESSURA DE 3,5CM, INCLUSO DOBRADIÇAS - FORNECIMENTO E INSTALAÇÃO. AF_08/2015</t>
  </si>
  <si>
    <t>PORTA DE MADEIRA TIPO VENEZIANA, 80X210CM, ESPESSURA DE 3CM, INCLUSO DOBRADIÇAS - FORNECIMENTO E INSTALAÇÃO. AF_08/2015</t>
  </si>
  <si>
    <t>PORTA DE MADEIRA, TIPO MEXICANA, MACIÇA (PESADA OU SUPERPESADA), 80X210CM, ESPESSURA DE 3,5CM, INCLUSO DOBRADIÇAS - FORNECIMENTO E INSTALAÇÃO. AF_08/2015</t>
  </si>
  <si>
    <t>ALIZAR / GUARNIÇÃO DE 5X1,5CM PARA PORTA DE 60X210CM FIXADO COM PREGOS, PADRÃO POPULAR - FORNECIMENTO E INSTALAÇÃO. AF_08/2015</t>
  </si>
  <si>
    <t>ALIZAR / GUARNIÇÃO DE 5X1,5CM PARA PORTA DE 70X210CM FIXADO COM PREGOS, PADRÃO POPULAR - FORNECIMENTO E INSTALAÇÃO. AF_08/2015</t>
  </si>
  <si>
    <t>ALIZAR / GUARNIÇÃO DE 5X1,5CM PARA PORTA DE 80X210CM FIXADO COM PREGOS, PADRÃO POPULAR - FORNECIMENTO E INSTALAÇÃO. AF_08/2015</t>
  </si>
  <si>
    <t>ALIZAR / GUARNIÇÃO DE 5X1,5CM PARA PORTA DE 90X210CM FIXADO COM PREGOS, PADRÃO POPULAR - FORNECIMENTO E INSTALAÇÃO. AF_08/2015</t>
  </si>
  <si>
    <t>FECHADURA DE EMBUTIR COM CILINDRO, EXTERNA, COMPLETA, ACABAMENTO PADRÃO POPULAR, INCLUSO EXECUÇÃO DE FURO - FORNECIMENTO E INSTALAÇÃO. AF_08/2015</t>
  </si>
  <si>
    <t>FECHADURA DE EMBUTIR PARA PORTA DE BANHEIRO, COMPLETA, ACABAMENTO PADRÃO POPULAR, INCLUSO EXECUÇÃO DE FURO - FORNECIMENTO E INSTALAÇÃO. AF_08/2015</t>
  </si>
  <si>
    <t>FECHADURA DE EMBUTIR PARA PORTAS INTERNAS, COMPLETA, ACABAMENTO PADRÃO MÉDIO, COM EXECUÇÃO DE FURO - FORNECIMENTO E INSTALAÇÃO. AF_08/2015</t>
  </si>
  <si>
    <t>FECHADURA DE EMBUTIR PARA PORTAS INTERNAS, COMPLETA, ACABAMENTO PADRÃO POPULAR, COM EXECUÇÃO DE FURO - FORNECIMENTO E INSTALAÇÃO. AF_08/2015</t>
  </si>
  <si>
    <t>KIT DE PORTA DE MADEIRA PARA PINTURA, SEMI-OCA (LEVE OU MÉDIA), PADRÃO POPULAR, 60X210CM, ESPESSURA DE 3,5CM, ITENS INCLUSOS: DOBRADIÇAS, MONTAGEM E INSTALAÇÃO DO BATENTE, FECHADURA COM EXECUÇÃO DO FURO - FORNECIMENTO E INSTALAÇÃO. AF_08/2015</t>
  </si>
  <si>
    <t>KIT DE PORTA DE MADEIRA PARA PINTURA, SEMI-OCA (LEVE OU MÉDIA), PADRÃO POPULAR, 70X210CM, ESPESSURA DE 3,5CM, ITENS INCLUSOS: DOBRADIÇAS, MONTAGEM E INSTALAÇÃO DO BATENTE, FECHADURA COM EXECUÇÃO DO FURO - FORNECIMENTO E INSTALAÇÃO. AF_08/2015</t>
  </si>
  <si>
    <t>KIT DE PORTA DE MADEIRA PARA PINTURA, SEMI-OCA (LEVE OU MÉDIA), PADRÃO POPULAR, 80X210CM, ESPESSURA DE 3,5CM, ITENS INCLUSOS: DOBRADIÇAS, MONTAGEM E INSTALAÇÃO DO BATENTE, FECHADURA COM EXECUÇÃO DO FURO - FORNECIMENTO E INSTALAÇÃO. AF_08/2015</t>
  </si>
  <si>
    <t>KIT DE PORTA DE MADEIRA PARA PINTURA, SEMI-OCA (LEVE OU MÉDIA), PADRÃO POPULAR, 90X210CM, ESPESSURA DE 3,5CM, ITENS INCLUSOS: DOBRADIÇAS, MONTAGEM E INSTALAÇÃO DO BATENTE, FECHADURA COM EXECUÇÃO DO FURO - FORNECIMENTO E INSTALAÇÃO. AF_08/2015</t>
  </si>
  <si>
    <t>KIT DE PORTA DE MADEIRA PARA PINTURA, SEMI-OCA (LEVE OU MÉDIA), PADRÃO POPULAR, 60X210CM, ESPESSURA DE 3,5CM, ITENS INCLUSOS: DOBRADIÇAS, MONTAGEM E INSTALAÇÃO DO BATENTE, SEM FECHADURA - FORNECIMENTO E INSTALAÇÃO. AF_08/2015</t>
  </si>
  <si>
    <t>KIT DE PORTA DE MADEIRA PARA PINTURA, SEMI-OCA (LEVE OU MÉDIA), PADRÃO POPULAR, 70X210CM, ESPESSURA DE 3,5CM, ITENS INCLUSOS: DOBRADIÇAS, MONTAGEM E INSTALAÇÃO DO BATENTE, SEM FECHADURA - FORNECIMENTO E INSTALAÇÃO. AF_08/2015</t>
  </si>
  <si>
    <t>KIT DE PORTA DE MADEIRA PARA PINTURA, SEMI-OCA (LEVE OU MÉDIA), PADRÃO POPULAR, 80X210CM, ESPESSURA DE 3,5CM, ITENS INCLUSOS: DOBRADIÇAS, MONTAGEM E INSTALAÇÃO DO BATENTE, SEM FECHADURA - FORNECIMENTO E INSTALAÇÃO. AF_08/2015</t>
  </si>
  <si>
    <t>KIT DE PORTA DE MADEIRA PARA PINTURA, SEMI-OCA (LEVE OU MÉDIA), PADRÃO POPULAR, 90X210CM, ESPESSURA DE 3,5CM, ITENS INCLUSOS: DOBRADIÇAS, MONTAGEM E INSTALAÇÃO DO BATENTE, SEM FECHADURA - FORNECIMENTO E INSTALAÇÃO. AF_08/2015</t>
  </si>
  <si>
    <t>KIT DE PORTA DE MADEIRA PARA VERNIZ, SEMI-OCA (LEVE OU MÉDIA), PADRÃO POPULAR, 60X210CM, ESPESSURA DE 3,5CM, ITENS INCLUSOS: DOBRADIÇAS, MONTAGEM E INSTALAÇÃO DO BATENTE, SEM FECHADURA - FORNECIMENTO E INSTALAÇÃO. AF_08/2015</t>
  </si>
  <si>
    <t>KIT DE PORTA DE MADEIRA PARA VERNIZ, SEMI-OCA (LEVE OU MÉDIA), PADRÃO POPULAR, 70X210CM, ESPESSURA DE 3,5CM, ITENS INCLUSOS: DOBRADIÇAS, MONTAGEM E INSTALAÇÃO DO BATENTE, SEM FECHADURA - FORNECIMENTO E INSTALAÇÃO. AF_08/2015</t>
  </si>
  <si>
    <t>KIT DE PORTA DE MADEIRA PARA VERNIZ, SEMI-OCA (LEVE OU MÉDIA), PADRÃO POPULAR, 80X210CM, ESPESSURA DE 3,5CM, ITENS INCLUSOS: DOBRADIÇAS, MONTAGEM E INSTALAÇÃO DO BATENTE, SEM FECHADURA - FORNECIMENTO E INSTALAÇÃO. AF_08/2015</t>
  </si>
  <si>
    <t>KIT DE PORTA DE MADEIRA PARA VERNIZ, SEMI-OCA (LEVE OU MÉDIA), PADRÃO POPULAR, 90X210CM, ESPESSURA DE 3,5CM, ITENS INCLUSOS: DOBRADIÇAS, MONTAGEM E INSTALAÇÃO DO BATENTE, SEM FECHADURA - FORNECIMENTO E INSTALAÇÃO. AF_08/2015</t>
  </si>
  <si>
    <t>KIT DE PORTA DE MADEIRA FRISADA, SEMI-OCA (LEVE OU MÉDIA), PADRÃO MÉDIO 60X210CM, ESPESSURA DE 3CM, ITENS INCLUSOS: DOBRADIÇAS, MONTAGEM E INSTALAÇÃO DO BATENTE, SEM FECHADURA - FORNECIMENTO E INSTALAÇÃO. AF_08/2015</t>
  </si>
  <si>
    <t>KIT DE PORTA DE MADEIRA FRISADA, SEMI-OCA (LEVE OU MÉDIA), PADRÃO POPULAR, 60X210CM, ESPESSURA DE 3CM, ITENS INCLUSOS: DOBRADIÇAS, MONTAGEM E INSTALAÇÃO DO BATENTE, SEM FECHADURA - FORNECIMENTO E INSTALAÇÃO. AF_08/2015</t>
  </si>
  <si>
    <t>KIT DE PORTA DE MADEIRA FRISADA, SEMI-OCA (LEVE OU MÉDIA), PADRÃO MÉDIO, 70X210CM, ESPESSURA DE 3CM, ITENS INCLUSOS: DOBRADIÇAS, MONTAGEM E INSTALAÇÃO DO BATENTE, SEM FECHADURA - FORNECIMENTO E INSTALAÇÃO. AF_08/2015</t>
  </si>
  <si>
    <t>KIT DE PORTA DE MADEIRA FRISADA, SEMI-OCA (LEVE OU MÉDIA), PADRÃO POPULAR, 70X210CM, ESPESSURA DE 3CM, ITENS INCLUSOS: DOBRADIÇAS, MONTAGEM E INSTALAÇÃO DO BATENTE, SEM FECHADURA - FORNECIMENTO E INSTALAÇÃO. AF_08/2015</t>
  </si>
  <si>
    <t>KIT DE PORTA DE MADEIRA FRISADA, SEMI-OCA (LEVE OU MÉDIA), PADRÃO MÉDIO, 80X210CM, ESPESSURA DE 3,5CM, ITENS INCLUSOS: DOBRADIÇAS, MONTAGEM E INSTALAÇÃO DO BATENTE, SEM FECHADURA - FORNECIMENTO E INSTALAÇÃO. AF_08/2015</t>
  </si>
  <si>
    <t>KIT DE PORTA DE MADEIRA FRISADA, SEMI-OCA (LEVE OU MÉDIA), PADRÃO POPULAR, 80X210CM, ESPESSURA DE 3,5CM, ITENS INCLUSOS: DOBRADIÇAS, MONTAGEM E INSTALAÇÃO DO BATENTE, SEM FECHADURA - FORNECIMENTO E INSTALAÇÃO. AF_08/2015</t>
  </si>
  <si>
    <t>KIT DE PORTA DE MADEIRA TIPO VENEZIANA, PADRÃO MÉDIO, 80X210CM, ESPESSURA DE 3CM, ITENS INCLUSOS: DOBRADIÇAS, MONTAGEM E INSTALAÇÃO DO BATENTE, SEM FECHADURA - FORNECIMENTO E INSTALAÇÃO. AF_08/2015</t>
  </si>
  <si>
    <t>KIT DE PORTA DE MADEIRA TIPO VENEZIANA, PADRÃO POPULAR, 80X210CM, ESPESSURA DE 3CM, ITENS INCLUSOS: DOBRADIÇAS, MONTAGEM E INSTALAÇÃO DO BATENTE, SEM FECHADURA - FORNECIMENTO E INSTALAÇÃO. AF_08/2015</t>
  </si>
  <si>
    <t>KIT DE PORTA DE MADEIRA TIPO MEXICANA, MACIÇA (PESADA OU SUPERPESADA), PADRÃO MÉDIO, 80X210CM, ESPESSURA DE 3CM, ITENS INCLUSOS: DOBRADIÇAS, MONTAGEM E INSTALAÇÃO DO BATENTE, SEM FECHADURA - FORNECIMENTO E INSTALAÇÃO. AF_08/2015</t>
  </si>
  <si>
    <t>KIT DE PORTA DE MADEIRA TIPO MEXICANA, MACIÇA (PESADA OU SUPERPESADA), PADRÃO POPULAR, 80X210CM, ESPESSURA DE 3CM, ITENS INCLUSOS: DOBRADIÇAS, MONTAGEM E INSTALAÇÃO DO BATENTE, SEM FECHADURA - FORNECIMENTO E INSTALAÇÃO. AF_08/2015</t>
  </si>
  <si>
    <t>JANELA DE MADEIRA ALMOFADADA 1A, 1,5X1,5M, DE ABRIR, INCLUSO GUARNICOES E DOBRADICAS</t>
  </si>
  <si>
    <t>JANELA DE MADEIRA TIPO GUILHOTINA, DE ABRIR , INCLUSAS GUARNICOES SEM FERRAGENS</t>
  </si>
  <si>
    <t>JANELA DE MADEIRA TIPO VENEZIANA. DE ABRIR, INCLUSAS GUARNICOES E FERRAGENS</t>
  </si>
  <si>
    <t>JANELA DE MADEIRA TIPO VENEZIANA/VIDRO, DE ABRIR, INCLUSAS GUARNICOES SEM FERRAGENS</t>
  </si>
  <si>
    <t>JANELA DE MADEIRA ALMOFADADA, DE ABRIR, INCLUSAS GUARNICOES SEM FERRAGENS</t>
  </si>
  <si>
    <t>JANELA DE MADEIRA TIPO VENEZIANA/GUILHOTINA, DE ABRIR, INCLUSAS GUARNICOES SEM FERRAGENS</t>
  </si>
  <si>
    <t>CAIXA MADEIRA 57X43CM COM GUARNICAO 13CM P/ FECHAMENTO DE AR CONDICIONAL</t>
  </si>
  <si>
    <t>PORTA DE FERRO, DE ABRIR, TIPO GRADE COM CHAPA, 87X210CM, COM GUARNICOES</t>
  </si>
  <si>
    <t>PORTA DE FERRO TIPO VENEZIANA, DE ABRIR, SEM BANDEIRA SEM FERRAGENS</t>
  </si>
  <si>
    <t>PORTA DE FERRO DE ABRIR TIPO BARRA CHATA, COM REQUADRO E GUARNICAO COMPLETA</t>
  </si>
  <si>
    <t>ALCAPAO EM FERRO 60X60CM, INCLUSO FERRAGENS</t>
  </si>
  <si>
    <t>ALCAPAO EM FERRO 70X70CM, INCLUSO FERRAGENS</t>
  </si>
  <si>
    <t>PORTA DE ACO DE ENROLAR TIPO GRADE, CHAPA 16</t>
  </si>
  <si>
    <t>PORTA DE ACO CHAPA 24, DE ENROLAR, VAZADA TIJOLINHO OU EQUIVALENTE COM RETANGULO OU CIRCULO, ACABAMENTO GALVANIZADO NATURAL</t>
  </si>
  <si>
    <t>PORTA DE ACO CHAPA 24, DE ENROLAR, RAIADA, LARGA COM ACABAMENTO GALVANIZADO NATURAL</t>
  </si>
  <si>
    <t>BATENTE FERRO 1X1/8"</t>
  </si>
  <si>
    <t>JANELA DE AÇO BASCULANTE, FIXAÇÃO COM ARGAMASSA, SEM VIDROS, PADRONIZADA. AF_07/2016</t>
  </si>
  <si>
    <t>JANELA DE AÇO DE CORRER, 2 FOLHAS, FIXAÇÃO COM ARGAMASSA, COM VIDROS, PADRONIZADA. AF_07/2016</t>
  </si>
  <si>
    <t>JANELA DE AÇO DE CORRER, 4 FOLHAS, FIXAÇÃO COM ARGAMASSA, SEM VIDROS, PADRONIZADA. AF_07/2016</t>
  </si>
  <si>
    <t>JANELA DE AÇO DE CORRER, 6 FOLHAS, FIXAÇÃO COM ARGAMASSA, COM VIDROS, PADRONIZADA. AF_07/2016</t>
  </si>
  <si>
    <t>JANELA DE AÇO BASCULANTE, FIXAÇÃO COM PARAFUSO SOBRE CONTRAMARCO (EXCLUSIVE CONTRAMARCO), SEM VIDROS, PADRONIZADA. AF_07/2016</t>
  </si>
  <si>
    <t>JANELA DE AÇO DE CORRER, 2 FOLHAS, FIXAÇÃO COM PARAFUSO SOBRE CONTRAMARCO (EXCLUSIVE CONTRAMARCO), COM VIDROS, PADRONIZADA. AF_07/2016</t>
  </si>
  <si>
    <t>JANELA DE AÇO DE CORRER, 4 FOLHAS, FIXAÇÃO COM PARAFUSO SOBRE CONTRAMARCO (EXCLUSIVE CONTRAMARCO), SEM VIDROS, PADRONIZADA. AF_07/2016</t>
  </si>
  <si>
    <t>JANELA DE AÇO DE CORRER, 6 FOLHAS, FIXAÇÃO COM PARAFUSO SOBRE CONTRAMARCO (EXCLUSIVE CONTRAMARCO), COM VIDROS, PADRONIZADA. AF_07/2016</t>
  </si>
  <si>
    <t>GRADE DE FERRO EM BARRA CHATA 3/16"</t>
  </si>
  <si>
    <t>GUARDA-CORPO  COM CORRIMAO EM FERRO BARRA CHATA 3/16"</t>
  </si>
  <si>
    <t>ESCADA TIPO MARINHEIRO EM ACO CA-50 9,52MM INCLUSO PINTURA COM FUNDO ANTICORROSIVO TIPO ZARCAO</t>
  </si>
  <si>
    <t>CORRIMAO EM TUBO ACO GALVANIZADO 2 1/2" COM BRACADEIRA</t>
  </si>
  <si>
    <t>CORRIMAO EM TUBO ACO GALVANIZADO 1 1/4" COM BRACADEIRA</t>
  </si>
  <si>
    <t>ESCADA TIPO MARINHEIRO EM TUBO ACO GALVANIZADO 1 1/2" 5 DEGRAUS</t>
  </si>
  <si>
    <t>GUARDA-CORPO COM CORRIMAO EM TUBO DE ACO GALVANIZADO 1 1/2"</t>
  </si>
  <si>
    <t>PORTA DE CORRER EM ALUMINIO, COM DUAS FOLHAS PARA VIDRO, INCLUSO VIDRO LISO INCOLOR, FECHADURA E PUXADOR, SEM GUARNICAO/ALIZAR/VISTA</t>
  </si>
  <si>
    <t>PORTA CORTA-FOGO 90X210X4CM - FORNECIMENTO E INSTALAÇÃO. AF_08/2015</t>
  </si>
  <si>
    <t>PORTA EM ALUMÍNIO DE ABRIR TIPO VENEZIANA COM GUARNIÇÃO, FIXAÇÃO COM PARAFUSOS - FORNECIMENTO E INSTALAÇÃO. AF_08/2015</t>
  </si>
  <si>
    <t>PORTA DE ALUMÍNIO DE ABRIR PARA VIDRO SEM GUARNIÇÃO, 87X210CM, FIXAÇÃO COM PARAFUSOS, INCLUSIVE VIDROS - FORNECIMENTO E INSTALAÇÃO. AF_08/2015</t>
  </si>
  <si>
    <t>PORTA EM AÇO DE ABRIR PARA VIDRO SEM GUARNIÇÃO, 87X210CM, FIXAÇÃO COM PARAFUSOS, EXCLUSIVE VIDROS - FORNECIMENTO E INSTALAÇÃO. AF_08/2015</t>
  </si>
  <si>
    <t>PORTA EM AÇO DE ABRIR TIPO VENEZIANA SEM GUARNIÇÃO, 87X210CM, FIXAÇÃO COM PARAFUSOS - FORNECIMENTO E INSTALAÇÃO. AF_08/2015</t>
  </si>
  <si>
    <t>GRADIL DE ALUMINIO ANODIZADO TIPO BARRA CHATA PARA VARANDAS, ALTURA 0,4M</t>
  </si>
  <si>
    <t>GRADIL DE ALUMINIO ANODIZADO TIPO BARRA CHATA PARA VARANDAS, ALTURA 1,0M</t>
  </si>
  <si>
    <t>GRADIL DE ALUMINIO ANODIZADO TIPO BARRA CHATA PARA VARANDAS, ALTURA 1,2M</t>
  </si>
  <si>
    <t>GRADIL DE ALUMINIO ANODIZADO TIPO BARRA CHATA</t>
  </si>
  <si>
    <t>DOBRADICA TIPO VAI E VEM EM LATAO POLIDO 3"</t>
  </si>
  <si>
    <t>JOGO DE FERRAGENS CROMADAS PARA PORTA DE VIDRO TEMPERADO, UMA FOLHA COMPOSTO DE DOBRADICAS SUPERIOR E INFERIOR, TRINCO, FECHADURA, CONTRA FECHADURA COM CAPUCHINHO SEM MOLA E PUXADOR</t>
  </si>
  <si>
    <t>MOLA HIDRAULICA DE PISO PARA PORTA DE VIDRO TEMPERADO</t>
  </si>
  <si>
    <t>PUXADOR CENTRAL PARA ESQUADRIA DE ALUMINIO</t>
  </si>
  <si>
    <t>CREMONA EM LATAO CROMADO OU POLIDO, COMPLETA, COM VARA H=1,50M</t>
  </si>
  <si>
    <t>TARJETA TIPO LIVRE/OCUPADO PARA PORTA DE BANHEIRO</t>
  </si>
  <si>
    <t>DOBRADICA EM ACO/FERRO, 3" X 21/2", E=1,9 A 2 MM, SEM ANEL, CROMADO OU ZINCADO, TAMPA BOLA, COM PARAFUSOS</t>
  </si>
  <si>
    <t>PORTA CADEADO ZINCADO OXIDADO PRETO COM CADEADO DE ACO INOX, LARGURA DE *50* MM</t>
  </si>
  <si>
    <t>FECHO EMBUTIR TIPO UNHA 40CM C/COLOCACAO</t>
  </si>
  <si>
    <t>FECHO EMBUTIR TIPO UNHA 22CM C/COLOCACAO</t>
  </si>
  <si>
    <t>VIDRO LISO COMUM TRANSPARENTE, ESPESSURA 3MM</t>
  </si>
  <si>
    <t>VIDRO TEMPERADO INCOLOR, ESPESSURA 8MM, FORNECIMENTO E INSTALACAO, INCLUSIVE MASSA PARA VEDACAO</t>
  </si>
  <si>
    <t>VIDRO TEMPERADO INCOLOR, ESPESSURA 10MM, FORNECIMENTO E INSTALACAO, INCLUSIVE MASSA PARA VEDACAO</t>
  </si>
  <si>
    <t>VIDRO FANTASIA TIPO CANELADO, ESPESSURA 4MM</t>
  </si>
  <si>
    <t>VIDRO ARAMADO, ESPESSURA 7MM</t>
  </si>
  <si>
    <t>PORTA DE VIDRO TEMPERADO, 0,9X2,10M, ESPESSURA 10MM, INCLUSIVE ACESSORIOS</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</si>
  <si>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</si>
  <si>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</si>
  <si>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</si>
  <si>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</si>
  <si>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</si>
  <si>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</si>
  <si>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PORTAO DE FERRO EM CHAPA GALVANIZADA PLANA 14 GSG</t>
  </si>
  <si>
    <t>PORTAO DE FERRO COM VARA 1/2", COM REQUADRO</t>
  </si>
  <si>
    <t>PORTAO EM TELA ARAME GALVANIZADO N.12 MALHA 2" E MOLDURA EM TUBOS DE ACO COM DUAS FOLHAS DE ABRIR, INCLUSO FERRAGENS</t>
  </si>
  <si>
    <t>PORTAO EM TUBO DE ACO GALVANIZADO DIN 2440/NBR 5580, PAINEL UNICO, DIMENSOES 1,0X1,6M, INCLUSIVE CADEADO</t>
  </si>
  <si>
    <t>PORTAO EM TUBO DE ACO GALVANIZADO DIN 2440/NBR 5580, PAINEL UNICO, DIMENSOES 4,0X1,2M, INCLUSIVE CADEADO</t>
  </si>
  <si>
    <t>CAIXILHO FIXO, DE ALUMINIO, PARA VIDRO</t>
  </si>
  <si>
    <t>CAIXILHO FIXO, DE ALUMINIO, COM TELA DE METAL FIO 12 MALHA 3X3CM</t>
  </si>
  <si>
    <t>JANELA DE ALUMÍNIO MAXIM-AR, FIXAÇÃO COM PARAFUSO SOBRE CONTRAMARCO (EXCLUSIVE CONTRAMARCO), COM VIDROS, PADRONIZADA. AF_07/2016</t>
  </si>
  <si>
    <t>JANELA DE ALUMÍNIO DE CORRER, 2 FOLHAS, FIXAÇÃO COM PARAFUSO SOBRE CONTRAMARCO (EXCLUSIVE CONTRAMARCO), COM VIDROS PADRONIZADA. AF_07/2016</t>
  </si>
  <si>
    <t>JANELA DE ALUMÍNIO DE CORRER, 3 FOLHAS, FIXAÇÃO COM PARAFUSO SOBRE CONTRAMARCO (EXCLUSIVE CONTRAMARCO), COM VIDROS, PADRONIZADA. AF_07/2016</t>
  </si>
  <si>
    <t>JANELA DE ALUMÍNIO DE CORRER, 6 FOLHAS, FIXAÇÃO COM PARAFUSO SOBRE CONTRAMARCO (EXCLUSIVE CONTRAMARCO), COM VIDROS, PADRONIZADA. AF_07/2016</t>
  </si>
  <si>
    <t>JANELA DE ALUMÍNIO MAXIM-AR, FIXAÇÃO COM PARAFUSO, VEDAÇÃO COM ESPUMA EXPANSIVA PU, COM VIDROS, PADRONIZADA. AF_07/2016</t>
  </si>
  <si>
    <t>JANELA DE ALUMÍNIO DE CORRER, 2 FOLHAS, FIXAÇÃO COM PARAFUSO, VEDAÇÃO COM ESPUMA EXPANSIVA PU, COM VIDROS, PADRONIZADA. AF_07/2016</t>
  </si>
  <si>
    <t>JANELA DE ALUMÍNIO DE CORRER, 3 FOLHAS, FIXAÇÃO COM PARAFUSO, VEDAÇÃO COM ESPUMA EXPANSIVA PU, COM VIDROS, PADRONIZADA. AF_07/2016</t>
  </si>
  <si>
    <t>JANELA DE ALUMÍNIO DE CORRER, 4 FOLHAS, FIXAÇÃO COM PARAFUSO, VEDAÇÃO COM ESPUMA EXPANSIVA PU, COM VIDROS, PADRONIZADA. AF_07/2016</t>
  </si>
  <si>
    <t>JANELA DE ALUMÍNIO DE CORRER, 6 FOLHAS, FIXAÇÃO COM PARAFUSO, VEDAÇÃO COM ESPUMA EXPANSIVA PU, COM VIDROS, PADRONIZADA. AF_07/2016</t>
  </si>
  <si>
    <t>JANELA DE ALUMÍNIO MAXIM-AR, FIXAÇÃO COM ARGAMASSA, COM VIDROS, PADRONIZADA. AF_07/2016</t>
  </si>
  <si>
    <t>JANELA DE ALUMÍNIO DE CORRER, 2 FOLHAS, FIXAÇÃO COM ARGAMASSA, COM VIDROS, PADRONIZADA. AF_07/2016</t>
  </si>
  <si>
    <t>JANELA DE ALUMÍNIO DE CORRER, 3 FOLHAS, FIXAÇÃO COM ARGAMASSA, COM VIDROS, PADRONIZADA. AF_07/2016</t>
  </si>
  <si>
    <t>JANELA DE ALUMÍNIO DE CORRER, 4 FOLHAS, FIXAÇÃO COM ARGAMASSA, COM VIDROS, PADRONIZADA. AF_07/2016</t>
  </si>
  <si>
    <t>JANELA DE ALUMÍNIO 6 FOLHAS, FIXAÇÃO COM ARGAMASSA, COM VIDROS, PADRONIZADA. AF_07/2016</t>
  </si>
  <si>
    <t>CANTONEIRA DE ALUMINIO 2"X2", PARA PROTECAO DE QUINA DE PAREDE</t>
  </si>
  <si>
    <t>CANTONEIRA DE ALUMINIO 1"X1, PARA PROTECAO DE QUINA DE PAREDE</t>
  </si>
  <si>
    <t>CANTONEIRA DE MADEIRA 3,0X3,0X1,0CM</t>
  </si>
  <si>
    <t>CANTONEIRA DE MADEIRA COM LAMINADO MELAMINICO FOSCO 3,0X3,0X1,0CM</t>
  </si>
  <si>
    <t>ESTACA PRÉ-MOLDADA DE CONCRETO, SEÇÃO QUADRADA, CAPACIDADE DE 25 TONELADAS, COMPRIMENTO TOTAL CRAVADO ATÉ 5M, BATE-ESTACAS POR GRAVIDADE SOBRE ROLOS (EXCLUSIVE MOBILIZAÇÃO E DESMOBILIZAÇÃO). AF_03/2016</t>
  </si>
  <si>
    <t>ESTACA PRÉ-MOLDADA DE CONCRETO, SEÇÃO QUADRADA, CAPACIDADE DE 50 TONELADAS, COMPRIMENTO TOTAL CRAVADO ATÉ 5M, BATE-ESTACAS POR GRAVIDADE SOBRE ROLOS (EXCLUSIVE MOBILIZAÇÃO E DESMOBILIZAÇÃO). AF_03/2016</t>
  </si>
  <si>
    <t>ESTACA PRÉ-MOLDADA DE CONCRETO CENTRIFUGADO, SEÇÃO CIRCULAR, CAPACIDADE DE 100 TONELADAS, COMPRIMENTO TOTAL CRAVADO ATÉ 5M, BATE-ESTACAS POR GRAVIDADE SOBRE ROLOS (EXCLUSIVE MOBILIZAÇÃO E DESMOBILIZAÇÃO). AF_03/2016</t>
  </si>
  <si>
    <t>ESTACA PRÉ-MOLDADA DE CONCRETO, SEÇÃO QUADRADA, CAPACIDADE DE 25 TONELADAS, COMPRIMENTO TOTAL CRAVADO ACIMA DE 5M ATÉ 12M, BATE-ESTACAS POR GRAVIDADE SOBRE ROLOS (EXCLUSIVE MOBILIZAÇÃO E DESMOBILIZAÇÃO). AF_03/2016</t>
  </si>
  <si>
    <t>ESTACA PRÉ-MOLDADA DE CONCRETO, SEÇÃO QUADRADA, CAPACIDADE DE 50 TONELADAS, COMPRIMENTO TOTAL CRAVADO ACIMA DE 5M ATÉ 12M, BATE-ESTACAS POR GRAVIDADE SOBRE ROLOS (EXCLUSIVE MOBILIZAÇÃO E DESMOBILIZAÇÃO). AF_03/2016</t>
  </si>
  <si>
    <t>ESTACA PRÉ-MOLDADA DE CONCRETO CENTRIFUGADO, SEÇÃO CIRCULAR, CAPACIDADE DE 100 TONELADAS, COMPRIMENTO TOTAL CRAVADO ACIMA DE 5M ATÉ 12M, BATE-ESTACAS POR GRAVIDADE SOBRE ROLOS (EXCLUSIVE MOBILIZAÇÃO E DESMOBILIZAÇÃO). AF_03/2016</t>
  </si>
  <si>
    <t>ESTACA PRÉ-MOLDADA DE CONCRETO, SEÇÃO QUADRADA, CAPACIDADE DE 25 TONELADAS COMPRIMENTO TOTAL CRAVADO ACIMA DE 12M, BATE-ESTACAS POR GRAVIDADE SOBRE ROLOS (EXCLUSIVE MOBILIZAÇÃO E DESMOBILIZAÇÃO). AF_03/2016</t>
  </si>
  <si>
    <t>ESTACA PRÉ-MOLDADA DE CONCRETO, SEÇÃO QUADRADA, CAPACIDADE DE 50 TONELADAS, COMPRIMENTO TOTAL CRAVADO ACIMA DE 12M, BATE-ESTACAS POR GRAVIDADE SOBRE ROLOS (EXCLUSIVE MOBILIZAÇÃO E DESMOBILIZAÇÃO). AF_03/2016</t>
  </si>
  <si>
    <t>ESTACA PRÉ-MOLDADA DE CONCRETO CENTRIFUGADO, SEÇÃO CIRCULAR, CAPACIDADE DE 100 TONELADAS, COMPRIMENTO TOTAL CRAVADO ACIMA DE 12M, BATE-ESTACAS POR GRAVIDADE SOBRE ROLOS (EXCLUSIVE MOBILIZAÇÃO E DESMOBILIZAÇÃO). AF_03/2016</t>
  </si>
  <si>
    <t>ESTACA HÉLICE CONTÍNUA, DIÂMETRO DE 30 CM, COMPRIMENTO TOTAL ATÉ 15 M, PERFURATRIZ COM TORQUE DE 170 KN.M (EXCLUSIVE MOBILIZAÇÃO E DESMOBILIZAÇÃO). AF_02/2015</t>
  </si>
  <si>
    <t>ESTACA HÉLICE CONTÍNUA, DIÂMETRO DE 30 CM, COMPRIMENTO TOTAL ACIMA DE 15 M ATÉ 20 M, PERFURATRIZ COM TORQUE DE 170 KN.M (EXCLUSIVE MOBILIZAÇÃO E DESMOBILIZAÇÃO). AF_02/2015</t>
  </si>
  <si>
    <t>ESTACA HÉLICE CONTÍNUA, DIÂMETRO DE 50 CM, COMPRIMENTO TOTAL ATÉ 15 M, PERFURATRIZ COM TORQUE DE 170 KN.M (EXCLUSIVE MOBILIZAÇÃO E DESMOBILIZAÇÃO). AF_02/2015</t>
  </si>
  <si>
    <t>ESTACA HÉLICE CONTÍNUA, DIÂMETRO DE 50 CM, COMPRIMENTO TOTAL ACIMA DE 15 M ATÉ 30 M, PERFURATRIZ COM TORQUE DE 170 KN.M (EXCLUSIVE MOBILIZAÇÃO E DESMOBILIZAÇÃO). AF_02/2015</t>
  </si>
  <si>
    <t>ESTACA HÉLICE CONTÍNUA, DIÂMETRO DE 70 CM, COMPRIMENTO TOTAL ATÉ 15 M, PERFURATRIZ COM TORQUE DE 170 KN.M (EXCLUSIVE MOBILIZAÇÃO E DESMOBILIZAÇÃO). AF_02/2015</t>
  </si>
  <si>
    <t>ESTACA HÉLICE CONTÍNUA, DIÂMETRO DE 70 CM, COMPRIMENTO TOTAL ACIMA DE 15 M ATÉ 30 M, PERFURATRIZ COM TORQUE DE 170 KN.M (EXCLUSIVE MOBILIZAÇÃO E DESMOBILIZAÇÃO). AF_02/2015</t>
  </si>
  <si>
    <t>ESTACA HÉLICE CONTÍNUA, DIÂMETRO DE 80 CM, COMPRIMENTO TOTAL ATÉ 30 M, PERFURATRIZ COM TORQUE DE 170 KN.M (EXCLUSIVE MOBILIZAÇÃO E DESMOBILIZAÇÃO). AF_02/2015</t>
  </si>
  <si>
    <t>ESTACA HÉLICE CONTÍNUA, DIÂMETRO DE 90 CM, COMPRIMENTO TOTAL ATÉ 30 M, PERFURATRIZ COM TORQUE DE 263 KN.M (EXCLUSIVE MOBILIZAÇÃO E DESMOBILIZAÇÃO). AF_02/2015</t>
  </si>
  <si>
    <t>ESTACA ESCAVADA MECANICAMENTE, SEM FLUIDO ESTABILIZANTE, COM 25 CM DE DIÂMETRO, ATÉ 9 M DE COMPRIMENTO, CONCRETO LANÇADO POR CAMINHÃO BETONEIRA (EXCLUSIVE MOBILIZAÇÃO E DESMOBILIZAÇÃO). AF_02/2015</t>
  </si>
  <si>
    <t>ESTACA ESCAVADA MECANICAMENTE, SEM FLUIDO ESTABILIZANTE, COM 25 CM DE DIÂMETRO, ACIMA DE 9 M DE COMPRIMENTO, CONCRETO LANÇADO POR CAMINHÃO BETONEIRA (EXCLUSIVE MOBILIZAÇÃO E DESMOBILIZAÇÃO). AF_02/2015</t>
  </si>
  <si>
    <t>ESTACA ESCAVADA MECANICAMENTE, SEM FLUIDO ESTABILIZANTE, COM 25 CM DE DIÂMETRO, ATÉ 9 M DE COMPRIMENTO, CONCRETO LANÇADO MANUALMENTE (EXCLUSIVE MOBILIZAÇÃO E DESMOBILIZAÇÃO). AF_02/2015</t>
  </si>
  <si>
    <t>ESTACA ESCAVADA MECANICAMENTE, SEM FLUIDO ESTABILIZANTE, COM 25 CM DE DIÂMETRO, ACIMA DE 9 M DE COMPRIMENTO, CONCRETO LANÇADO MANUALMENTE (EXCLUSIVE MOBILIZAÇÃO E DESMOBILIZAÇÃO). AF_02/2015</t>
  </si>
  <si>
    <t>ESTACA ESCAVADA MECANICAMENTE, SEM FLUIDO ESTABILIZANTE, COM 40 CM DE DIÂMETRO, ATÉ 9 M DE COMPRIMENTO, CONCRETO LANÇADO POR CAMINHÃO BETONEIRA (EXCLUSIVE MOBILIZAÇÃO E DESMOBILIZAÇÃO). AF_02/2015</t>
  </si>
  <si>
    <t>ESTACA ESCAVADA MECANICAMENTE, SEM FLUIDO ESTABILIZANTE, COM 40 CM DE DIÂMETRO, ACIMA DE 9 M ATÉ 15 M DE COMPRIMENTO, CONCRETO LANÇADO POR CAMINHÃO BETONEIRA (EXCLUSIVE MOBILIZAÇÃO E DESMOBILIZAÇÃO). AF_02/2015</t>
  </si>
  <si>
    <t>ESTACA ESCAVADA MECANICAMENTE, SEM FLUIDO ESTABILIZANTE, COM 40 CM DE DIÂMETRO, ACIMA DE 15 M DE COMPRIMENTO, CONCRETO LANÇADO POR CAMINHÃO BETONEIRA (EXCLUSIVE MOBILIZAÇÃO E DESMOBILIZAÇÃO). AF_02/2015</t>
  </si>
  <si>
    <t>ESTACA ESCAVADA MECANICAMENTE, SEM FLUIDO ESTABILIZANTE, COM 60 CM DE DIÂMETRO, ATÉ 9 M DE COMPRIMENTO, CONCRETO LANÇADO POR CAMINHÃO BETONEIRA (EXCLUSIVE MOBILIZAÇÃO E DESMOBILIZAÇÃO). AF_02/2015</t>
  </si>
  <si>
    <t>ESTACA ESCAVADA MECANICAMENTE, SEM FLUIDO ESTABILIZANTE, COM 60 CM DE DIÂMETRO, ACIMA DE 9 M ATÉ 15 M DE COMPRIMENTO, CONCRETO LANÇADO POR CAMINHÃO BETONEIRA (EXCLUSIVE MOBILIZAÇÃO E DESMOBILIZAÇÃO). AF_02/2015</t>
  </si>
  <si>
    <t>ESTACA ESCAVADA MECANICAMENTE, SEM FLUIDO ESTABILIZANTE, COM 60 CM DE DIÂMETRO, ACIMA DE 15 M DE COMPRIMENTO, CONCRETO LANÇADO POR CAMINHÃO BETONEIRA (EXCLUSIVE MOBILIZAÇÃO E DESMOBILIZAÇÃO). AF_02/2015</t>
  </si>
  <si>
    <t>ESTACA ESCAVADA MECANICAMENTE, SEM FLUIDO ESTABILIZANTE, COM 60 CM DE DIÂMETRO, ATÉ 9 M DE COMPRIMENTO, CONCRETO LANÇADO POR BOMBA LANÇA (EXCLUSIVE MOBILIZAÇÃO E DESMOBILIZAÇÃO). AF_02/2015</t>
  </si>
  <si>
    <t>ESTACA ESCAVADA MECANICAMENTE, SEM FLUIDO ESTABILIZANTE, COM 60 CM DE DIÂMETRO, ACIMA DE 9 M ATÉ 15 M DE COMPRIMENTO, CONCRETO LANÇADO POR BOMBA LANÇA (EXCLUSIVE MOBILIZAÇÃO E DESMOBILIZAÇÃO). AF_02/2015</t>
  </si>
  <si>
    <t>ESTACA ESCAVADA MECANICAMENTE, SEM FLUIDO ESTABILIZANTE, COM 60 CM DE DIÂMETRO, ACIMA DE 15 M DE COMPRIMENTO, CONCRETO LANÇADO POR BOMBA LANÇA (EXCLUSIVE MOBILIZAÇÃO E DESMOBILIZAÇÃO). AF_02/2015</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</si>
  <si>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</si>
  <si>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</si>
  <si>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</si>
  <si>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</si>
  <si>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</si>
  <si>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</si>
  <si>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</si>
  <si>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ESTACA RAIZ, DIÂMETRO DE 20 CM, COMPRIMENTO DE ATÉ 10 M, SEM PRESENÇA DE ROCHA. AF_04/2017</t>
  </si>
  <si>
    <t>ESTACA RAIZ, DIÂMETRO DE 31 CM, COMPRIMENTO DE ATÉ 10 M, SEM PRESENÇA DE ROCHA. AF_05/2017</t>
  </si>
  <si>
    <t>ESTACA RAIZ, DIÂMETRO DE 40 CM, COMPRIMENTO DE ATÉ 10 M, SEM PRESENÇA DE ROCHA. AF_05/2017</t>
  </si>
  <si>
    <t>ESTACA RAIZ, DIÂMETRO DE 45 CM, COMPRIMENTO DE ATÉ 10 M, SEM PRESENÇA DE ROCHA. AF_05/2017</t>
  </si>
  <si>
    <t>ESTACA RAIZ, DIÂMETRO DE 20 CM, COMPRIMENTO DE 11 A 20 M, SEM PRESENÇA DE ROCHA. AF_05/2017</t>
  </si>
  <si>
    <t>ESTACA RAIZ, DIÂMETRO DE 31 CM, COMPRIMENTO DE 11 A 20 M, SEM PRESENÇA DE ROCHA. AF_05/2017</t>
  </si>
  <si>
    <t>ESTACA RAIZ, DIÂMETRO DE 40 CM, COMPRIMENTO DE 11 A 20 M, SEM PRESENÇA DE ROCHA. AF_05/2017</t>
  </si>
  <si>
    <t>ESTACA RAIZ, DIÂMETRO DE 45 CM, COMPRIMENTO DE 11 A 20 M, SEM PRESENÇA DE ROCHA. AF_05/2017</t>
  </si>
  <si>
    <t>ESTACA RAIZ, DIÂMETRO DE 20 CM, COMPRIMENTO DE 21 A 30 M, SEM PRESENÇA DE ROCHA. AF_05/2017</t>
  </si>
  <si>
    <t>ESTACA RAIZ, DIÂMETRO DE 31 CM, COMPRIMENTO DE 21 A 30 M, SEM PRESENÇA DE ROCHA. AF_05/2017</t>
  </si>
  <si>
    <t>ESTACA RAIZ, DIÂMETRO DE 40 CM, COMPRIMENTO DE 21 A 30 M, SEM PRESENÇA DE ROCHA. AF_05/2017</t>
  </si>
  <si>
    <t>ESTACA RAIZ, DIÂMETRO DE 45 CM, COMPRIMENTO DE 21 A 30 M, SEM PRESENÇA DE ROCHA. AF_05/2017</t>
  </si>
  <si>
    <t>ESTACA RAIZ, DIÂMETRO DE 20 CM, COMPRIMENTO DE ATÉ 10 M, COM PRESENÇA DE ROCHA. AF_05/2017</t>
  </si>
  <si>
    <t>ESTACA RAIZ, DIÂMETRO DE 31 CM, COMPRIMENTO DE ATÉ 10 M, COM PRESENÇA DE ROCHA. AF_05/2017</t>
  </si>
  <si>
    <t>ESTACA RAIZ, DIÂMETRO DE 40 CM, COMPRIMENTO DE ATÉ 10 M, COM PRESENÇA DE ROCHA. AF_05/2017</t>
  </si>
  <si>
    <t>ESTACA RAIZ, DIÂMETRO DE 45 CM, COMPRIMENTO DE ATÉ 10 M, COM PRESENÇA DE ROCHA. AF_05/2017</t>
  </si>
  <si>
    <t>ESTACA RAIZ, DIÂMETRO DE 20 CM, COMPRIMENTO DE 11 A 20 M, COM PRESENÇA DE ROCHA. AF_05/2017</t>
  </si>
  <si>
    <t>ESTACA RAIZ, DIÂMETRO DE 31 CM, COMPRIMENTO DE 11 A 20 M, COM PRESENÇA DE ROCHA. AF_05/2017</t>
  </si>
  <si>
    <t>ESTACA RAIZ, DIÂMETRO DE 40 CM, COMPRIMENTO DE 11 A 20 M, COM PRESENÇA DE ROCHA. AF_05/2017</t>
  </si>
  <si>
    <t>ESTACA RAIZ, DIÂMETRO DE 45 CM, COMPRIMENTO DE 11 A 20 M, COM PRESENÇA DE ROCHA. AF_05/2017</t>
  </si>
  <si>
    <t>ESTACA RAIZ, DIÂMETRO DE 20 CM, COMPRIMENTO DE 21 A 30 M, COM PRESENÇA DE ROCHA. AF_05/2017</t>
  </si>
  <si>
    <t>ESTACA RAIZ, DIÂMETRO DE 31 CM, COMPRIMENTO DE 21 A 30 M, COM PRESENÇA DE ROCHA. AF_05/2017</t>
  </si>
  <si>
    <t>ESTACA RAIZ, DIÂMETRO DE 40 CM, COMPRIMENTO DE 21 A 30 M, COM PRESENÇA DE ROCHA. AF_05/2017</t>
  </si>
  <si>
    <t>ESTACA RAIZ, DIÂMETRO DE 45 CM, COMPRIMENTO DE 21 A 30 M, COM PRESENÇA DE ROCHA. AF_05/2017</t>
  </si>
  <si>
    <t>LASTRO DE CONCRETO, PREPARO MECÂNICO, INCLUSOS ADITIVO IMPERMEABILIZANTE, LANÇAMENTO E ADENSAMENTO</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</si>
  <si>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</si>
  <si>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</si>
  <si>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</si>
  <si>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</si>
  <si>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</si>
  <si>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</si>
  <si>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</si>
  <si>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LASTRO COM MATERIAL GRANULAR, APLICADO EM PISOS OU RADIERS, ESPESSURA DE *10 CM*. AF_08/2017</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</si>
  <si>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</si>
  <si>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</si>
  <si>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</si>
  <si>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</si>
  <si>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</si>
  <si>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</si>
  <si>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</si>
  <si>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</si>
  <si>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</si>
  <si>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</si>
  <si>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</si>
  <si>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</si>
  <si>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</si>
  <si>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</si>
  <si>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</si>
  <si>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</si>
  <si>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</si>
  <si>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</si>
  <si>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</si>
  <si>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</si>
  <si>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</si>
  <si>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</si>
  <si>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</si>
  <si>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</si>
  <si>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VIGAS, COM MADEIRA SERRADA, E = 25 MM. AF_12/2015</t>
  </si>
  <si>
    <t>FABRICAÇÃO DE FÔRMA PARA LAJES, EM MADEIRA SERRADA, E=25 MM. AF_12/2015</t>
  </si>
  <si>
    <t>FABRICAÇÃO DE ESCORAS DE VIGA DO TIPO GARFO, EM MADEIRA. AF_12/2015</t>
  </si>
  <si>
    <t>FABRICAÇÃO DE ESCORAS DO TIPO PONTALETE, EM MADEIRA.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</si>
  <si>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</si>
  <si>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</si>
  <si>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</si>
  <si>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</si>
  <si>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</si>
  <si>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</si>
  <si>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</si>
  <si>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</si>
  <si>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</si>
  <si>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</si>
  <si>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</si>
  <si>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</si>
  <si>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</si>
  <si>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</si>
  <si>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</si>
  <si>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</si>
  <si>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</si>
  <si>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</si>
  <si>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</si>
  <si>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</si>
  <si>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</si>
  <si>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</si>
  <si>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</si>
  <si>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</si>
  <si>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</si>
  <si>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</si>
  <si>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</si>
  <si>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</si>
  <si>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</si>
  <si>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</si>
  <si>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</si>
  <si>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</si>
  <si>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</si>
  <si>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</si>
  <si>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</si>
  <si>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</si>
  <si>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</si>
  <si>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</si>
  <si>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</si>
  <si>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</si>
  <si>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</si>
  <si>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</si>
  <si>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</si>
  <si>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</si>
  <si>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</si>
  <si>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</si>
  <si>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</si>
  <si>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</si>
  <si>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</si>
  <si>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</si>
  <si>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</si>
  <si>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</si>
  <si>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</si>
  <si>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</si>
  <si>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</si>
  <si>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</si>
  <si>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</si>
  <si>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</si>
  <si>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</si>
  <si>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</si>
  <si>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</si>
  <si>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</si>
  <si>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</si>
  <si>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</si>
  <si>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</si>
  <si>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</si>
  <si>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</si>
  <si>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</si>
  <si>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</si>
  <si>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</si>
  <si>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</si>
  <si>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</si>
  <si>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</si>
  <si>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MONTAGEM E DESMONTAGEM DE FÔRMA DE LAJE MACIÇA COM ÁREA MÉDIA MAIOR QUE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</si>
  <si>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</si>
  <si>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</si>
  <si>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</si>
  <si>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</si>
  <si>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</si>
  <si>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</si>
  <si>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</si>
  <si>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</si>
  <si>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</si>
  <si>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</si>
  <si>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</si>
  <si>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</si>
  <si>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</si>
  <si>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</si>
  <si>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</si>
  <si>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</si>
  <si>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</si>
  <si>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</si>
  <si>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</si>
  <si>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</si>
  <si>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</si>
  <si>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</si>
  <si>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</si>
  <si>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</si>
  <si>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</si>
  <si>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</si>
  <si>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</si>
  <si>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</si>
  <si>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</si>
  <si>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</si>
  <si>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</si>
  <si>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</si>
  <si>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</si>
  <si>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</si>
  <si>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</si>
  <si>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</si>
  <si>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</si>
  <si>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</si>
  <si>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</si>
  <si>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</si>
  <si>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</si>
  <si>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</si>
  <si>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</si>
  <si>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</si>
  <si>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</si>
  <si>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</si>
  <si>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</si>
  <si>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</si>
  <si>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</si>
  <si>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</si>
  <si>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</si>
  <si>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</si>
  <si>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</si>
  <si>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</si>
  <si>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</si>
  <si>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</si>
  <si>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</si>
  <si>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</si>
  <si>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</si>
  <si>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</si>
  <si>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</si>
  <si>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</si>
  <si>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</si>
  <si>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</si>
  <si>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</si>
  <si>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</si>
  <si>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</si>
  <si>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</si>
  <si>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</si>
  <si>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</si>
  <si>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</si>
  <si>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</si>
  <si>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</si>
  <si>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</si>
  <si>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</si>
  <si>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</si>
  <si>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</si>
  <si>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</si>
  <si>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</si>
  <si>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</si>
  <si>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</si>
  <si>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</si>
  <si>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</si>
  <si>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</si>
  <si>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PROTENSAO DE TIRANTES DE BARRA DE ACO CA-50 EXCL MATERIAIS</t>
  </si>
  <si>
    <t>ARMACAO ACO CA-50 P/1,0M3 DE CONCRETO</t>
  </si>
  <si>
    <t>ARMACAO EM TELA DE ACO SOLDADA NERVURADA Q-92, ACO CA-60, 4,2MM, MALHA 15X15CM</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</si>
  <si>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</si>
  <si>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</si>
  <si>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</si>
  <si>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</si>
  <si>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</si>
  <si>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AF_06/2015</t>
  </si>
  <si>
    <t>ARMAÇÃO DO SISTEMA DE PAREDES DE CONCRETO, EXECUTADA EM PAREDES DE EDIFICAÇÕES TÉRREAS OU DE MÚLTIPLOS PAVIMENTOS, TELA Q-92. AF_06/2015</t>
  </si>
  <si>
    <t>ARMAÇÃO DO SISTEMA DE PAREDES DE CONCRETO, EXECUTADA EM PAREDES DE EDIFICAÇÕES TÉRREAS, TELA Q-61. AF_06/2015</t>
  </si>
  <si>
    <t>ARMAÇÃO DO SISTEMA DE PAREDES DE CONCRETO, EXECUTADA COMO ARMADURA POSITIVA DE LAJES, TELA Q-138. AF_06/2015</t>
  </si>
  <si>
    <t>ARMAÇÃO DO SISTEMA DE PAREDES DE CONCRETO, EXECUTADA COMO ARMADURA NEGATIVA DE LAJES, TELA T-196. AF_06/2015</t>
  </si>
  <si>
    <t>ARMAÇÃO DO SISTEMA DE PAREDES DE CONCRETO, EXECUTADA COMO ARMADURA POSITIVA DE LAJES, TELA Q-113. AF_06/2015</t>
  </si>
  <si>
    <t>ARMAÇÃO DO SISTEMA DE PAREDES DE CONCRETO, EXECUTADA COMO ARMADURA NEGATIVA DE LAJES, TELA L-159. AF_06/2015</t>
  </si>
  <si>
    <t>ARMAÇÃO DO SISTEMA DE PAREDES DE CONCRETO, EXECUTADA EM PLATIBANDAS, TELA Q-92. AF_06/2015</t>
  </si>
  <si>
    <t>ARMAÇÃO DO SISTEMA DE PAREDES DE CONCRETO, EXECUTADA COMO REFORÇO, VERGALHÃO DE 6,3 MM DE DIÂMETRO. AF_06/2015</t>
  </si>
  <si>
    <t>ARMAÇÃO DO SISTEMA DE PAREDES DE CONCRETO, EXECUTADA COMO REFORÇO, VERGALHÃO DE 8,0 MM DE DIÂMETRO. AF_06/2015</t>
  </si>
  <si>
    <t>ARMAÇÃO DO SISTEMA DE PAREDES DE CONCRETO, EXECUTADA COMO REFORÇO, VERGALHÃO DE 10,0 MM DE DIÂMETRO. AF_06/2015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</si>
  <si>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</si>
  <si>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</si>
  <si>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</si>
  <si>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</si>
  <si>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</si>
  <si>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</si>
  <si>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</si>
  <si>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</si>
  <si>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</si>
  <si>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</si>
  <si>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</si>
  <si>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</si>
  <si>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</si>
  <si>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</si>
  <si>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</si>
  <si>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</si>
  <si>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</si>
  <si>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</si>
  <si>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</si>
  <si>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</si>
  <si>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</si>
  <si>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</si>
  <si>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</si>
  <si>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</si>
  <si>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</si>
  <si>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</si>
  <si>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</si>
  <si>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</si>
  <si>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</si>
  <si>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</si>
  <si>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</si>
  <si>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</si>
  <si>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</si>
  <si>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</si>
  <si>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</si>
  <si>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</si>
  <si>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</si>
  <si>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</si>
  <si>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</si>
  <si>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</si>
  <si>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</si>
  <si>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</si>
  <si>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</si>
  <si>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</si>
  <si>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</si>
  <si>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</si>
  <si>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</si>
  <si>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</si>
  <si>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</si>
  <si>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</si>
  <si>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</si>
  <si>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</si>
  <si>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</si>
  <si>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</si>
  <si>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</si>
  <si>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</si>
  <si>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</si>
  <si>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</si>
  <si>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</si>
  <si>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</si>
  <si>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</si>
  <si>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</si>
  <si>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</si>
  <si>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</si>
  <si>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</si>
  <si>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</si>
  <si>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</si>
  <si>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</si>
  <si>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</si>
  <si>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</si>
  <si>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</si>
  <si>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</si>
  <si>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</si>
  <si>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</si>
  <si>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</si>
  <si>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</si>
  <si>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</si>
  <si>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</si>
  <si>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</si>
  <si>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</si>
  <si>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</si>
  <si>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</si>
  <si>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</si>
  <si>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</si>
  <si>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</si>
  <si>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</si>
  <si>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</si>
  <si>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</si>
  <si>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</si>
  <si>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</si>
  <si>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</si>
  <si>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</si>
  <si>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</si>
  <si>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</si>
  <si>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</si>
  <si>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</si>
  <si>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</si>
  <si>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</si>
  <si>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</si>
  <si>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REGULARIZAÇÃO DE SUPERFICIE DE CONCRETO APARENTE</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</si>
  <si>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</si>
  <si>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</si>
  <si>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</si>
  <si>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</si>
  <si>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</si>
  <si>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</si>
  <si>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</si>
  <si>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</si>
  <si>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</si>
  <si>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</si>
  <si>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</si>
  <si>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</si>
  <si>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</si>
  <si>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</si>
  <si>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</si>
  <si>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</si>
  <si>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</si>
  <si>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</si>
  <si>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</si>
  <si>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</si>
  <si>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</si>
  <si>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</si>
  <si>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</si>
  <si>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</si>
  <si>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</si>
  <si>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</si>
  <si>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</si>
  <si>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</si>
  <si>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</si>
  <si>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</si>
  <si>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</si>
  <si>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</si>
  <si>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</si>
  <si>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</si>
  <si>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CONCRETO MAGRO PARA LASTRO, TRAÇO 1:4,5:4,5 (CIMENTO/ AREIA MÉDIA/ BRITA 1)  - PREPARO MECÂNICO COM BETONEIRA 400 L. AF_07/2016</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</si>
  <si>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</si>
  <si>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</si>
  <si>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</si>
  <si>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</si>
  <si>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</si>
  <si>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</si>
  <si>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</si>
  <si>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</si>
  <si>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</si>
  <si>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</si>
  <si>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</si>
  <si>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</si>
  <si>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</si>
  <si>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</si>
  <si>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</si>
  <si>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</si>
  <si>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LAJE PRE-MOLD BETA 11 P/1KN/M2 VAOS 4,40M/INCL VIGOTAS TIJOLOS ARMADURA NEGATIVA CAPEAMENTO 3CM CONCRETO 20MPA ESCORAMENTO MATERIAL E MAO  DE OBRA.</t>
  </si>
  <si>
    <t>LAJE PRE-MOLD BETA 12 P/3,5KN/M2 VAO 4,1M INCL VIGOTAS TIJOLOS ARMADU-RA NEGATIVA CAPEAMENTO 3CM CONCRETO 15MPA ESCORAMENTO MATERIAIS E MAO DE OBRA.</t>
  </si>
  <si>
    <t>LAJE PRE-MOLD BETA 16 P/3,5KN/M2 VAO 5,2M INCL VIGOTAS TIJOLOS ARMADU-RA NEGATIVA CAPEAMENTO 3CM CONCRETO 15MPA ESCORAMENTO MATERIAL E MAO  DE OBRA.</t>
  </si>
  <si>
    <t>LAJE PRE-MOLD BETA 20 P/3,5KN/M2 VAO 6,2M INCL VIGOTAS TIJOLOS ARMADU-RA NEGATIVA CAPEAMENTO 3CM CONCRETO 15MPA ESCORAMENTO MATERIAL E MAO  DE OBRA.</t>
  </si>
  <si>
    <t>LAJE PRE-MOLDADA P/FORRO, SOBRECARGA 100KG/M2, VAOS ATE 3,50M/E=8CM, C/LAJOTAS E CAP.C/CONC FCK=20MPA, 3CM, INTER-EIXO 38CM, C/ESCORAMENTO (REAPR.3X) E FERRAGEM NEGATIVA</t>
  </si>
  <si>
    <t>LAJE PRE-MOLDADA P/PISO, SOBRECARGA 200KG/M2, VAOS ATE 3,50M/E=8CM, C/LAJOTAS E CAP.C/CONC FCK=20MPA, 4CM, INTER-EIXO 38CM, C/ESCORAMENTO (REAPR.3X) E FERRAGEM NEGATIVA</t>
  </si>
  <si>
    <t>EMBASAMENTO DE MATERIAL GRANULAR - PO DE PEDRA</t>
  </si>
  <si>
    <t>EMBASAMENTO DE MATERIAL GRANULAR - RACHAO</t>
  </si>
  <si>
    <t>AGULHAMENTO FUNDO DE VALAS C/MACO 30KG PEDRA-DE-MAO H=10CM</t>
  </si>
  <si>
    <t>ALVENARIA EMBASAMENTO E=20 CM BLOCO CONCRETO</t>
  </si>
  <si>
    <t>EMBASAMENTO C/PEDRA ARGAMASSADA UTILIZANDO ARG.CIM/AREIA 1:4</t>
  </si>
  <si>
    <t>JUNTA DE DILATACAO COM ISOPOR 10 MM</t>
  </si>
  <si>
    <t>JUNTA DE DILATACAO ELASTICA (PVC) O-220/6 PRESSAO ATE 30 MCA</t>
  </si>
  <si>
    <t>PINTURA ADESIVA P/ CONCRETO, A BASE DE RESINA EPOXI ( SIKADUR 32 )</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</si>
  <si>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</si>
  <si>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</si>
  <si>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</si>
  <si>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</si>
  <si>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</si>
  <si>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</si>
  <si>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</si>
  <si>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</si>
  <si>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</si>
  <si>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</si>
  <si>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</si>
  <si>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</si>
  <si>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</si>
  <si>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</si>
  <si>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</si>
  <si>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COM UTILIZAÇÃO DE BLOCOS CANALETA. AF_03/2016</t>
  </si>
  <si>
    <t>CHAPIM DE CONCRETO APARENTE COM ACABAMENTO DESEMPENADO, FORMA DE COMPENSADO PLASTIFICADO (MADEIRIT) DE 14 X 10 CM, FUNDIDO NO LOCAL.</t>
  </si>
  <si>
    <t>SUPORTE APOIO CAIXA D AGUA BARROTES MADEIRA DE 1</t>
  </si>
  <si>
    <t>FORNECIMENTO DE PERFIL SIMPLES "I" OU "H" ATE 8" INCLUSIVE PERDAS</t>
  </si>
  <si>
    <t>FORNECIMENTO DE PERFIL SIMPLES "I" OU "H" 8 A 12" INCLUSIVE PERDAS</t>
  </si>
  <si>
    <t>APARELHO DE APOIO NEOPRENE NAO FRETADO (1,4KG/DM3)</t>
  </si>
  <si>
    <t>APARELHO APOIO NEOPRENE FRETADO</t>
  </si>
  <si>
    <t>ESCADA EM CONCRETO ARMADO, FCK = 15 MPA, MOLDADA IN LOCO</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</si>
  <si>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</si>
  <si>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</si>
  <si>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</si>
  <si>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</si>
  <si>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</si>
  <si>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</si>
  <si>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</si>
  <si>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IMPERMEABILIZACAO DE SUPERFICIE COM CIMENTO IMPERMEABILIZANTE DE PEGA ULTRA RAPIDA, TRACO 1:1, E=0,5 CM</t>
  </si>
  <si>
    <t>FORNECIMENTO/INSTALACAO LONA PLASTICA PRETA, PARA IMPERMEABILIZACAO, ESPESSURA 150 MICRAS.</t>
  </si>
  <si>
    <t>IMPERMEABILIZACAO DE SUPERFICIE COM GEOMEMBRANA (MANTA TERMOPLASTICA LISA) TIPO PEAD, E=2MM.</t>
  </si>
  <si>
    <t>IMPERMEABILIZACAO DE SUPERFICIE COM ASFALTO ELASTOMERICO, INCLUSOS PRIMER E VEU DE FIBRA DE VIDRO.</t>
  </si>
  <si>
    <t>IMPERMEABILIZACAO DE SUPERFICIE, COM IMPERMEABILIZANTE FLEXIVEL A BASE ACRILICA.</t>
  </si>
  <si>
    <t>IMPERMEABILIZACAO DE ESTRUTURAS ENTERRADAS, COM TINTA ASFALTICA, DUAS DEMAOS.</t>
  </si>
  <si>
    <t>IMPERMEABILIZACAO COM PINTURA A BASE DE RESINA EPOXI ALCATRAO, UMA DEMAO.</t>
  </si>
  <si>
    <t>IMPERMEABILIZACAO COM PINTURA A BASE DE RESINA EPOXI ALCATRAO, DUAS DEMAOS.</t>
  </si>
  <si>
    <t>IMPERMEABILIZACAO DE SUPERFICIE COM MASTIQUE ELASTICO A BASE DE SILICONE, POR VOLUME.</t>
  </si>
  <si>
    <t>IMPERMEABILIZACAO DE SUPERFICIE COM MASTIQUE BETUMINOSO A FRIO, POR METRO.</t>
  </si>
  <si>
    <t>IMPERMEABILIZACAO DE SUPERFICIE COM MASTIQUE BETUMINOSO A FRIO, POR AREA.</t>
  </si>
  <si>
    <t>DUTO ESPIRAL FLEXIVEL SINGELO PEAD D=50MM(2") REVESTIDO COM PVC COM FIO GUIA DE ACO GALVANIZADO, LANCADO DIRETO NO SOLO, INCL CONEXOES</t>
  </si>
  <si>
    <t>DUTO ESPIRAL FLEXIVEL SINGELO PEAD D=75MM(3") REVESTIDO COM PVC COM FIO GUIA DE ACO GALVANIZADO, LANCADO DIRETO NO SOLO, INCL CONEXOES</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</si>
  <si>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</si>
  <si>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</si>
  <si>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</si>
  <si>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</si>
  <si>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</si>
  <si>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</si>
  <si>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ELETRODUTO FLEXÍVEL CORRUGADO,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</si>
  <si>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</si>
  <si>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</si>
  <si>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</si>
  <si>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</si>
  <si>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</si>
  <si>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</si>
  <si>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</si>
  <si>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</si>
  <si>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</si>
  <si>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</si>
  <si>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</si>
  <si>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</si>
  <si>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</si>
  <si>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</si>
  <si>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</si>
  <si>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</si>
  <si>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</si>
  <si>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</si>
  <si>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</si>
  <si>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</si>
  <si>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</si>
  <si>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</si>
  <si>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</si>
  <si>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</si>
  <si>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</si>
  <si>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</si>
  <si>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</si>
  <si>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</si>
  <si>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</si>
  <si>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</si>
  <si>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</si>
  <si>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</si>
  <si>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</si>
  <si>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</si>
  <si>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TERMINAL OU CONECTOR DE PRESSAO - PARA CABO 50MM2 - FORNECIMENTO E INSTALACAO</t>
  </si>
  <si>
    <t>CONECTOR PARAFUSO FENDIDO SPLIT-BOLT - PARA CABO DE 16MM2 - FORNECIMENTO E INSTALACAO</t>
  </si>
  <si>
    <t>CONECTOR PARAFUSO FENDIDO SPLIT-BOLT - PARA CABO DE 35MM2 - FORNECIMENTO E INSTALACAO</t>
  </si>
  <si>
    <t>TERMINAL METALICO A PRESSAO PARA 1 CABO DE 50 MM2 - FORNECIMENTO E INSTALACAO</t>
  </si>
  <si>
    <t>TERMINAL METALICO A PRESSAO PARA 1 CABO DE 95 MM2 - FORNECIMENTO E INSTALACAO</t>
  </si>
  <si>
    <t>TERMINAL A PRESSAO REFORCADO PARA CONEXAO DE CABO DE COBRE A BARRA, CABO 150 E 185MM2 - FORNECIMENTO E INSTALACAO</t>
  </si>
  <si>
    <t>TERMINAL METALICO A PRESSAO P/ 1 CABO DE COBRE DE 25 MM2 COM 1 FURO DE FIXAÇÃO - FORNECIMENTO E INSTALACAO</t>
  </si>
  <si>
    <t>CONECTOR DE PARAFUSO FENDIDO EM LIGA DE COBRE COM SEPARADOR DE CABOS PARA CABO 50 MM2 - FORNECIMENTO E INSTALACAO</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</si>
  <si>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</si>
  <si>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</si>
  <si>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</si>
  <si>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</si>
  <si>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</si>
  <si>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</si>
  <si>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</si>
  <si>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</si>
  <si>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</si>
  <si>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</si>
  <si>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</si>
  <si>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</si>
  <si>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</si>
  <si>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</si>
  <si>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</si>
  <si>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</si>
  <si>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</si>
  <si>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</si>
  <si>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</si>
  <si>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</si>
  <si>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</si>
  <si>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</si>
  <si>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</si>
  <si>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</si>
  <si>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</si>
  <si>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</si>
  <si>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</si>
  <si>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</si>
  <si>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</si>
  <si>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</si>
  <si>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</si>
  <si>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</si>
  <si>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</si>
  <si>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</si>
  <si>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</si>
  <si>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</si>
  <si>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</si>
  <si>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</si>
  <si>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</si>
  <si>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</si>
  <si>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</si>
  <si>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</si>
  <si>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</si>
  <si>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</si>
  <si>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</si>
  <si>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</si>
  <si>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</si>
  <si>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</si>
  <si>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</si>
  <si>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</si>
  <si>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</si>
  <si>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</si>
  <si>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</si>
  <si>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</si>
  <si>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</si>
  <si>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</si>
  <si>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</si>
  <si>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</si>
  <si>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</si>
  <si>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</si>
  <si>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</si>
  <si>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</si>
  <si>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</si>
  <si>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</si>
  <si>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</si>
  <si>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</si>
  <si>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</si>
  <si>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</si>
  <si>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</si>
  <si>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</si>
  <si>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</si>
  <si>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</si>
  <si>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</si>
  <si>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</si>
  <si>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</si>
  <si>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</si>
  <si>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</si>
  <si>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</si>
  <si>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</si>
  <si>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</si>
  <si>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</si>
  <si>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</si>
  <si>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</si>
  <si>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</si>
  <si>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</si>
  <si>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</si>
  <si>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</si>
  <si>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</si>
  <si>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</si>
  <si>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</si>
  <si>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</si>
  <si>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</si>
  <si>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</si>
  <si>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</si>
  <si>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</si>
  <si>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</si>
  <si>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</si>
  <si>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</si>
  <si>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</si>
  <si>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</si>
  <si>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</si>
  <si>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</si>
  <si>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</si>
  <si>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</si>
  <si>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</si>
  <si>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</si>
  <si>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</si>
  <si>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</si>
  <si>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</si>
  <si>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</si>
  <si>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</si>
  <si>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</si>
  <si>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</si>
  <si>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</si>
  <si>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</si>
  <si>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</si>
  <si>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</si>
  <si>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</si>
  <si>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</si>
  <si>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</si>
  <si>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</si>
  <si>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</si>
  <si>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</si>
  <si>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</si>
  <si>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</si>
  <si>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</si>
  <si>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</si>
  <si>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</si>
  <si>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</si>
  <si>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</si>
  <si>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</si>
  <si>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</si>
  <si>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</si>
  <si>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</si>
  <si>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</si>
  <si>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</si>
  <si>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</si>
  <si>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</si>
  <si>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</si>
  <si>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DE PROTECAO PARA MEDIDOR MONOFASICO, FORNECIMENTO E INSTALACAO</t>
  </si>
  <si>
    <t>DISJUNTOR BAIXA TENSAO TRIPOLAR A SECO  800A/600V, INCLUSIVE ELETROTÉCNICO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</si>
  <si>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</si>
  <si>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</si>
  <si>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</si>
  <si>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</si>
  <si>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DISJUNTOR TERMOMAGNETICO MONOPOLAR PADRAO NEMA (AMERICANO) 10 A 30A 240V, FORNECIMENTO E INSTALACAO</t>
  </si>
  <si>
    <t>DISJUNTOR TERMOMAGNETICO MONOPOLAR PADRAO NEMA (AMERICANO) 35 A 50A 240V, FORNECIMENTO E INSTALACAO</t>
  </si>
  <si>
    <t>DISJUNTOR TERMOMAGNETICO BIPOLAR PADRAO NEMA (AMERICANO) 10 A 50A 240V, FORNECIMENTO E INSTALACAO</t>
  </si>
  <si>
    <t>DISJUNTOR TERMOMAGNETICO TRIPOLAR PADRAO NEMA (AMERICANO) 10 A 50A 240V, FORNECIMENTO E INSTALACAO</t>
  </si>
  <si>
    <t>DISJUNTOR TERMOMAGNETICO TRIPOLAR PADRAO NEMA (AMERICANO) 60 A 100A 240V, FORNECIMENTO E INSTALACAO</t>
  </si>
  <si>
    <t>DISJUNTOR TERMOMAGNETICO TRIPOLAR PADRAO NEMA (AMERICANO) 125 A 150A 240V, FORNECIMENTO E INSTALACAO</t>
  </si>
  <si>
    <t>DISJUNTOR TERMOMAGNETICO TRIPOLAR EM CAIXA MOLDADA 250A 600V, FORNECIMENTO E INSTALACAO</t>
  </si>
  <si>
    <t>DISJUNTOR TERMOMAGNETICO TRIPOLAR EM CAIXA MOLDADA 300 A 400A 600V, FORNECIMENTO E INSTALACAO</t>
  </si>
  <si>
    <t>DISJUNTOR TERMOMAGNETICO TRIPOLAR EM CAIXA MOLDADA 500 A 600A 600V, FORNECIMENTO E INSTALACAO</t>
  </si>
  <si>
    <t>DISJUNTOR TERMOMAGNETICO TRIPOLAR EM CAIXA MOLDADA 175 A 225A 240V, FORNECIMENTO E INSTALACAO</t>
  </si>
  <si>
    <t>QUADRO DE DISTRIBUICAO DE ENERGIA DE EMBUTIR, EM CHAPA METALICA, PARA 3 DISJUNTORES TERMOMAGNETICOS MONOPOLARES SEM BARRAMENTO FORNECIMENTO E INSTALACAO</t>
  </si>
  <si>
    <t>QUADRO DE DISTRIBUICAO DE ENERGIA DE EMBUTIR, EM CHAPA METALICA, PARA 18 DISJUNTORES TERMOMAGNETICOS MONOPOLARES, COM BARRAMENTO TRIFASICO E NEUTRO, FORNECIMENTO E INSTALACAO</t>
  </si>
  <si>
    <t>QUADRO DE DISTRIBUICAO DE ENERGIA DE EMBUTIR, EM CHAPA METALICA, PARA 24 DISJUNTORES TERMOMAGNETICOS MONOPOLARES, COM BARRAMENTO TRIFASICO E NEUTRO, FORNECIMENTO E INSTALACAO</t>
  </si>
  <si>
    <t>QUADRO DE DISTRIBUICAO DE ENERGIA DE EMBUTIR, EM CHAPA METALICA, PARA 32 DISJUNTORES TERMOMAGNETICOS MONOPOLARES, COM BARRAMENTO TRIFASICO E NEUTRO, FORNECIMENTO E INSTALACAO</t>
  </si>
  <si>
    <t>QUADRO DE DISTRIBUICAO DE ENERGIA DE EMBUTIR, EM CHAPA METALICA, PARA 40 DISJUNTORES TERMOMAGNETICOS MONOPOLARES, COM BARRAMENTO TRIFASICO E NEUTRO, FORNECIMENTO E INSTALACAO</t>
  </si>
  <si>
    <t>QUADRO DE DISTRIBUICAO DE ENERGIA DE EMBUTIR, EM CHAPA METALICA, PARA 50 DISJUNTORES TERMOMAGNETICOS MONOPOLARES, COM BARRAMENTO TRIFASICO E NEUTRO, FORNECIMENTO E INSTALACAO</t>
  </si>
  <si>
    <t>QUADRO DE DISTRIBUICAO DE ENERGIA EM CHAPA DE ACO GALVANIZADO, PARA 12 DISJUNTORES TERMOMAGNETICOS MONOPOLARES, COM BARRAMENTO TRIFASICO E NEUTRO - FORNECIMENTO E INSTALACAO</t>
  </si>
  <si>
    <t>QUADRO DE DISTRIBUICAO DE ENERGIA P/ 6 DISJUNTORES TERMOMAGNETICOS MONOPOLARES SEM BARRAMENTO, DE EMBUTIR, EM CHAPA METALICA - FORNECIMENTO E INSTALACAO</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</si>
  <si>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</si>
  <si>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</si>
  <si>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</si>
  <si>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</si>
  <si>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</si>
  <si>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</si>
  <si>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</si>
  <si>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</si>
  <si>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</si>
  <si>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</si>
  <si>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</si>
  <si>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</si>
  <si>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</si>
  <si>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</si>
  <si>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</si>
  <si>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</si>
  <si>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</si>
  <si>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</si>
  <si>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</si>
  <si>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</si>
  <si>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</si>
  <si>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TOMADA 3P+T 30A/440V SEM PLACA - FORNECIMENTO E INSTALACAO</t>
  </si>
  <si>
    <t>INTERRUPTOR PULSADOR DE CAMPAINHA OU MINUTERIA 2A/250V C/ CAIXA - FORNECIMENTO E INSTALACAO</t>
  </si>
  <si>
    <t>INTERRUPTOR INTERMEDIARIO (FOUR-WAY) - FORNECIMENTO E INSTALACAO</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</si>
  <si>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</si>
  <si>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</si>
  <si>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</si>
  <si>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</si>
  <si>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</si>
  <si>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</si>
  <si>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</si>
  <si>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</si>
  <si>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</si>
  <si>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</si>
  <si>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</si>
  <si>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</si>
  <si>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</si>
  <si>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</si>
  <si>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</si>
  <si>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</si>
  <si>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</si>
  <si>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</si>
  <si>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</si>
  <si>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</si>
  <si>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</si>
  <si>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</si>
  <si>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</si>
  <si>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</si>
  <si>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</si>
  <si>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</si>
  <si>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</si>
  <si>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</si>
  <si>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</si>
  <si>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</si>
  <si>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</si>
  <si>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</si>
  <si>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</si>
  <si>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</si>
  <si>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</si>
  <si>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</si>
  <si>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</si>
  <si>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</si>
  <si>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</si>
  <si>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</si>
  <si>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</si>
  <si>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</si>
  <si>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</si>
  <si>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</si>
  <si>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</si>
  <si>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</si>
  <si>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</si>
  <si>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</si>
  <si>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</si>
  <si>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</si>
  <si>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</si>
  <si>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</si>
  <si>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</si>
  <si>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</si>
  <si>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</si>
  <si>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</si>
  <si>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</si>
  <si>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</si>
  <si>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</si>
  <si>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</si>
  <si>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</si>
  <si>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</si>
  <si>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</si>
  <si>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</si>
  <si>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</si>
  <si>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</si>
  <si>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</si>
  <si>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</si>
  <si>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</si>
  <si>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</si>
  <si>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</si>
  <si>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</si>
  <si>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</si>
  <si>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</si>
  <si>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</si>
  <si>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</si>
  <si>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</si>
  <si>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</si>
  <si>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</si>
  <si>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</si>
  <si>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</si>
  <si>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</si>
  <si>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</si>
  <si>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</si>
  <si>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</si>
  <si>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</si>
  <si>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</si>
  <si>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</si>
  <si>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</si>
  <si>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</si>
  <si>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LAMPADA VAPOR METALICO 400W - FORNECIMENTO E INSTALACAO</t>
  </si>
  <si>
    <t>IGNITOR PARA PARTIDA LÂMPADA VAPOR SÓDIO ALTA PRESSÃO ATÉ 400W</t>
  </si>
  <si>
    <t>LUMINÁRIAS TIPO CALHA, DE SOBREPOR, COM REATORES DE PARTIDA RÁPIDA E LÂMPADAS FLUORESCENTES 2X2X18W, COMPLETAS, FORNECIMENTO E INSTALAÇÃO</t>
  </si>
  <si>
    <t>LUMINÁRIAS TIPO CALHA, DE SOBREPOR, COM REATORES DE PARTIDA RÁPIDA E LÂMPADAS FLUORESCENTES 2X2X36W, COMPLETAS, FORNECIMENTO E INSTALAÇÃO</t>
  </si>
  <si>
    <t>LUMINARIA SOBREPOR TP CALHA C/REATOR PART CONVENC LAMP 1X20W E STARTERFIX EM LAJE OU FORRO - FORNECIMENTO E COLOCACAO</t>
  </si>
  <si>
    <t>REATOR PARA LAMPADA FLUORESCENTE 2X40W PARTIDA RAPIDA FORNECIMENTO E INSTALACAO</t>
  </si>
  <si>
    <t>REATOR PARA LAMPADA FLUORESCENTE 1X20W PARTIDA RAPIDA FORNECIMENTO E INSTALACAO</t>
  </si>
  <si>
    <t>REATOR PARA LAMPADA FLUORESCENTE 1X40W PARTIDA RAPIDA FORNECIMENTO E INSTALACAO</t>
  </si>
  <si>
    <t>LAMPADA FLUORESCENTE TP HO 85W - FORNECIMENTO E INSTALACAO</t>
  </si>
  <si>
    <t>LÂMPADA FLUORESCENTE COMPACTA 15 W 2U, BASE E27 - FORNECIMENTO E INSTALAÇÃO</t>
  </si>
  <si>
    <t>LÂMPADA FLUORESCENTE ESPIRAL BRANCA 65 W, BASE E27 - FORNECIMENTO E INSTALAÇÃO</t>
  </si>
  <si>
    <t>LÂMPADA LED 6 W BIVOLT BRANCA, FORMATO TRADICIONAL (BASE E27) - FORNECIMENTO E INSTALAÇÃO</t>
  </si>
  <si>
    <t>LÂMPADA LED 10 W BIVOLT BRANCA, FORMATO TRADICIONAL (BASE E27) - FORNECIMENTO E INSTALAÇÃO</t>
  </si>
  <si>
    <t>LÂMPADA FLUORESCENTE COMPACTA 3U BRANCA 20 W, BASE E27 - FORNECIMENTO E INSTALAÇÃO</t>
  </si>
  <si>
    <t>LÂMPADA FLUORESCENTE ESPIRAL BRANCA 45 W, BASE E27 - FORNECIMENTO E INSTALAÇÃO</t>
  </si>
  <si>
    <t>LUMINÁRIA TIPO CALHA, DE SOBREPOR, COM 1 LÂMPADA TUBULAR DE 18 W - FORNECIMENTO E INSTALAÇÃO. AF_11/2017</t>
  </si>
  <si>
    <t>LUMINÁRIA TIPO CALHA, DE SOBREPOR, COM 1 LÂMPADA TUBULAR DE 36 W - FORNECIMENTO E INSTALAÇÃO. AF_11/2017</t>
  </si>
  <si>
    <t>LUMINÁRIA TIPO CALHA, DE SOBREPOR, COM 2 LÂMPADAS TUBULARES DE 18 W - FORNECIMENTO E INSTALAÇÃO. AF_11/2017</t>
  </si>
  <si>
    <t>LUMINÁRIA TIPO CALHA, DE SOBREPOR, COM 2 LÂMPADAS TUBULARES DE 36 W - FORNECIMENTO E INSTALAÇÃO. AF_11/2017</t>
  </si>
  <si>
    <t>LUMINÁRIA TIPO CALHA, DE EMBUTIR, COM 2 LÂMPADAS DE 14 W COM REFLETOR - FORNECIMENTO E INSTALAÇÃO. AF_11/2017</t>
  </si>
  <si>
    <t>LUMINÁRIA TIPO PLAFON EM PLÁSTICO, DE SOBREPOR, COM 1 LÂMPADA DE 15 W, - FORNECIMENTO E INSTALAÇÃO. AF_11/2017</t>
  </si>
  <si>
    <t>LUMINÁRIA TIPO PLAFON REDONDO COM VIDRO FOSCO, DE SOBREPOR, COM 1 LÂMPADA DE 15 W - FORNECIMENTO E INSTALAÇÃO. AF_11/2017</t>
  </si>
  <si>
    <t>LUMINÁRIA TIPO PLAFON REDONDO COM VIDRO FOSCO, DE SOBREPOR, COM 2 LÂMPADAS DE 15 W - FORNECIMENTO E INSTALAÇÃO. AF_11/2017</t>
  </si>
  <si>
    <t>LUMINÁRIA TIPO PLAFON, DE SOBREPOR, COM 1 LÂMPADA LED - FORNECIMENTO E INSTALAÇÃO. AF_11/2017</t>
  </si>
  <si>
    <t>LUMINÁRIA TIPO SPOT, DE SOBREPOR, COM 1 LÂMPADA DE 15 W - FORNECIMENTO E INSTALAÇÃO. AF_11/2017</t>
  </si>
  <si>
    <t>LUMINÁRIA TIPO SPOT, DE SOBREPOR, COM 2 LÂMPADAS DE 15 W - FORNECIMENTO E INSTALAÇÃO. AF_11/2017</t>
  </si>
  <si>
    <t>SENSOR DE PRESENÇA COM FOTOCÉLULA, FIXAÇÃO EM PAREDE - FORNECIMENTO E INSTALAÇÃO. AF_11/2017</t>
  </si>
  <si>
    <t>SENSOR DE PRESENÇA SEM FOTOCÉLULA, FIXAÇÃO EM PAREDE - FORNECIMENTO E INSTALAÇÃO. AF_11/2017</t>
  </si>
  <si>
    <t>SENSOR DE PRESENÇA COM FOTOCÉLULA, FIXAÇÃO EM TETO - FORNECIMENTO E INSTALAÇÃO. AF_11/2017</t>
  </si>
  <si>
    <t>SENSOR DE PRESENÇA SEM FOTOCÉLULA, FIXAÇÃO EM TETO - FORNECIMENTO E INSTALAÇÃO. AF_11/2017</t>
  </si>
  <si>
    <t>LUMINÁRIA DE EMERGÊNCIA - FORNECIMENTO E INSTALAÇÃO. AF_11/2017</t>
  </si>
  <si>
    <t>LÂMPADA COMPACTA DE LED 6 W, BASE E27 - FORNECIMENTO E INSTALAÇÃO. AF_11/2017</t>
  </si>
  <si>
    <t>LÂMPADA COMPACTA DE LED 10 W, BASE E27 - FORNECIMENTO E INSTALAÇÃO. AF_11/2017</t>
  </si>
  <si>
    <t>LÂMPADA COMPACTA FLUORESCENTE DE 15 W, BASE E27 - FORNECIMENTO E INSTALAÇÃO. AF_11/2017</t>
  </si>
  <si>
    <t>LÂMPADA COMPACTA FLUORESCENTE DE 20 W, BASE E27 - FORNECIMENTO E INSTALAÇÃO. AF_11/2017</t>
  </si>
  <si>
    <t>LÂMPADA COMPACTA DE VAPOR MERCURIO 125 W, BASE E27 - FORNECIMENTO E INSTALAÇÃO. AF_11/2017</t>
  </si>
  <si>
    <t>LÂMPADA COMPACTA DE VAPOR METÁLICO OVOIDE 150 W, BASE E27 - FORNECIMENTO E INSTALAÇÃO. AF_11/2017</t>
  </si>
  <si>
    <t>LÂMPADA TUBULAR FLUORESCENTE T8 DE 16/18 W, BASE G13 - FORNECIMENTO E INSTALAÇÃO. AF_11/2017_P</t>
  </si>
  <si>
    <t>LÂMPADA TUBULAR FLUORESCENTE T8 DE 32/36 W, BASE G13 - FORNECIMENTO E INSTALAÇÃO. AF_11/2017_P</t>
  </si>
  <si>
    <t>LÂMPADA TUBULAR FLUORESCENTE T10 DE 20/40 W, BASE G13 - FORNECIMENTO E INSTALAÇÃO. AF_11/2017_P</t>
  </si>
  <si>
    <t>LÂMPADA TUBULAR FLUORESCENTE T5 DE 14 W, BASE G13 - FORNECIMENTO E INSTALAÇÃO. AF_11/2017_P</t>
  </si>
  <si>
    <t>ENTRADA PROVISORIA DE ENERGIA ELETRICA AEREA TRIFASICA 40A EM POSTE MADEIRA</t>
  </si>
  <si>
    <t>APARELHO SINALIZADOR DE SAIDA DE GARAGEM, COM CELULA FOTOELETRICA - FORNECIMENTO E INSTALACAO</t>
  </si>
  <si>
    <t>SUPORTE PARA TRANSFORMADOR EM POSTE DE CONCRETO CIRCULAR</t>
  </si>
  <si>
    <t>GRAMPO PARALELO EM ALUMINIO FUNDIDO OU ESTRUDADO DE 2 PARAFUSOS, PARA CABO DE 6 A 50 MM2, PASTA ANTIOXIDANTE. FORNEC E INSTALAÇÃO.</t>
  </si>
  <si>
    <t>ALCA PRE-FORMADA DISTRIBUIÇÃO EM  ACO RECOBERTO COM ALUMINIO PARA CABO 25MM2, ENCAPADO. FORNECIMENTO E INSTALAÇÃO.</t>
  </si>
  <si>
    <t>ALCA PRE-FORMADA DISTRIBUICAO EM ACO RECOBERTO COM ALUMINIO NU PARA CABO 25MM2, ENCAPADO. FORNECIMENTO E INSTALACAO.</t>
  </si>
  <si>
    <t>ALCA PRE-FORMADA SERV DE ACO RECOB C/ALUM NU ENCAPADO 25MM2 (BITOLA)  CONF PROJ A4-148-CP RIOLUZ FORNECIMENTO E COLOCACAO</t>
  </si>
  <si>
    <t>ISOLADOR DE PINO TP HI-POT CILINDRICO CLASSE 15KV. FORNECIMENTO E INSTALACAO.</t>
  </si>
  <si>
    <t>ISOLADOR DE SUSPENSAO (DISCO) TP CAVILHA CLASSE 15KV - 6''. FORNECIMENTO E INSTALACAO.</t>
  </si>
  <si>
    <t>ARMACAO SECUNDARIA OU REX COMPLETA PARA TRESLINHAS-FORNECIMENTO E INSTALACAO.</t>
  </si>
  <si>
    <t>ARMACAO SECUNDARIA OU REX COMPLETA PARA DUAS LINHAS-FORNECIMENTO E INSTALACAO.</t>
  </si>
  <si>
    <t>ARMACAO SECUNDARIA OU REX COMPLETA PARA QUATRO LINHAS-FORNECIMENTO E INSTALACAO.</t>
  </si>
  <si>
    <t>POSTE DE CONCRETO DUPLO T H=9M CARGA NOMINAL 500KG INCLUSIVE ESCAVACAO, EXCLUSIVE TRANSPORTE - FORNECIMENTO E INSTALACAO</t>
  </si>
  <si>
    <t>POSTE ACO CONICO CONTINUO CURVO SIMPLES SEM BASE C/JANELA 9M (INSPECAO) - FORNECIMENTO E INSTALACAO</t>
  </si>
  <si>
    <t>POSTE DE AÇO CONICO CONTÍNUO CURVO SIMPLES, FLANGEADO, COM JANELA DE INSPEÇÃO H=9M - FORNECIMENTO E INSTALACAO</t>
  </si>
  <si>
    <t>POSTE DE ACO CONICO CONTINUO CURVO DUPLO, FLANGEADO, COM JANELA DE INSPECAO H=9M - FORNECIMENTO E INSTALACAO</t>
  </si>
  <si>
    <t>CHUMBADOR DE AÇO PARA FIXAÇÃO DE POSTE DE ACO RETO OU CURVO 7 A 9M COM FLANGE - FORNECIMENTO E INSTALACAO</t>
  </si>
  <si>
    <t>REATOR PARA LAMPADA VAPOR DE MERCURIO USO EXTERNO 220V/400W</t>
  </si>
  <si>
    <t>REATOR PARA LAMPADA VAPOR DE SODIO ALTA PRESSAO - 220V/250W - USO EXTERNO</t>
  </si>
  <si>
    <t>LAMPADA DE VAPOR DE MERCURIO DE 250W - FORNECIMENTO E INSTALACAO</t>
  </si>
  <si>
    <t>LAMPADA DE VAPOR DE MERCURIO DE 400W/250V - FORNECIMENTO E INSTALACAO</t>
  </si>
  <si>
    <t>LAMPADA MISTA DE 160W - FORNECIMENTO E INSTALACAO</t>
  </si>
  <si>
    <t>LAMPADA MISTA DE 250W - FORNECIMENTO E INSTALACAO</t>
  </si>
  <si>
    <t>LAMPADA MISTA DE 500W - FORNECIMENTO E INSTALACAO</t>
  </si>
  <si>
    <t>LAMPADA DE VAPOR DE SODIO DE 150WX220V - FORNECIMENTO E INSTALACAO</t>
  </si>
  <si>
    <t>LAMPADA DE VAPOR DE SODIO DE 250WX220V - FORNECIMENTO E INSTALACAO</t>
  </si>
  <si>
    <t>LAMPADA DE VAPOR DE SODIO DE 400WX220V - FORNECIMENTO E INSTALACAO</t>
  </si>
  <si>
    <t>LUMINARIA ABERTA PARA ILUMINACAO PUBLICA, PARA LAMPADA A VAPOR DE MERCURIO ATE 400W E MISTA ATE 500W, COM BRACO EM TUBO DE ACO GALV D=50MM PROJ HOR=2.500MM E PROJ VERT= 2.200MM, FORNECIMENTO E INSTALACAO</t>
  </si>
  <si>
    <t>REFLETOR RETANGULAR FECHADO COM LAMPADA VAPOR METALICO 400 W</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</si>
  <si>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</si>
  <si>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</si>
  <si>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</si>
  <si>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ABRACADEIRA DE FIXACAO DE BRACOS DE LUMINARIAS DE 4" - FORNECIMENTO E INSTALACAO</t>
  </si>
  <si>
    <t>LUMINARIA FECHADA PARA ILUMINACAO PUBLICA COM REATOR DE PARTIDA RAPIDA COM LAMPADA A VAPOR DE MERCURIO 250W - FORNECIMENTO E INSTALACAO</t>
  </si>
  <si>
    <t>LUMINARIA FECHADA PARA ILUMINACAO PUBLICA - LAMPADAS DE 250/500W - FORNECIMENTO E INSTALACAO (EXCLUINDO LAMPADAS)</t>
  </si>
  <si>
    <t>LUMINARIA ESTANQUE - PROTECAO CONTRA AGUA, POEIRA OU IMPACTOS - TIPO AQUATIC PIAL OU EQUIVALENTE</t>
  </si>
  <si>
    <t>REATOR PARA LAMPADA VAPOR DE MERCURIO 125W  USO EXTERNO</t>
  </si>
  <si>
    <t>REATOR PARA LAMPADA VAPOR DE MERCURIO 250W USO EXTERNO</t>
  </si>
  <si>
    <t>REFLETOR EM ALUMÍNIO COM SUPORTE E ALÇA, LÂMPADA 125 W - FORNECIMENTO E INSTALAÇÃO. AF_11/2017</t>
  </si>
  <si>
    <t>REFLETOR EM ALUMÍNIO COM SUPORTE E ALÇA, LÂMPADA 250 W - FORNECIMENTO E INSTALAÇÃO. AF_11/2017</t>
  </si>
  <si>
    <t>LUMINÁRIA ARANDELA TIPO MEIA-LUA, PARA 1 LÂMPADA LED - FORNECIMENTO E INSTALAÇÃO. AF_11/2017</t>
  </si>
  <si>
    <t>LUMINÁRIA ARANDELA TIPO MEIA-LUA, PARA 1 LÂMPADA DE 15 W - FORNECIMENTO E INSTALAÇÃO. AF_11/2017</t>
  </si>
  <si>
    <t>LUMINÁRIA ARANDELA TIPO TARTARUGA PARA 1 LÂMPADA LED - FORNECIMENTO E INSTALAÇÃO. AF_11/2017</t>
  </si>
  <si>
    <t>LUMINÁRIA ARANDELA TIPO TARTARUGA, COM GRADE, PARA 1 LÂMPADA DE 15 W - FORNECIMENTO E INSTALAÇÃO. AF_11/2017</t>
  </si>
  <si>
    <t>TRANSFORMADOR DISTRIBUICAO  75KVA TRIFASICO 60HZ CLASSE 15KV IMERSO EM ÓLEO MINERAL FORNECIMENTO E INSTALACAO</t>
  </si>
  <si>
    <t>TRANSFORMADOR DISTRIBUICAO  112,5KVA TRIFASICO 60HZ CLASSE 15KV IMERSO EM ÓLEO MINERAL FORNECIMENTO E INSTALACAO</t>
  </si>
  <si>
    <t>TRANSFORMADOR DISTRIBUICAO  150KVA TRIFASICO 60HZ CLASSE 15KV IMERSO EM ÓLEO MINERAL FORNECIMENTO E INSTALACAO</t>
  </si>
  <si>
    <t>TRANSFORMADOR DISTRIBUICAO  225KVA TRIFASICO 60HZ CLASSE 15KV IMERSO EM ÓLEO MINERAL FORNECIMENTO E INSTALACAO</t>
  </si>
  <si>
    <t>TRANSFORMADOR DISTRIBUICAO  300KVA TRIFASICO 60HZ CLASSE 15KV IMERSO EM ÓLEO MINERAL FORNECIMENTO E INSTALACAO</t>
  </si>
  <si>
    <t>TRANSFORMADOR DISTRIBUICAO  500KVA TRIFASICO 60HZ CLASSE 15KV IMERSO EM ÓLEO MINERAL FORNECIMENTO E INSTALACAO</t>
  </si>
  <si>
    <t>TRANSFORMADOR DISTRIBUICAO  30KVA TRIFASICO 60HZ CLASSE 15KV IMERSO EM ÓLEO MINERAL FORNECIMENTO E INSTALACAO</t>
  </si>
  <si>
    <t>TRANSFORMADOR DISTRIBUICAO  45KVA TRIFASICO 60HZ CLASSE 15KV IMERSO EM ÓLEO MINERAL FORNECIMENTO E INSTALACAO</t>
  </si>
  <si>
    <t>TRANSFORMADOR DISTRIBUICAO  750KVA TRIFASICO 60HZ CLASSE 15KV IMERSO EM ÓLEO MINERAL FORNECIMENTO E INSTALACAO</t>
  </si>
  <si>
    <t>TRANSFORMADOR DISTRIBUICAO  1000KVA TRIFASICO 60HZ CLASSE 15KV IMERSO EM ÓLEO MINERAL FORNECIMENTO E INSTALACAO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</si>
  <si>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</si>
  <si>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</si>
  <si>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</si>
  <si>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</si>
  <si>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</si>
  <si>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</si>
  <si>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</si>
  <si>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</si>
  <si>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</si>
  <si>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</si>
  <si>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</si>
  <si>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</si>
  <si>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INSTALACAO PARA-RAIOS P/RESERVATORIO</t>
  </si>
  <si>
    <t>TERMINAL AEREO EM ACO GALVANIZADO COM BASE DE FIXACAO H = 30CM</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</si>
  <si>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</si>
  <si>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</si>
  <si>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</si>
  <si>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</si>
  <si>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</si>
  <si>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</si>
  <si>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</si>
  <si>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</si>
  <si>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</si>
  <si>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SUPORTE ISOLADOR PARA CORDOALHA DE COBRE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</si>
  <si>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</si>
  <si>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</si>
  <si>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</si>
  <si>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</si>
  <si>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</si>
  <si>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</si>
  <si>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CHUVEIRO ELETRICO COMUM CORPO PLASTICO TIPO DUCHA, FORNECIMENTO E INSTALACAO</t>
  </si>
  <si>
    <t>FUSÍVEL TIPO "DIAZED", TIPO RÁPIDO OU RETARDADO - 2/25A - FORNECIMENTO E INSTALACAO</t>
  </si>
  <si>
    <t>FUSÍVEL TIPO "DIAZED", TIPO RÁPIDO OU RETARDADO - 35/63A - FORNECIMENTO E INSTALACAO</t>
  </si>
  <si>
    <t>FUSÍVEL TIPO NH 200A - TAMANHO 01 - FORNECIMENTO E INSTALACAO</t>
  </si>
  <si>
    <t>CHAVE BLINDADA TRIPOLAR 250V, 30A - FORNECIMENTO E INSTALACAO</t>
  </si>
  <si>
    <t>CHAVE BLINDADA TRIPOLAR 250V, 60A - FORNECIMENTO E INSTALACAO</t>
  </si>
  <si>
    <t>CHAVE BLINDADA TRIPOLAR 250V, 100A - FORNECIMENTO E INSTALACAO</t>
  </si>
  <si>
    <t>FUSIVEL TIPO NH 250 A, TAMANHO 1 - FORNECIMENTO E INSTALACAO</t>
  </si>
  <si>
    <t>BASE PARA FUSIVEL (PORTA-FUSIVEL) NH 01 250A</t>
  </si>
  <si>
    <t>CHAVE FACA TRIPOLAR BLINDADA 250V/30A - FORNECIMENTO E INSTALACAO</t>
  </si>
  <si>
    <t>CHAVE GUARDA MOTOR TRIFASICO 5CV/220V C/ CHAVE MAGNETICA - FORNECIMENTO E INSTALACAO</t>
  </si>
  <si>
    <t>CHAVE GUARDA MOTOR TRIFISICA 10CV/220V C/ CHAVE MAGNETICA - FORNECIMENTO E INSTALACAO</t>
  </si>
  <si>
    <t>FUSIVEL TIPO NH 250A - TAMANHO 01 - FORNECIMENTO E INSTALACAO</t>
  </si>
  <si>
    <t>CHAVE DE BOIA AUTOMÁTICA SUPERIOR 10A/250V - FORNECIMENTO E INSTALACAO</t>
  </si>
  <si>
    <t>ABRIGO PARA HIDRANTE, 75X45X17CM, COM REGISTRO GLOBO ANGULAR 45º 2.1/2", ADAPTADOR STORZ 2.1/2", MANGUEIRA DE INCÊNDIO 15M, REDUÇÃO 2.1/2X1.1/2" E ESGUICHO EM LATÃO 1.1/2" - FORNECIMENTO E INSTALAÇÃO</t>
  </si>
  <si>
    <t>CAIXA DE INCÊNDIO 45X75X17CM - FORNECIMENTO E INSTALAÇÃO</t>
  </si>
  <si>
    <t>CAIXA DE INCÊNDIO 60X75X17CM - FORNECIMENTO E INSTALAÇÃO</t>
  </si>
  <si>
    <t>EXTINTOR DE PQS 4KG - FORNECIMENTO E INSTALACAO</t>
  </si>
  <si>
    <t>EXTINTOR INCENDIO TP PO QUIMICO 4KG FORNECIMENTO E COLOCACAO</t>
  </si>
  <si>
    <t>EXTINTOR INCENDIO AGUA-PRESSURIZADA 10L INCL SUPORTE PAREDE CARGA     COMPLETA FORNECIMENTO E COLOCACAO</t>
  </si>
  <si>
    <t>HIDRANTE SUBTERRANEO FERRO FUNDIDO C/ CURVA LONGA E CAIXA DN=75MM</t>
  </si>
  <si>
    <t>EXTINTOR INCENDIO TP GAS CARBONICO 4KG COMPLETO - FORNECIMENTO E INSTALACAO</t>
  </si>
  <si>
    <t>EXTINTOR INCENDIO TP PO QUIMICO 6KG - FORNECIMENTO E INSTALACAO</t>
  </si>
  <si>
    <t>TOMADA PARA TELEFONE DE 4 POLOS PADRAO TELEBRAS - FORNECIMENTO E INSTALACAO</t>
  </si>
  <si>
    <t>CAIXA ENTERRADA PARA INSTALACOES TELEFONICAS TIPO R1 0,60X0,35X0,50M EM BLOCOS DE CONCRETO ESTRUTURAL</t>
  </si>
  <si>
    <t>CAIXA ENTERRADA PARA INSTALACOES TELEFONICAS TIPO R2 1,07X0,52X0,50M EM BLOCOS DE CONCRETO ESTRUTURAL</t>
  </si>
  <si>
    <t>CAIXA ENTERRADA PARA INSTALACOES TELEFONICAS TIPO R3 1,30X1,20X1,20M EM BLOCOS DE CONCRETO ESTRUTURAL</t>
  </si>
  <si>
    <t>FIO TELEFONICO FI 0,6MM, 2 CONDUTORES (USO INTERNO)-  FORNECIMENTO E INSTALACAO</t>
  </si>
  <si>
    <t>CAIXA DE PASSAGEM PARA TELEFONE 15X15X10CM (SOBREPOR), FORNECIMENTO E INSTALACAO.</t>
  </si>
  <si>
    <t>CAIXA DE PASSAGEM PARA TELEFONE 80X80X15CM (SOBREPOR) FORNECIMENTO E INSTALACAO</t>
  </si>
  <si>
    <t>CAIXA DE PASSAGEM PARA TELEFONE 150X150X15CM (SOBREPOR) FORNECIMENTO E INSTALACAO</t>
  </si>
  <si>
    <t>QUADRO DE DISTRIBUICAO PARA TELEFONE N.4, 60X60X12CM EM CHAPA METALICA, DE EMBUTIR, SEM ACESSORIOS, PADRAO TELEBRAS, FORNECIMENTO E INSTALACAO</t>
  </si>
  <si>
    <t>QUADRO DE DISTRIBUICAO PARA TELEFONE N.3, 40X40X12CM EM CHAPA METALICA, DE EMBUTIR, SEM ACESSORIOS, PADRAO TELEBRAS, FORNECIMENTO E INSTALACAO</t>
  </si>
  <si>
    <t>QUADRO DE DISTRIBUICAO PARA TELEFONE N.2, 20X20X12CM EM CHAPA METALICA, DE EMBUTIR, SEM ACESSORIOS, PADRAO TELEBRAS, FORNECIMENTO E INSTALACAO</t>
  </si>
  <si>
    <t>CABO TELEFONICO CT-APL-50, 100 PARES (USO EXTERNO) - FORNECIMENTO E INSTALACAO</t>
  </si>
  <si>
    <t>QUADRO DE DISTRIBUICAO PARA TELEFONE N.5, 80X80X12CM EM CHAPA METALICA, SEM ACESSORIOS, PADRAO TELEBRAS, FORNECIMENTO E INSTALACAO</t>
  </si>
  <si>
    <t>TAMPAO FOFO P/ CAIXA R2 PADRAO TELEBRAS COMPLETO - FORNECIMENTO E INSTALACAO</t>
  </si>
  <si>
    <t>TAMPAO FOFO P/ CAIXA R1 PADRAO TELEBRAS COMPLETO - FORNECIMENTO E INSTALACAO</t>
  </si>
  <si>
    <t>INSTALACOES GAS CENTRAL P/ EDIFICIO RESIDENCIAL C/ 4 PAVTOS 16 UNID.  UMA CENTRAL POR BLOCO COM 16 PONTOS</t>
  </si>
  <si>
    <t>MANOMETRO 0 A 200 PSI (0 A 14 KGF/CM2), D = 50MM - FORNECIMENTO E COLOCACAO</t>
  </si>
  <si>
    <t>BOMBA CENTRIFUGA C/ MOTOR ELETRICO TRIFASICO 1CV</t>
  </si>
  <si>
    <t>BOMBA SUBMERSIVEL ELETRICA, TRIFASICA, POTÊNCIA 3,75 HP, DIAMETRO DO ROTOR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</si>
  <si>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</si>
  <si>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</si>
  <si>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</si>
  <si>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</si>
  <si>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</si>
  <si>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</si>
  <si>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</si>
  <si>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</si>
  <si>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</si>
  <si>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</si>
  <si>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</si>
  <si>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</si>
  <si>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</si>
  <si>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</si>
  <si>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</si>
  <si>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</si>
  <si>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</si>
  <si>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</si>
  <si>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</si>
  <si>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</si>
  <si>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</si>
  <si>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</si>
  <si>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</si>
  <si>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</si>
  <si>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</si>
  <si>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</si>
  <si>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</si>
  <si>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</si>
  <si>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</si>
  <si>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</si>
  <si>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</si>
  <si>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</si>
  <si>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</si>
  <si>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</si>
  <si>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</si>
  <si>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</si>
  <si>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</si>
  <si>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</si>
  <si>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</si>
  <si>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</si>
  <si>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</si>
  <si>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</si>
  <si>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</si>
  <si>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</si>
  <si>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</si>
  <si>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</si>
  <si>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</si>
  <si>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</si>
  <si>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</si>
  <si>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</si>
  <si>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</si>
  <si>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</si>
  <si>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</si>
  <si>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</si>
  <si>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</si>
  <si>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</si>
  <si>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</si>
  <si>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</si>
  <si>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</si>
  <si>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</si>
  <si>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</si>
  <si>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</si>
  <si>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</si>
  <si>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</si>
  <si>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</si>
  <si>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</si>
  <si>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</si>
  <si>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</si>
  <si>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</si>
  <si>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</si>
  <si>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</si>
  <si>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</si>
  <si>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</si>
  <si>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</si>
  <si>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</si>
  <si>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</si>
  <si>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</si>
  <si>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</si>
  <si>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</si>
  <si>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</si>
  <si>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</si>
  <si>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</si>
  <si>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</si>
  <si>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</si>
  <si>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</si>
  <si>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</si>
  <si>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</si>
  <si>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</si>
  <si>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</si>
  <si>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</si>
  <si>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</si>
  <si>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</si>
  <si>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</si>
  <si>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</si>
  <si>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</si>
  <si>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</si>
  <si>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</si>
  <si>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</si>
  <si>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</si>
  <si>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</si>
  <si>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</si>
  <si>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</si>
  <si>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</si>
  <si>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</si>
  <si>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</si>
  <si>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</si>
  <si>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</si>
  <si>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</si>
  <si>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</si>
  <si>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</si>
  <si>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</si>
  <si>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</si>
  <si>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</si>
  <si>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</si>
  <si>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</si>
  <si>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</si>
  <si>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</si>
  <si>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</si>
  <si>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</si>
  <si>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</si>
  <si>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</si>
  <si>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</si>
  <si>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</si>
  <si>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</si>
  <si>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</si>
  <si>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</si>
  <si>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</si>
  <si>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</si>
  <si>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</si>
  <si>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</si>
  <si>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</si>
  <si>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</si>
  <si>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</si>
  <si>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</si>
  <si>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</si>
  <si>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</si>
  <si>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</si>
  <si>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</si>
  <si>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</si>
  <si>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</si>
  <si>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</si>
  <si>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</si>
  <si>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</si>
  <si>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</si>
  <si>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</si>
  <si>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</si>
  <si>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</si>
  <si>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</si>
  <si>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</si>
  <si>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</si>
  <si>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</si>
  <si>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</si>
  <si>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</si>
  <si>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</si>
  <si>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</si>
  <si>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CAP PVC ESGOTO 50MM (TAMPÃO) - FORNECIMENTO E INSTALAÇÃO</t>
  </si>
  <si>
    <t>CAP PVC ESGOTO 75MM (TAMPÃO) - FORNECIMENTO E INSTALAÇÃO</t>
  </si>
  <si>
    <t>CAP PVC ESGOTO 100MM (TAMPÃO) - FORNECIMENTO E INSTALAÇÃO</t>
  </si>
  <si>
    <t>COTOVELO DE AÇO GALVANIZADO 4" - FORNECIMENTO E INSTALAÇÃO</t>
  </si>
  <si>
    <t>COTOVELO DE AÇO GALVANIZADO 5" - FORNECIMENTO E INSTALAÇÃO</t>
  </si>
  <si>
    <t>COTOVELO DE AÇO GALVANIZADO 6" - FORNECIMENTO E INSTALAÇÃO</t>
  </si>
  <si>
    <t>UNIAO DE ACO GALVANIZADO 4"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</si>
  <si>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</si>
  <si>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</si>
  <si>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</si>
  <si>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</si>
  <si>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</si>
  <si>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</si>
  <si>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</si>
  <si>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</si>
  <si>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</si>
  <si>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</si>
  <si>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</si>
  <si>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</si>
  <si>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</si>
  <si>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</si>
  <si>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</si>
  <si>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</si>
  <si>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</si>
  <si>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</si>
  <si>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</si>
  <si>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</si>
  <si>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</si>
  <si>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</si>
  <si>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</si>
  <si>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</si>
  <si>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</si>
  <si>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</si>
  <si>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</si>
  <si>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</si>
  <si>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</si>
  <si>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</si>
  <si>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</si>
  <si>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</si>
  <si>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</si>
  <si>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</si>
  <si>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</si>
  <si>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</si>
  <si>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</si>
  <si>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</si>
  <si>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</si>
  <si>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</si>
  <si>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</si>
  <si>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</si>
  <si>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</si>
  <si>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</si>
  <si>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</si>
  <si>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</si>
  <si>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</si>
  <si>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</si>
  <si>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</si>
  <si>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</si>
  <si>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</si>
  <si>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</si>
  <si>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</si>
  <si>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</si>
  <si>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</si>
  <si>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</si>
  <si>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</si>
  <si>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</si>
  <si>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</si>
  <si>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</si>
  <si>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</si>
  <si>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</si>
  <si>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</si>
  <si>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</si>
  <si>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</si>
  <si>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</si>
  <si>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</si>
  <si>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</si>
  <si>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</si>
  <si>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</si>
  <si>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</si>
  <si>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</si>
  <si>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</si>
  <si>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</si>
  <si>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</si>
  <si>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</si>
  <si>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</si>
  <si>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</si>
  <si>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</si>
  <si>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</si>
  <si>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</si>
  <si>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</si>
  <si>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</si>
  <si>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</si>
  <si>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</si>
  <si>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</si>
  <si>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</si>
  <si>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</si>
  <si>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</si>
  <si>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</si>
  <si>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</si>
  <si>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</si>
  <si>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</si>
  <si>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</si>
  <si>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</si>
  <si>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</si>
  <si>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</si>
  <si>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</si>
  <si>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</si>
  <si>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</si>
  <si>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</si>
  <si>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</si>
  <si>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</si>
  <si>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</si>
  <si>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</si>
  <si>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</si>
  <si>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</si>
  <si>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</si>
  <si>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</si>
  <si>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</si>
  <si>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</si>
  <si>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</si>
  <si>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</si>
  <si>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</si>
  <si>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</si>
  <si>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</si>
  <si>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</si>
  <si>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</si>
  <si>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</si>
  <si>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</si>
  <si>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</si>
  <si>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</si>
  <si>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</si>
  <si>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</si>
  <si>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</si>
  <si>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</si>
  <si>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</si>
  <si>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</si>
  <si>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</si>
  <si>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</si>
  <si>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</si>
  <si>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</si>
  <si>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</si>
  <si>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</si>
  <si>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</si>
  <si>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</si>
  <si>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</si>
  <si>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</si>
  <si>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</si>
  <si>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</si>
  <si>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</si>
  <si>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</si>
  <si>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</si>
  <si>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</si>
  <si>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</si>
  <si>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</si>
  <si>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</si>
  <si>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</si>
  <si>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</si>
  <si>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</si>
  <si>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</si>
  <si>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</si>
  <si>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</si>
  <si>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</si>
  <si>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</si>
  <si>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</si>
  <si>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</si>
  <si>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</si>
  <si>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</si>
  <si>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</si>
  <si>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</si>
  <si>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</si>
  <si>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</si>
  <si>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</si>
  <si>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</si>
  <si>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</si>
  <si>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</si>
  <si>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</si>
  <si>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</si>
  <si>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</si>
  <si>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</si>
  <si>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</si>
  <si>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</si>
  <si>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</si>
  <si>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</si>
  <si>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</si>
  <si>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</si>
  <si>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</si>
  <si>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</si>
  <si>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</si>
  <si>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</si>
  <si>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</si>
  <si>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</si>
  <si>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</si>
  <si>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</si>
  <si>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</si>
  <si>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</si>
  <si>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</si>
  <si>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</si>
  <si>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</si>
  <si>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</si>
  <si>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</si>
  <si>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</si>
  <si>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</si>
  <si>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</si>
  <si>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</si>
  <si>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</si>
  <si>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</si>
  <si>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</si>
  <si>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</si>
  <si>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</si>
  <si>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</si>
  <si>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</si>
  <si>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</si>
  <si>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</si>
  <si>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</si>
  <si>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</si>
  <si>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</si>
  <si>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</si>
  <si>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</si>
  <si>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</si>
  <si>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</si>
  <si>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</si>
  <si>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</si>
  <si>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</si>
  <si>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</si>
  <si>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</si>
  <si>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</si>
  <si>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</si>
  <si>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</si>
  <si>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</si>
  <si>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</si>
  <si>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</si>
  <si>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</si>
  <si>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</si>
  <si>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</si>
  <si>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</si>
  <si>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</si>
  <si>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</si>
  <si>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</si>
  <si>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</si>
  <si>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</si>
  <si>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</si>
  <si>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</si>
  <si>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</si>
  <si>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</si>
  <si>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</si>
  <si>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</si>
  <si>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</si>
  <si>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</si>
  <si>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</si>
  <si>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</si>
  <si>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</si>
  <si>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</si>
  <si>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</si>
  <si>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</si>
  <si>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</si>
  <si>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</si>
  <si>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</si>
  <si>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</si>
  <si>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</si>
  <si>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</si>
  <si>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</si>
  <si>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</si>
  <si>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</si>
  <si>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</si>
  <si>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</si>
  <si>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</si>
  <si>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</si>
  <si>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</si>
  <si>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</si>
  <si>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</si>
  <si>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</si>
  <si>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</si>
  <si>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</si>
  <si>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</si>
  <si>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</si>
  <si>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</si>
  <si>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</si>
  <si>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</si>
  <si>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</si>
  <si>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</si>
  <si>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</si>
  <si>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</si>
  <si>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</si>
  <si>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</si>
  <si>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</si>
  <si>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</si>
  <si>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</si>
  <si>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</si>
  <si>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</si>
  <si>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</si>
  <si>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</si>
  <si>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</si>
  <si>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</si>
  <si>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</si>
  <si>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</si>
  <si>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</si>
  <si>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</si>
  <si>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</si>
  <si>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</si>
  <si>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</si>
  <si>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</si>
  <si>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</si>
  <si>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</si>
  <si>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</si>
  <si>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</si>
  <si>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</si>
  <si>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</si>
  <si>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</si>
  <si>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</si>
  <si>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</si>
  <si>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</si>
  <si>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</si>
  <si>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</si>
  <si>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</si>
  <si>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</si>
  <si>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</si>
  <si>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</si>
  <si>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</si>
  <si>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</si>
  <si>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</si>
  <si>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</si>
  <si>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</si>
  <si>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</si>
  <si>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</si>
  <si>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</si>
  <si>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</si>
  <si>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</si>
  <si>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</si>
  <si>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</si>
  <si>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</si>
  <si>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</si>
  <si>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</si>
  <si>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</si>
  <si>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</si>
  <si>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</si>
  <si>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</si>
  <si>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</si>
  <si>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</si>
  <si>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</si>
  <si>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</si>
  <si>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</si>
  <si>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</si>
  <si>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</si>
  <si>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</si>
  <si>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</si>
  <si>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</si>
  <si>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</si>
  <si>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</si>
  <si>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</si>
  <si>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</si>
  <si>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</si>
  <si>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</si>
  <si>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</si>
  <si>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</si>
  <si>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</si>
  <si>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</si>
  <si>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</si>
  <si>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</si>
  <si>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</si>
  <si>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</si>
  <si>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</si>
  <si>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</si>
  <si>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</si>
  <si>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</si>
  <si>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</si>
  <si>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</si>
  <si>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</si>
  <si>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</si>
  <si>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</si>
  <si>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</si>
  <si>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</si>
  <si>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</si>
  <si>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</si>
  <si>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</si>
  <si>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</si>
  <si>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</si>
  <si>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</si>
  <si>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</si>
  <si>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</si>
  <si>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</si>
  <si>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</si>
  <si>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</si>
  <si>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</si>
  <si>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</si>
  <si>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</si>
  <si>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</si>
  <si>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</si>
  <si>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</si>
  <si>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</si>
  <si>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</si>
  <si>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</si>
  <si>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</si>
  <si>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</si>
  <si>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</si>
  <si>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</si>
  <si>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</si>
  <si>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</si>
  <si>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</si>
  <si>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</si>
  <si>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</si>
  <si>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</si>
  <si>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</si>
  <si>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</si>
  <si>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</si>
  <si>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</si>
  <si>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</si>
  <si>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</si>
  <si>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</si>
  <si>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</si>
  <si>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</si>
  <si>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</si>
  <si>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</si>
  <si>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</si>
  <si>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</si>
  <si>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</si>
  <si>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</si>
  <si>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</si>
  <si>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</si>
  <si>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</si>
  <si>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</si>
  <si>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</si>
  <si>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</si>
  <si>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</si>
  <si>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</si>
  <si>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</si>
  <si>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</si>
  <si>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</si>
  <si>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</si>
  <si>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</si>
  <si>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</si>
  <si>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</si>
  <si>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</si>
  <si>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</si>
  <si>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</si>
  <si>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</si>
  <si>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</si>
  <si>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</si>
  <si>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</si>
  <si>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</si>
  <si>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</si>
  <si>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</si>
  <si>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</si>
  <si>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</si>
  <si>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</si>
  <si>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</si>
  <si>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</si>
  <si>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</si>
  <si>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</si>
  <si>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</si>
  <si>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</si>
  <si>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</si>
  <si>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</si>
  <si>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</si>
  <si>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</si>
  <si>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</si>
  <si>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</si>
  <si>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</si>
  <si>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</si>
  <si>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</si>
  <si>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</si>
  <si>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</si>
  <si>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</si>
  <si>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</si>
  <si>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</si>
  <si>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</si>
  <si>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</si>
  <si>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</si>
  <si>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</si>
  <si>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</si>
  <si>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</si>
  <si>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</si>
  <si>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</si>
  <si>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</si>
  <si>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</si>
  <si>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</si>
  <si>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</si>
  <si>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</si>
  <si>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</si>
  <si>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</si>
  <si>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</si>
  <si>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</si>
  <si>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</si>
  <si>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</si>
  <si>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</si>
  <si>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</si>
  <si>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</si>
  <si>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</si>
  <si>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</si>
  <si>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</si>
  <si>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</si>
  <si>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</si>
  <si>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</si>
  <si>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</si>
  <si>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</si>
  <si>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</si>
  <si>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</si>
  <si>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</si>
  <si>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</si>
  <si>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</si>
  <si>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</si>
  <si>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</si>
  <si>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</si>
  <si>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</si>
  <si>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</si>
  <si>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</si>
  <si>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</si>
  <si>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</si>
  <si>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</si>
  <si>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</si>
  <si>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</si>
  <si>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</si>
  <si>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</si>
  <si>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</si>
  <si>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</si>
  <si>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</si>
  <si>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</si>
  <si>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</si>
  <si>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</si>
  <si>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</si>
  <si>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</si>
  <si>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</si>
  <si>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</si>
  <si>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</si>
  <si>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</si>
  <si>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</si>
  <si>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</si>
  <si>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</si>
  <si>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</si>
  <si>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</si>
  <si>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</si>
  <si>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</si>
  <si>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</si>
  <si>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</si>
  <si>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</si>
  <si>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</si>
  <si>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</si>
  <si>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</si>
  <si>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</si>
  <si>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</si>
  <si>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</si>
  <si>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</si>
  <si>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</si>
  <si>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</si>
  <si>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</si>
  <si>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</si>
  <si>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</si>
  <si>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</si>
  <si>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</si>
  <si>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</si>
  <si>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</si>
  <si>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</si>
  <si>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</si>
  <si>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</si>
  <si>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</si>
  <si>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</si>
  <si>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</si>
  <si>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</si>
  <si>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</si>
  <si>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</si>
  <si>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</si>
  <si>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</si>
  <si>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</si>
  <si>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</si>
  <si>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</si>
  <si>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</si>
  <si>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</si>
  <si>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</si>
  <si>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</si>
  <si>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</si>
  <si>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</si>
  <si>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</si>
  <si>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</si>
  <si>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</si>
  <si>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</si>
  <si>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</si>
  <si>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</si>
  <si>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</si>
  <si>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</si>
  <si>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</si>
  <si>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</si>
  <si>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</si>
  <si>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</si>
  <si>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</si>
  <si>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</si>
  <si>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</si>
  <si>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</si>
  <si>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</si>
  <si>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</si>
  <si>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</si>
  <si>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</si>
  <si>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</si>
  <si>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</si>
  <si>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</si>
  <si>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</si>
  <si>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</si>
  <si>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</si>
  <si>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</si>
  <si>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</si>
  <si>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</si>
  <si>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</si>
  <si>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</si>
  <si>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</si>
  <si>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</si>
  <si>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</si>
  <si>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</si>
  <si>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</si>
  <si>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</si>
  <si>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</si>
  <si>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</si>
  <si>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</si>
  <si>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</si>
  <si>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</si>
  <si>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</si>
  <si>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</si>
  <si>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</si>
  <si>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</si>
  <si>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</si>
  <si>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</si>
  <si>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</si>
  <si>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</si>
  <si>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</si>
  <si>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</si>
  <si>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</si>
  <si>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</si>
  <si>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</si>
  <si>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</si>
  <si>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</si>
  <si>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</si>
  <si>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</si>
  <si>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</si>
  <si>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</si>
  <si>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</si>
  <si>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</si>
  <si>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</si>
  <si>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</si>
  <si>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</si>
  <si>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</si>
  <si>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</si>
  <si>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</si>
  <si>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</si>
  <si>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</si>
  <si>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</si>
  <si>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</si>
  <si>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</si>
  <si>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</si>
  <si>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</si>
  <si>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</si>
  <si>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</si>
  <si>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</si>
  <si>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</si>
  <si>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</si>
  <si>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</si>
  <si>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</si>
  <si>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</si>
  <si>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</si>
  <si>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</si>
  <si>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</si>
  <si>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</si>
  <si>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</si>
  <si>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</si>
  <si>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</si>
  <si>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</si>
  <si>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</si>
  <si>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</si>
  <si>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</si>
  <si>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</si>
  <si>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</si>
  <si>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</si>
  <si>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</si>
  <si>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</si>
  <si>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</si>
  <si>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</si>
  <si>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</si>
  <si>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</si>
  <si>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</si>
  <si>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</si>
  <si>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</si>
  <si>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</si>
  <si>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</si>
  <si>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</si>
  <si>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</si>
  <si>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</si>
  <si>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</si>
  <si>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</si>
  <si>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</si>
  <si>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</si>
  <si>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</si>
  <si>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</si>
  <si>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</si>
  <si>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</si>
  <si>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</si>
  <si>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</si>
  <si>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</si>
  <si>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</si>
  <si>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</si>
  <si>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</si>
  <si>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</si>
  <si>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</si>
  <si>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</si>
  <si>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</si>
  <si>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</si>
  <si>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</si>
  <si>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</si>
  <si>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</si>
  <si>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</si>
  <si>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</si>
  <si>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</si>
  <si>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</si>
  <si>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</si>
  <si>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</si>
  <si>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</si>
  <si>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</si>
  <si>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</si>
  <si>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</si>
  <si>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</si>
  <si>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</si>
  <si>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</si>
  <si>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</si>
  <si>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</si>
  <si>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</si>
  <si>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</si>
  <si>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</si>
  <si>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</si>
  <si>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</si>
  <si>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</si>
  <si>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</si>
  <si>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</si>
  <si>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</si>
  <si>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</si>
  <si>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</si>
  <si>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</si>
  <si>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</si>
  <si>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</si>
  <si>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</si>
  <si>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</si>
  <si>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</si>
  <si>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</si>
  <si>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</si>
  <si>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</si>
  <si>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</si>
  <si>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</si>
  <si>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</si>
  <si>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</si>
  <si>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</si>
  <si>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</si>
  <si>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</si>
  <si>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</si>
  <si>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</si>
  <si>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</si>
  <si>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</si>
  <si>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</si>
  <si>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</si>
  <si>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</si>
  <si>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</si>
  <si>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</si>
  <si>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</si>
  <si>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</si>
  <si>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</si>
  <si>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</si>
  <si>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</si>
  <si>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</si>
  <si>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</si>
  <si>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</si>
  <si>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</si>
  <si>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</si>
  <si>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</si>
  <si>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</si>
  <si>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</si>
  <si>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</si>
  <si>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</si>
  <si>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</si>
  <si>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</si>
  <si>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</si>
  <si>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</si>
  <si>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</si>
  <si>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</si>
  <si>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</si>
  <si>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</si>
  <si>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</si>
  <si>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</si>
  <si>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</si>
  <si>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</si>
  <si>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</si>
  <si>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</si>
  <si>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</si>
  <si>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</si>
  <si>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</si>
  <si>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</si>
  <si>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</si>
  <si>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</si>
  <si>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</si>
  <si>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</si>
  <si>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</si>
  <si>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</si>
  <si>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</si>
  <si>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</si>
  <si>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</si>
  <si>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</si>
  <si>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</si>
  <si>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</si>
  <si>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</si>
  <si>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</si>
  <si>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</si>
  <si>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</si>
  <si>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</si>
  <si>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</si>
  <si>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</si>
  <si>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</si>
  <si>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</si>
  <si>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</si>
  <si>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</si>
  <si>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</si>
  <si>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</si>
  <si>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</si>
  <si>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</si>
  <si>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</si>
  <si>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</si>
  <si>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</si>
  <si>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</si>
  <si>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</si>
  <si>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</si>
  <si>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</si>
  <si>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</si>
  <si>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</si>
  <si>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</si>
  <si>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</si>
  <si>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</si>
  <si>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</si>
  <si>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</si>
  <si>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</si>
  <si>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</si>
  <si>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</si>
  <si>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</si>
  <si>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</si>
  <si>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</si>
  <si>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</si>
  <si>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</si>
  <si>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</si>
  <si>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</si>
  <si>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</si>
  <si>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</si>
  <si>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</si>
  <si>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</si>
  <si>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</si>
  <si>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</si>
  <si>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CAIXA DE INSPEÇÃO EM CONCRETO PRÉ-MOLDADO DN 60CM COM TAMPA H= 60CM - FORNECIMENTO E INSTALACAO</t>
  </si>
  <si>
    <t>CAIXA DE INSPECAO EM ANEL DE CONCRETO PRE MOLDADO, COM 950MM DE ALTURA TOTAL. ANEIS COM ESP=50MM, DIAM.=600MM. EXCLUSIVE TAMPAO E ESCAVACAO - FORNECIMENTO E INSTALACAO</t>
  </si>
  <si>
    <t>CAIXA D´ÁGUA EM POLIETILENO, 1000 LITROS, COM ACESSÓRIOS</t>
  </si>
  <si>
    <t>CAIXA D´AGUA EM POLIETILENO, 500 LITROS, COM ACESSÓRIOS</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</si>
  <si>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</si>
  <si>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</si>
  <si>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</si>
  <si>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</si>
  <si>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</si>
  <si>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</si>
  <si>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</si>
  <si>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INFANTIL SIFONADO, PARA VALVULA DE DESCARGA, EM LOUCA BRANCA, COM ACESSORIOS, INCLUSIVE ASSENTO PLASTICO, BOLSA DE BORRACHA PARA LIGACAO, TUBO PVC LIGACAO - FORNECIMENTO E INSTALACAO</t>
  </si>
  <si>
    <t>MICTORIO SIFONADO DE LOUCA BRANCA COM PERTENCES, COM REGISTRO DE PRESSAO 1/2" COM CANOPLA CROMADA ACABAMENTO SIMPLES E CONJUNTO PARA FIXACAO  - FORNECIMENTO E INSTALACAO</t>
  </si>
  <si>
    <t>TANQUE DE LOUÇA BRANCA COM COLUNA, 30L OU EQUIVALENTE - FORNECIMENTO E INSTALAÇÃO. AF_12/2013</t>
  </si>
  <si>
    <t>TANQUE DE LOUÇA BRANCA SUSPENSO, 18L OU EQUIVALENTE - FORNECIMENTO E INSTALAÇÃO. AF_12/2013</t>
  </si>
  <si>
    <t>TANQUE DE MÁRMORE SINTÉTICO COM COLUNA, 22L OU EQUIVALENTE  FORNECIMENTO E INSTALAÇÃO. AF_12/2013</t>
  </si>
  <si>
    <t>TANQUE DE MÁRMORE SINTÉTICO SUSPENSO, 22L OU EQUIVALENTE - FORNECIMENTO E INSTALAÇÃO. AF_12/2013</t>
  </si>
  <si>
    <t>VÁLVULA EM METAL CROMADO 1.1/2" X 1.1/2" PARA TANQUE OU LAVATÓRIO, COM OU SEM LADRÃO - FORNECIMENTO E INSTALAÇÃO. AF_12/2013</t>
  </si>
  <si>
    <t>VÁLVULA EM METAL CROMADO TIPO AMERICANA 3.1/2" X 1.1/2" PARA PIA - FORNECIMENTO E INSTALAÇÃO. AF_12/2013</t>
  </si>
  <si>
    <t>VÁLVULA EM PLÁSTICO 1" PARA PIA, TANQUE OU LAVATÓRIO, COM OU SEM LADRÃO - FORNECIMENTO E INSTALAÇÃO. AF_12/2013</t>
  </si>
  <si>
    <t>VÁLVULA EM PLÁSTICO CROMADO TIPO AMERICANA 3.1/2" X 1.1/2" SEM ADAPTADOR PARA PIA - FORNECIMENTO E INSTALAÇÃO. AF_12/2013</t>
  </si>
  <si>
    <t>SIFÃO DO TIPO GARRAFA/COPO EM PVC 1.1/4 X 1.1/2" - FORNECIMENTO E INSTALAÇÃO. AF_12/2013</t>
  </si>
  <si>
    <t>SIFÃO DO TIPO FLEXÍVEL EM PVC 1 X 1.1/2 - FORNECIMENTO E INSTALAÇÃO. AF_12/2013</t>
  </si>
  <si>
    <t>ENGATE FLEXÍVEL EM PLÁSTICO BRANCO, 1/2" X 30CM - FORNECIMENTO E INSTALAÇÃO. AF_12/2013</t>
  </si>
  <si>
    <t>ENGATE FLEXÍVEL EM PLÁSTICO BRANCO, 1/2" X 40CM - FORNECIMENTO E INSTALAÇÃO. AF_12/2013</t>
  </si>
  <si>
    <t>ENGATE FLEXÍVEL EM INOX, 1/2 X 30CM - FORNECIMENTO E INSTALAÇÃO. AF_12/2013</t>
  </si>
  <si>
    <t>ENGATE FLEXÍVEL EM INOX, 1/2 X 40CM - FORNECIMENTO E INSTALAÇÃO. AF_12/2013</t>
  </si>
  <si>
    <t>VASO SANITÁRIO SIFONADO COM CAIXA ACOPLADA LOUÇA BRANCA - FORNECIMENTO E INSTALAÇÃO. AF_12/2013</t>
  </si>
  <si>
    <t>BANCADA DE GRANITO CINZA POLIDO PARA PIA DE COZINHA 1,50 X 0,60 M - FORNECIMENTO E INSTALAÇÃO. AF_12/2013</t>
  </si>
  <si>
    <t>BANCADA DE MÁRMORE BRANCO POLIDO PARA PIA DE COZINHA 1,50 X 0,60 M - FORNECIMENTO E INSTALAÇÃO. AF_12/2013</t>
  </si>
  <si>
    <t>BANCADA DE MÁRMORE SINTÉTICO 120 X 60CM, COM CUBA INTEGRADA - FORNECIMENTO E INSTALAÇÃO. AF_12/2013</t>
  </si>
  <si>
    <t>BANCADA DE GRANITO CINZA POLIDO PARA LAVATÓRIO 0,50 X 0,60 M - FORNECIMENTO E INSTALAÇÃO. AF_12/2013</t>
  </si>
  <si>
    <t>BANCADA DE MÁRMORE BRANCO POLIDO PARA LAVATÓRIO 0,50 X 0,60 M - FORNECIMENTO E INSTALAÇÃO. AF_12/2013</t>
  </si>
  <si>
    <t>CUBA DE EMBUTIR DE AÇO INOXIDÁVEL MÉDIA - FORNECIMENTO E INSTALAÇÃO. AF_12/2013</t>
  </si>
  <si>
    <t>CUBA DE EMBUTIR OVAL EM LOUÇA BRANCA, 35 X 50CM OU EQUIVALENTE - FORNECIMENTO E INSTALAÇÃO. AF_12/2013</t>
  </si>
  <si>
    <t>LAVATÓRIO LOUÇA BRANCA COM COLUNA, *44 X 35,5* CM, PADRÃO POPULAR - FORNECIMENTO E INSTALAÇÃO. AF_12/2013</t>
  </si>
  <si>
    <t>LAVATÓRIO LOUÇA BRANCA COM COLUNA, 45 X 55CM OU EQUIVALENTE, PADRÃO MÉDIO - FORNECIMENTO E INSTALAÇÃO. AF_12/2013</t>
  </si>
  <si>
    <t>LAVATÓRIO LOUÇA BRANCA SUSPENSO, 29,5 X 39CM OU EQUIVALENTE, PADRÃO POPULAR - FORNECIMENTO E INSTALAÇÃO. AF_12/2013</t>
  </si>
  <si>
    <t>APARELHO MISTURADOR DE MESA PARA LAVATÓRIO, PADRÃO MÉDIO - FORNECIMENTO E INSTALAÇÃO. AF_12/2013</t>
  </si>
  <si>
    <t>TORNEIRA CROMADA DE MESA, 1/2" OU 3/4", PARA LAVATÓRIO, PADRÃO POPULAR - FORNECIMENTO E INSTALAÇÃO. AF_12/2013</t>
  </si>
  <si>
    <t>APARELHO MISTURADOR DE MESA PARA PIA DE COZINHA, PADRÃO MÉDIO - FORNECIMENTO E INSTALAÇÃO. AF_12/2013</t>
  </si>
  <si>
    <t>TORNEIRA CROMADA TUBO MÓVEL, DE MESA, 1/2" OU 3/4", PARA PIA DE COZINHA, PADRÃO ALTO - FORNECIMENTO E INSTALAÇÃO. AF_12/2013</t>
  </si>
  <si>
    <t>TORNEIRA CROMADA TUBO MÓVEL, DE PAREDE, 1/2" OU 3/4", PARA PIA DE COZINHA, PADRÃO MÉDIO - FORNECIMENTO E INSTALAÇÃO. AF_12/2013</t>
  </si>
  <si>
    <t>TORNEIRA CROMADA LONGA, DE PAREDE, 1/2" OU 3/4", PARA PIA DE COZINHA, PADRÃO POPULAR - FORNECIMENTO E INSTALAÇÃO. AF_12/2013</t>
  </si>
  <si>
    <t>TORNEIRA CROMADA LONGA, DE PAREDE, 1/2" OU 3/4", PARA PIA DE COZINHA, PADRÃO MÉDIO - FORNECIMENTO E INSTALAÇÃO. AF_12/2013</t>
  </si>
  <si>
    <t>TORNEIRA CROMADA 1/2" OU 3/4" PARA TANQUE, PADRÃO POPULAR - FORNECIMENTO E INSTALAÇÃO. AF_12/2013</t>
  </si>
  <si>
    <t>TORNEIRA CROMADA 1/2" OU 3/4" PARA TANQUE, PADRÃO MÉDIO - FORNECIMENTO E INSTALAÇÃO. AF_12/2013</t>
  </si>
  <si>
    <t>TORNEIRA CROMADA DE MESA, 1/2" OU 3/4", PARA LAVATÓRIO, PADRÃO MÉDIO - FORNECIMENTO E INSTALAÇÃO. AF_12/2013</t>
  </si>
  <si>
    <t>TORNEIRA PLÁSTICA 3/4" PARA TANQUE - FORNECIMENTO E INSTALAÇÃO. AF_12/2013</t>
  </si>
  <si>
    <t>TANQUE DE LOUÇA BRANCA COM COLUNA, 30L OU EQUIVALENTE, INCLUSO SIFÃO FLEXÍVEL EM PVC, VÁLVULA METÁLICA E TORNEIRA DE METAL CROMADO PADRÃO MÉDIO - FORNECIMENTO E INSTALAÇÃO. AF_12/2013</t>
  </si>
  <si>
    <t>TANQUE DE LOUÇA BRANCA COM COLUNA, 30L OU EQUIVALENTE, INCLUSO SIFÃO FLEXÍVEL EM PVC, VÁLVULA PLÁSTICA E TORNEIRA DE PLÁSTICO - FORNECIMENTO E INSTALAÇÃO. AF_12/2013</t>
  </si>
  <si>
    <t>TANQUE DE LOUÇA BRANCA SUSPENSO, 18L OU EQUIVALENTE, INCLUSO SIFÃO TIPO GARRAFA EM METAL CROMADO, VÁLVULA METÁLICA E TORNEIRA DE METAL CROMADO PADRÃO MÉDIO - FORNECIMENTO E INSTALAÇÃO. AF_12/2013</t>
  </si>
  <si>
    <t>TANQUE DE LOUÇA BRANCA SUSPENSO, 18L OU EQUIVALENTE, INCLUSO SIFÃO TIPO GARRAFA EM PVC, VÁLVULA PLÁSTICA E TORNEIRA DE METAL CROMADO PADRÃO POPULAR - FORNECIMENTO E INSTALAÇÃO. AF_12/2013</t>
  </si>
  <si>
    <t>TANQUE DE LOUÇA BRANCA SUSPENSO, 18L OU EQUIVALENTE, INCLUSO SIFÃO TIPO GARRAFA EM PVC, VÁLVULA PLÁSTICA E TORNEIRA DE PLÁSTICO - FORNECIMENTO E INSTALAÇÃO. AF_12/2013</t>
  </si>
  <si>
    <t>TANQUE DE MÁRMORE SINTÉTICO COM COLUNA, 22L OU EQUIVALENTE, INCLUSO SIFÃO FLEXÍVEL EM PVC, VÁLVULA PLÁSTICA E TORNEIRA DE METAL CROMADO PADRÃO POPULAR - FORNECIMENTO E INSTALAÇÃO. AF_12/2013</t>
  </si>
  <si>
    <t>TANQUE DE MÁRMORE SINTÉTICO COM COLUNA, 22L OU EQUIVALENTE, INCLUSO SIFÃO FLEXÍVEL EM PVC, VÁLVULA PLÁSTICA E TORNEIRA DE PLÁSTICO - FORNECIMENTO E INSTALAÇÃO. AF_12/2013</t>
  </si>
  <si>
    <t>TANQUE DE MÁRMORE SINTÉTICO SUSPENSO, 22L OU EQUIVALENTE, INCLUSO SIFÃO TIPO GARRAFA EM PVC, VÁLVULA PLÁSTICA E TORNEIRA DE METAL CROMADO PADRÃO POPULAR - FORNECIMENTO E INSTALAÇÃO. AF_12/2013</t>
  </si>
  <si>
    <t>TANQUE DE MÁRMORE SINTÉTICO SUSPENSO, 22L OU EQUIVALENTE, INCLUSO SIFÃO TIPO GARRAFA EM PVC, VÁLVULA PLÁSTICA E TORNEIRA DE PLÁSTICO - FORNECIMENTO E INSTALAÇÃO. AF_12/2013</t>
  </si>
  <si>
    <t>TANQUE DE MÁRMORE SINTÉTICO SUSPENSO, 22L OU EQUIVALENTE, INCLUSO SIFÃO FLEXÍVEL EM PVC, VÁLVULA PLÁSTICA E TORNEIRA DE METAL CROMADO PADRÃO POPULAR - FORNECIMENTO E INSTALAÇÃO. AF_12/2013</t>
  </si>
  <si>
    <t>TANQUE DE MÁRMORE SINTÉTICO SUSPENSO, 22L OU EQUIVALENTE, INCLUSO SIFÃO FLEXÍVEL EM PVC, VÁLVULA PLÁSTICA E TORNEIRA DE PLÁSTICO - FORNECIMENTO E INSTALAÇÃO. AF_12/2013</t>
  </si>
  <si>
    <t>VASO SANITÁRIO SIFONADO COM CAIXA ACOPLADA LOUÇA BRANCA, INCLUSO ENGATE FLEXÍVEL EM PLÁSTICO BRANCO, 1/2  X 40CM - FORNECIMENTO E INSTALAÇÃO. AF_12/2013</t>
  </si>
  <si>
    <t>VASO SANITÁRIO SIFONADO COM CAIXA ACOPLADA LOUÇA BRANCA - PADRÃO MÉDIO, INCLUSO ENGATE FLEXÍVEL EM METAL CROMADO, 1/2 X 40CM - FORNECIMENTO E INSTALAÇÃO. AF_12/2013</t>
  </si>
  <si>
    <t>BANCADA DE MÁRMORE SINTÉTICO 120 X 60CM, COM CUBA INTEGRADA, INCLUSO SIFÃO TIPO GARRAFA EM PVC, VÁLVULA EM PLÁSTICO CROMADO TIPO AMERICANA E TORNEIRA CROMADA LONGA, DE PAREDE, PADRÃO POPULAR - FORNECIMENTO E INSTALAÇÃO. AF_12/2013</t>
  </si>
  <si>
    <t>BANCADA DE MÁRMORE SINTÉTICO 120 X 60CM, COM CUBA INTEGRADA, INCLUSO SIFÃO TIPO FLEXÍVEL EM PVC, VÁLVULA EM PLÁSTICO CROMADO TIPO AMERICANA E TORNEIRA CROMADA LONGA, DE PAREDE, PADRÃO POPULAR - FORNECIMENTO E INSTALAÇÃO. AF_12/2013</t>
  </si>
  <si>
    <t>CUBA DE EMBUTIR DE AÇO INOXIDÁVEL MÉDIA, INCLUSO VÁLVULA TIPO AMERICANA EM METAL CROMADO E SIFÃO FLEXÍVEL EM PVC - FORNECIMENTO E INSTALAÇÃO. AF_12/2013</t>
  </si>
  <si>
    <t>CUBA DE EMBUTIR DE AÇO INOXIDÁVEL MÉDIA, INCLUSO VÁLVULA TIPO AMERICANA E SIFÃO TIPO GARRAFA EM METAL CROMADO - FORNECIMENTO E INSTALAÇÃO. AF_12/2013</t>
  </si>
  <si>
    <t>CUBA DE EMBUTIR OVAL EM LOUÇA BRANCA, 35 X 50CM OU EQUIVALENTE, INCLUSO VÁLVULA EM METAL CROMADO E SIFÃO FLEXÍVEL EM PVC - FORNECIMENTO E INSTALAÇÃO. AF_12/2013</t>
  </si>
  <si>
    <t>CUBA DE EMBUTIR OVAL EM LOUÇA BRANCA, 35 X 50CM OU EQUIVALENTE, INCLUSO VÁLVULA E SIFÃO TIPO GARRAFA EM METAL CROMADO - FORNECIMENTO E INSTALAÇÃO. AF_12/2013</t>
  </si>
  <si>
    <t>LAVATÓRIO LOUÇA BRANCA COM COLUNA, *44 X 35,5* CM, PADRÃO POPULAR, INCLUSO SIFÃO FLEXÍVEL EM PVC, VÁLVULA E ENGATE FLEXÍVEL 30CM EM PLÁSTICO E COM TORNEIRA CROMADA PADRÃO POPULAR - FORNECIMENTO E INSTALAÇÃO. AF_12/2013</t>
  </si>
  <si>
    <t>LAVATÓRIO LOUÇA BRANCA COM COLUNA, 45 X 55CM OU EQUIVALENTE, PADRÃO MÉDIO, INCLUSO SIFÃO TIPO GARRAFA, VÁLVULA E ENGATE FLEXÍVEL DE 40CM EM METAL CROMADO, COM APARELHO MISTURADOR PADRÃO MÉDIO - FORNECIMENTO E INSTALAÇÃO. AF_12/2013</t>
  </si>
  <si>
    <t>LAVATÓRIO LOUÇA BRANCA COM COLUNA, 45 X 55CM OU EQUIVALENTE, PADRÃO MÉDIO, INCLUSO SIFÃO TIPO GARRAFA, VÁLVULA E ENGATE FLEXÍVEL DE 40CM EM METAL CROMADO, COM TORNEIRA CROMADA DE MESA, PADRÃO MÉDIO - FORNECIMENTO E INSTALAÇÃO. AF_12/2013</t>
  </si>
  <si>
    <t>LAVATÓRIO LOUÇA BRANCA SUSPENSO, 29,5 X 39CM OU EQUIVALENTE, PADRÃO POPULAR, INCLUSO SIFÃO TIPO GARRAFA EM PVC, VÁLVULA E ENGATE FLEXÍVEL 30CM EM PLÁSTICO E TORNEIRA CROMADA DE MESA, PADRÃO POPULAR - FORNECIMENTO E INSTALAÇÃO. AF_12/2013</t>
  </si>
  <si>
    <t>LAVATÓRIO LOUÇA BRANCA SUSPENSO, 29,5 X 39CM OU EQUIVALENTE, PADRÃO POPULAR, INCLUSO SIFÃO FLEXÍVEL EM PVC, VÁLVULA E ENGATE FLEXÍVEL 30CM EM PLÁSTICO E TORNEIRA CROMADA DE MESA, PADRÃO POPULAR - FORNECIMENTO E INSTALAÇÃO. AF_12/2013</t>
  </si>
  <si>
    <t>SABONETEIRA DE SOBREPOR (FIXADA NA PAREDE), TIPO CONCHA, EM ACO INOXIDAVEL - FORNECIMENTO E INSTALACAO</t>
  </si>
  <si>
    <t>BANCADA GRANITO CINZA POLIDO 0,50 X 0,60M, INCL. CUBA DE EMBUTIR OVAL LOUÇA BRANCA 35 X 50CM, VÁLVULA METAL CROMADO, SIFÃO FLEXÍVEL PVC, ENGATE 30CM FLEXÍVEL PLÁSTICO E TORNEIRA CROMADA DE MESA, PADRÃO POPULAR - FORNEC. E INSTALAÇÃO. AF_12/2013</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</si>
  <si>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</si>
  <si>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</si>
  <si>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VASO SANITARIO SIFONADO CONVENCIONAL COM  LOUÇA BRANCA - FORNECIMENTO E INSTALAÇÃO. AF_10/2016</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</si>
  <si>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</si>
  <si>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AF_10/2016</t>
  </si>
  <si>
    <t>VASO SANITARIO SIFONADO CONVENCIONAL PARA PCD SEM FURO FRONTAL COM LOUÇA BRANCA SEM ASSENTO, INCLUSO CONJUNTO DE LIGAÇÃO PARA BACIA SANITÁRIA AJUSTÁVEL - FORNECIMENTO E INSTALAÇÃO. AF_10/2016</t>
  </si>
  <si>
    <t>PORTA TOALHA ROSTO EM METAL CROMADO, TIPO ARGOLA, INCLUSO FIXAÇÃO. AF_10/2016</t>
  </si>
  <si>
    <t>PORTA TOALHA BANHO EM METAL CROMADO, TIPO BARRA, INCLUSO FIXAÇÃO. AF_10/2016</t>
  </si>
  <si>
    <t>PAPELEIRA DE PAREDE EM METAL CROMADO SEM TAMPA, INCLUSO FIXAÇÃO. AF_10/2016</t>
  </si>
  <si>
    <t>SABONETEIRA DE PAREDE EM METAL CROMADO, INCLUSO FIXAÇÃO. AF_10/2016</t>
  </si>
  <si>
    <t>KIT DE ACESSORIOS PARA BANHEIRO EM METAL CROMADO, 5 PECAS, INCLUSO FIXAÇÃO. AF_10/2016</t>
  </si>
  <si>
    <t>SABONETEIRA PLASTICA TIPO DISPENSER PARA SABONETE LIQUIDO COM RESERVATORIO 800 A 1500 ML, INCLUSO FIXAÇÃO. AF_10/2016</t>
  </si>
  <si>
    <t>TAMPA EM CONCRETO ARMADO 60X60X5CM P/CX INSPECAO/FOSSA SEPTICA</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</si>
  <si>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</si>
  <si>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</si>
  <si>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VALVULA PE COM CRIVO BRONZE 1.1/4" - FORNECIMENTO E INSTALACAO</t>
  </si>
  <si>
    <t>REGISTRO/VALVULA GLOBO ANGULAR 45 GRAUS EM LATAO PARA HIDRANTES DE INCÊNDIO PREDIAL DN 2.1/2, COM VOLANTE, CLASSE DE PRESSAO DE ATE 200 PSI - FORNECIMENTO E INSTALACAO</t>
  </si>
  <si>
    <t>REGISTRO DE PRESSÃO BRUTO, LATÃO, ROSCÁVEL, 1/2",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</si>
  <si>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</si>
  <si>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</si>
  <si>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</si>
  <si>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</si>
  <si>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</si>
  <si>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</si>
  <si>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</si>
  <si>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</si>
  <si>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</si>
  <si>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</si>
  <si>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</si>
  <si>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</si>
  <si>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</si>
  <si>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</si>
  <si>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</si>
  <si>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</si>
  <si>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</si>
  <si>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</si>
  <si>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</si>
  <si>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</si>
  <si>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</si>
  <si>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</si>
  <si>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</si>
  <si>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</si>
  <si>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</si>
  <si>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</si>
  <si>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</si>
  <si>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</si>
  <si>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</si>
  <si>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</si>
  <si>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</si>
  <si>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</si>
  <si>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</si>
  <si>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</si>
  <si>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</si>
  <si>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</si>
  <si>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</si>
  <si>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</si>
  <si>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</si>
  <si>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</si>
  <si>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</si>
  <si>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</si>
  <si>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</si>
  <si>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</si>
  <si>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</si>
  <si>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</si>
  <si>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</si>
  <si>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</si>
  <si>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</si>
  <si>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</si>
  <si>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</si>
  <si>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</si>
  <si>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</si>
  <si>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</si>
  <si>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</si>
  <si>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</si>
  <si>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</si>
  <si>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</si>
  <si>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</si>
  <si>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</si>
  <si>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</si>
  <si>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</si>
  <si>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</si>
  <si>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</si>
  <si>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</si>
  <si>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</si>
  <si>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</si>
  <si>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</si>
  <si>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</si>
  <si>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</si>
  <si>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</si>
  <si>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PERFILADO DE SEÇÃO 38X76 MM PARA SUPORTE DE ATÉ 3 TUBOS HORIZONTAIS. AF_05/2015</t>
  </si>
  <si>
    <t>PERFILADO DE SEÇÃO 38X76 MM PARA SUPORTE DE MAIS DE 3 TUBOS HORIZONTAIS. AF_05/2015</t>
  </si>
  <si>
    <t>PERFILADO DE SEÇÃO 38X38 MM PARA SUPORTE DE ATÉ 3 TUBOS VERTICAIS.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</si>
  <si>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</si>
  <si>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</si>
  <si>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</si>
  <si>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</si>
  <si>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</si>
  <si>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</si>
  <si>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</si>
  <si>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</si>
  <si>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</si>
  <si>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</si>
  <si>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</si>
  <si>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</si>
  <si>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</si>
  <si>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</si>
  <si>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</si>
  <si>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</si>
  <si>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</si>
  <si>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</si>
  <si>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</si>
  <si>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</si>
  <si>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</si>
  <si>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</si>
  <si>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</si>
  <si>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</si>
  <si>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</si>
  <si>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</si>
  <si>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</si>
  <si>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</si>
  <si>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</si>
  <si>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</si>
  <si>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</si>
  <si>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</si>
  <si>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</si>
  <si>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</si>
  <si>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</si>
  <si>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</si>
  <si>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</si>
  <si>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</si>
  <si>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MÃO-FRANCESA EM AÇO, ABAS IGUAIS 40 CM, CAPACIDADE MÍNIMA 70 KG, BRANCO  FORNECIMENTO E INSTALAÇÃO. AF_11/2016</t>
  </si>
  <si>
    <t>MÃO-FRANCESA EM AÇO, ABAS IGUAIS 30 CM, CAPACIDADE MÍNIMA 60 KG, BRANCO  FORNECIMENTO E INSTALAÇÃO. AF_11/2016</t>
  </si>
  <si>
    <t>PERFILADO DE SEÇÃO 38X76 MM PARA SUPORTE DE DUTO EM CHAPA GALVANIZADA BITOLA 26. AF_07/2017</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</si>
  <si>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</si>
  <si>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</si>
  <si>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</si>
  <si>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</si>
  <si>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INSTALACAO DE COMPRESSOR DE AR, POTENCIA &lt;= 5 CV</t>
  </si>
  <si>
    <t>INSTALACAO DE COMPRESSOR DE AR, POTENCIA &gt; 5 E &lt;= 10 CV</t>
  </si>
  <si>
    <t>INSTALACAO DE CONJ.MOTO BOMBA SUBMERSIVEL ATE 10 CV</t>
  </si>
  <si>
    <t>INSTALACAO DE CONJ.MOTO BOMBA SUBMERSIVEL DE 11 A 25 CV</t>
  </si>
  <si>
    <t>INSTALACAO DE CONJ.MOTO BOMBA SUBMERSIVEL DE 26 A 50 CV</t>
  </si>
  <si>
    <t>INSTALACAO DE CONJ.MOTO BOMBA SUBMERSIVEL DE 51 A 100 CV</t>
  </si>
  <si>
    <t>INSTALACAO DE CONJ.MOTO BOMBA VERTICAL POT &lt;= 100 CV</t>
  </si>
  <si>
    <t>INSTALACAO DE CONJ.MOTO BOMBA VERTICAL 100 &lt; POT &lt;= 200 CV</t>
  </si>
  <si>
    <t>INSTALACAO DE CONJ.MOTO BOMBA VERTICAL 200 &lt; POT &lt;= 300 CV</t>
  </si>
  <si>
    <t>INSTALACAO DE CONJ.MOTO BOMBA HORIZONTAL ATE 10 CV</t>
  </si>
  <si>
    <t>INSTALACAO DE CONJ.MOTO BOMBA HORIZONTAL DE 12,5 A 25 CV</t>
  </si>
  <si>
    <t>INSTALACAO DE CONJ.MOTO BOMBA HORIZONTAL DE 30 A 75 CV</t>
  </si>
  <si>
    <t>INSTALACAO DE CONJ.MOTO BOMBA HORIZONTAL DE 100 A 150 CV</t>
  </si>
  <si>
    <t>INSTALACAO DE CONJ.MOTO BOMBA SUBMERSO ATE 5 CV</t>
  </si>
  <si>
    <t>INSTALACAO DE CONJ.MOTO BOMBA SUBMERSO DE 6 A 25 CV</t>
  </si>
  <si>
    <t>INSTALACAO DE CONJ.MOTO BOMBA SUBMERSO DE 26 A 50 CV</t>
  </si>
  <si>
    <t>INSTALACAO DE CLORADOR</t>
  </si>
  <si>
    <t>LEITO FILTRANTE - ASSENTAMENTO DE BLOCOS LEOPOLD</t>
  </si>
  <si>
    <t>LEITO FILTRANTE - COLOCACAO DE LONA PLASTICA</t>
  </si>
  <si>
    <t>INSTALACAO DE BOMBA DOSADORA</t>
  </si>
  <si>
    <t>INSTALACAO DE AGITADOR</t>
  </si>
  <si>
    <t>INSTALACAO DE MISTURADOR VERTICAL</t>
  </si>
  <si>
    <t>VERTEDOR TRIANGULAR DE ALUMINIO</t>
  </si>
  <si>
    <t>LEITO FILTRANTE - COLOCACAO E APILOAMENTO DE TERRA NO FILTRO</t>
  </si>
  <si>
    <t>LEITO FILTRANTE - FORN.E ENCHIMENTO C/ BRITA NO. 4</t>
  </si>
  <si>
    <t>LEITO FILTRANTE - COLOCACAO DE AREIA NOS FILTROS</t>
  </si>
  <si>
    <t>LEITO FILTRANTE - COLOCACAO DE PEDREGULHOS NOS FILTROS</t>
  </si>
  <si>
    <t>LEITO FILTRANTE - COLOCACAO DE ANTRACITO NOS FILTROS</t>
  </si>
  <si>
    <t>KIT CAVALETE PVC COM REGISTRO 1/2" - FORNECIMENTO E INSTALAÇÃO</t>
  </si>
  <si>
    <t>KIT CAVALETE PVC COM REGISTRO 3/4" - FORNECIMENTO E INSTALACAO</t>
  </si>
  <si>
    <t>RAMAL PREDIAL EM TUBO PEAD 20MM - FORNECIMENTO, INSTALAÇÃO, ESCAVAÇÃO E REATERRO</t>
  </si>
  <si>
    <t>LIGACAO DA REDE 50MM AO RAMAL PREDIAL 1/2"</t>
  </si>
  <si>
    <t>LIGACAO DA REDE 75MM AO RAMAL PREDIAL 1/2"</t>
  </si>
  <si>
    <t>LIGAÇÃO DOMICILIAR DE ESGOTO DN 100MM, DA CASA ATÉ A CAIXA, COMPOSTO POR 10,0M TUBO DE PVC ESGOTO PREDIAL DN 100MM E CAIXA DE ALVENARIA COM TAMPA DE CONCRETO - FORNECIMENTO E INSTALAÇÃO</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</si>
  <si>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</si>
  <si>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</si>
  <si>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</si>
  <si>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</si>
  <si>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</si>
  <si>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</si>
  <si>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</si>
  <si>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</si>
  <si>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ESCAVACAO SUBMERSA COM DRAGA DE MANDIBULA</t>
  </si>
  <si>
    <t>DRAGAGEM (C/ ESCAVADEIRA DRAG LINE DE ARRASTE 140HP)</t>
  </si>
  <si>
    <t>LIMPEZA SUPERFICIAL DA CAMADA VEGETAL EM JAZIDA</t>
  </si>
  <si>
    <t>ESCAVACAO E CARGA MATERIAL 1A CATEGORIA, UTILIZANDO TRATOR DE ESTEIRAS DE 110 A 160HP COM LAMINA, PESO OPERACIONAL * 13T  E PA CARREGADEIRA COM 170 HP.</t>
  </si>
  <si>
    <t>ESPALHAMENTO MECANIZADO (COM MOTONIVELADORA 140 HP) MATERIAL 1A. CATEGORIA</t>
  </si>
  <si>
    <t>ESCAVACAO, CARGA E TRANSPORTE DE  MATERIAL DE 1A CATEGORIA COM TRATOR SOBRE ESTEIRAS 347 HP E CACAMBA 6M3,  DMT 50 A 200M</t>
  </si>
  <si>
    <t>ESCAVACAO E TRANSPORTE DE MATERIAL DE  1A CAT DMT 50M COM TRATOR SOBRE  ESTEIRAS 347 HP COM LAMINA E ESCARIFICADOR</t>
  </si>
  <si>
    <t>ESCAVACAO E TRANSPORTE DE MATERIAL DE  2A CAT DMT 50M COM TRATOR SOBRE  ESTEIRAS 347 HP COM LAMINA E ESCARIFICADOR</t>
  </si>
  <si>
    <t>ESCAVACAO MECANICA DE MATERIAL 1A. CATEGORIA, PROVENIENTE DE CORTE DE SUBLEITO (C/TRATOR ESTEIRAS  160HP)</t>
  </si>
  <si>
    <t>REGULARIZACAO DE SUPERFICIES EM TERRA COM MOTONIVELADORA</t>
  </si>
  <si>
    <t>CORTE E ATERRO COMPENSADO</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</si>
  <si>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</si>
  <si>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</si>
  <si>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</si>
  <si>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ESCAVAÇÃO VERTICAL A CÉU ABERTO, INCLUINDO CARGA, DESCARGA E TRANSPORTE, EM SOLO DE 1ª CATEGORIA COM ESCAVADEIRA HIDRÁULICA (CAÇAMBA: 0,8 M³ / 111 HP), FROTA DE 3 CAMINHÕES BASCULANTES DE 14 M³, DMT DE 0,2 KM E VELOCIDADE MÉDIA 4 KM/H. AF_12/2013</t>
  </si>
  <si>
    <t>ESCAVAÇÃO VERTICAL A CÉU ABERTO, INCLUINDO CARGA, DESCARGA E TRANSPORTE, EM SOLO DE 1ª CATEGORIA COM ESCAVADEIRA HIDRÁULICA (CAÇAMBA: 0,8 M³ / 111 HP), FROTA DE 3 CAMINHÕES BASCULANTES DE 14 M³, DMT DE 0,3 KM E VELOCIDADE MÉDIA 5,9 KM/H. AF_12/2013</t>
  </si>
  <si>
    <t>ESCAVAÇÃO VERTICAL A CÉU ABERTO, INCLUINDO CARGA, DESCARGA E TRANSPORTE, EM SOLO DE 1ª CATEGORIA COM ESCAVADEIRA HIDRÁULICA (CAÇAMBA: 0,8 M³ / 111 HP), FROTA DE 3 CAMINHÕES BASCULANTES DE 14 M³, DMT DE 0,6 KM E VELOCIDADE MÉDIA 10 KM/H. AF_12/2013</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</si>
  <si>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</si>
  <si>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</si>
  <si>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</si>
  <si>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</si>
  <si>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</si>
  <si>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ESCAVAÇÃO VERTICAL A CÉU ABERTO, INCLUINDO CARGA, DESCARGA E TRANSPORTE, EM SOLO DE 1ª CATEGORIA COM ESCAVADEIRA HIDRÁULICA (CAÇAMBA: 0,8 M³ / 111 HP), FROTA DE 7 CAMINHÕES BASCULANTES DE 14 M³, DMT DE 6 KM E VELOCIDADE MÉDIA 22 KM/H. AF_12/2013</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</si>
  <si>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</si>
  <si>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</si>
  <si>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</si>
  <si>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</si>
  <si>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</si>
  <si>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</si>
  <si>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</si>
  <si>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ESCAVAÇÃO VERTICAL A CÉU ABERTO, INCLUINDO CARGA, DESCARGA E TRANSPORTE, EM SOLO DE 1ª CATEGORIA COM ESCAVADEIRA HIDRÁULICA (CAÇAMBA: 0,8 M³ / 111 HP), FROTA DE 5 CAMINHÕES BASCULANTES DE 18 M³, DMT DE 4 KM E VELOCIDADE MÉDIA 22 KM/H. AF_12/2013</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</si>
  <si>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</si>
  <si>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</si>
  <si>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</si>
  <si>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ESCAVAÇÃO VERTICAL A CÉU ABERTO, INCLUINDO CARGA, DESCARGA E TRANSPORTE, EM SOLO DE 1ª CATEGORIA COM ESCAVADEIRA HIDRÁULICA (CAÇAMBA: 1,2 M³ / 155 HP), FROTA DE 3 CAMINHÕES BASCULANTES DE 14 M³, DMT DE 0,6 KM E VELOCIDADE MÉDIA 10 KM/H. AF_12/2013</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</si>
  <si>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</si>
  <si>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</si>
  <si>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ESCAVAÇÃO VERTICAL A CÉU ABERTO, INCLUINDO CARGA, DESCARGA E TRANSPORTE, EM SOLO DE 1ª CATEGORIA COM ESCAVADEIRA HIDRÁULICA (CAÇAMBA: 1,2 M³ / 155 HP), FROTA DE 5 CAMINHÕES BASCULANTES DE 14 M³, DMT DE 1,5 KM E VELOCIDADE MÉDIA 18 KM/H. AF_12/2013</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</si>
  <si>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</si>
  <si>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</si>
  <si>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ESCAVAÇÃO VERTICAL A CÉU ABERTO, INCLUINDO CARGA, DESCARGA E TRANSPORTE, EM SOLO DE 1ª CATEGORIA COM ESCAVADEIRA HIDRÁULICA (CAÇAMBA: 1,2 M³ / 155 HP), FROTA DE 9 CAMINHÕES BASCULANTES DE 14 M³, DMT DE 6 KM E VELOCIDADE MÉDIA 22 KM/H. AF_12/2013</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</si>
  <si>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</si>
  <si>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</si>
  <si>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</si>
  <si>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</si>
  <si>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</si>
  <si>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ESCAVAÇÃO VERTICAL A CÉU ABERTO, INCLUINDO CARGA, DESCARGA E TRANSPORTE, EM SOLO DE 1ª CATEGORIA COM ESCAVADEIRA HIDRÁULICA (CAÇAMBA: 1,2 M³ / 155 HP), FROTA DE 5 CAMINHÕES BASCULANTES DE 18 M³, DMT DE 1,5 KM E VELOCIDADE MÉDIA 18 KM/H. AF_12/2013</t>
  </si>
  <si>
    <t>ESCAVAÇÃO VERTICAL A CÉU ABERTO, INCLUINDO CARGA, DESCARGA E TRANSPORTE, EM SOLO DE 1ª CATEGORIA COM ESCAVADEIRA HIDRÁULICA (CAÇAMBA: 1,2 M³ / 155 HP), FROTA DE 6 CAMINHÕES BASCULANTES DE 18 M³, DMT DE 3 KM E VELOCIDADE MÉDIA 20 KM/H. AF_12/2013</t>
  </si>
  <si>
    <t>ESCAVAÇÃO VERTICAL A CÉU ABERTO, INCLUINDO CARGA, DESCARGA E TRANSPORTE, EM SOLO DE 1ª CATEGORIA COM ESCAVADEIRA HIDRÁULICA (CAÇAMBA: 1,2 M³ / 155 HP), FROTA DE 7 CAMINHÕES BASCULANTES DE 18 M³, DMT DE 4 KM E VELOCIDADE MÉDIA 22 KM/H. AF_12/2013</t>
  </si>
  <si>
    <t>ESCAVAÇÃO VERTICAL A CÉU ABERTO, INCLUINDO CARGA, DESCARGA E TRANSPORTE, EM SOLO DE 1ª CATEGORIA COM ESCAVADEIRA HIDRÁULICA (CAÇAMBA: 1,2 M³ / 155 HP), FROTA DE 8 CAMINHÕES BASCULANTES DE 18 M³, DMT DE 6 KM E VELOCIDADE MÉDIA 22 KM/H. AF_12/2013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</si>
  <si>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</si>
  <si>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</si>
  <si>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</si>
  <si>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</si>
  <si>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</si>
  <si>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</si>
  <si>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</si>
  <si>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</si>
  <si>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</si>
  <si>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</si>
  <si>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</si>
  <si>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</si>
  <si>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ESCAVACAO MANUAL DE VALA EM LODO, DE 1,5 ATE 3M, EXCLUINDO ESGOTAMENTO/ESCORAMENTO.</t>
  </si>
  <si>
    <t>ESCAVAÇÃO MANUAL DE VALA/CAVA EM LODO, ENTRE 3 E 4,5M DE PROFUNDIDADE</t>
  </si>
  <si>
    <t>ESCAVACAO MECANICA DE VALAS (SOLO COM AGUA), PROFUNDIDADE MAIOR QUE 4,00 M ATE 6,00 M.</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</si>
  <si>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</si>
  <si>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</si>
  <si>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</si>
  <si>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</si>
  <si>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</si>
  <si>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</si>
  <si>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</si>
  <si>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</si>
  <si>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</si>
  <si>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</si>
  <si>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</si>
  <si>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</si>
  <si>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</si>
  <si>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</si>
  <si>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</si>
  <si>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</si>
  <si>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</si>
  <si>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</si>
  <si>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</si>
  <si>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ATERRO COM AREIA COM ADENSAMENTO HIDRAULICO</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</si>
  <si>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</si>
  <si>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</si>
  <si>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</si>
  <si>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</si>
  <si>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</si>
  <si>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</si>
  <si>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</si>
  <si>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</si>
  <si>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</si>
  <si>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</si>
  <si>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</si>
  <si>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</si>
  <si>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</si>
  <si>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</si>
  <si>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</si>
  <si>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</si>
  <si>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</si>
  <si>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</si>
  <si>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</si>
  <si>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</si>
  <si>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</si>
  <si>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</si>
  <si>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</si>
  <si>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</si>
  <si>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ESCAVAÇÃO, CARGA E TRANSPORTE E SOLO. AF_09/2017</t>
  </si>
  <si>
    <t>EXECUÇÃO E COMPACTAÇÃO DE ATERRO COM SOLO PREDOMINANTEMENTE ARENOSO - EXCLUSIVE ESCAVAÇÃO, CARGA E TRANSPORTE E SOLO. AF_09/2017</t>
  </si>
  <si>
    <t>UMEDECIMENTO DE MATERIAL PARA FECHAMENTO DE VALAS.</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</si>
  <si>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</si>
  <si>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</si>
  <si>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</si>
  <si>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</si>
  <si>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</si>
  <si>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</si>
  <si>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</si>
  <si>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</si>
  <si>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</si>
  <si>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TRANSPORTE COMERCIAL COM CAMINHAO CARROCERIA 9 T, RODOVIA EM LEITO NATURAL</t>
  </si>
  <si>
    <t>TRANSPORTE COMERCIAL COM CAMINHAO CARROCERIA 9 T, RODOVIA COM REVESTIMENTO PRIMARIO</t>
  </si>
  <si>
    <t>TRANSPORTE COMERCIAL COM CAMINHAO CARROCERIA 9 T, RODOVIA PAVIMENTADA</t>
  </si>
  <si>
    <t>CARGA, MANOBRAS E DESCARGA DE AREIA, BRITA, PEDRA DE MAO E SOLOS COM CAMINHAO BASCULANTE 6 M3 (DESCARGA LIVRE)</t>
  </si>
  <si>
    <t>CARGA, MANOBRAS E DESCARGA DE BRITA PARA TRATAMENTOS SUPERFICIAIS, COM CAMINHAO BASCULANTE 6 M3</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</si>
  <si>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</si>
  <si>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</si>
  <si>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</si>
  <si>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</si>
  <si>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</si>
  <si>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</si>
  <si>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</si>
  <si>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</si>
  <si>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</si>
  <si>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</si>
  <si>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</si>
  <si>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CARGA MANUAL DE ENTULHO EM CAMINHAO BASCULANTE 6 M3</t>
  </si>
  <si>
    <t>TRANSPORTE DE ENTULHO COM CAMINHÃO BASCULANTE 6 M3, RODOVIA PAVIMENTADA, DMT ATE 0,5 KM</t>
  </si>
  <si>
    <t>TRANSPORTE DE ENTULHO COM CAMINHAO BASCULANTE 6 M3, RODOVIA PAVIMENTADA, DMT 0,5 A 1,0 KM</t>
  </si>
  <si>
    <t>CARGA E DESCARGA MECANICA DE SOLO UTILIZANDO CAMINHAO BASCULANTE 6,0M3/16T E PA CARREGADEIRA SOBRE PNEUS 128 HP, CAPACIDADE DA CAÇAMBA 1,7 A 2,8 M3, PESO OPERACIONAL 11632 KG</t>
  </si>
  <si>
    <t>TRANSPORTE COMERCIAL DE BRITA</t>
  </si>
  <si>
    <t>TRANSPORTE DE PAVIMENTACAO REMOVIDA (RODOVIAS NAO URBANAS)</t>
  </si>
  <si>
    <t>TRANSPORTE COM CAMINHÃO BASCULANTE 10 M3 DE MASSA ASFALTICA PARA PAVIMENTAÇÃO URBANA</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</si>
  <si>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</si>
  <si>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</si>
  <si>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</si>
  <si>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</si>
  <si>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</si>
  <si>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</si>
  <si>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</si>
  <si>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</si>
  <si>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</si>
  <si>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</si>
  <si>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</si>
  <si>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</si>
  <si>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</si>
  <si>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</si>
  <si>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</si>
  <si>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</si>
  <si>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</si>
  <si>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</si>
  <si>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</si>
  <si>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</si>
  <si>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FORNECIMENTO E LANCAMENTO DE BRITA N. 4</t>
  </si>
  <si>
    <t>FORNECIMENTO E ASSENTAMENTO DE BRITA 2-DRENOS E FILTROS   MM</t>
  </si>
  <si>
    <t>COMPACTACAO MECANICA A 95% DO PROCTOR NORMAL - PAVIMENTACAO URBANA</t>
  </si>
  <si>
    <t>COMPACTACAO MECANICA A 100% DO PROCTOR NORMAL - PAVIMENTACAO URBANA</t>
  </si>
  <si>
    <t>COMPACTACAO MECANICA, SEM CONTROLE DO GC (C/COMPACTADOR PLACA 400 KG)</t>
  </si>
  <si>
    <t>COMPACTACAO MECANICA C/ CONTROLE DO GC&gt;=95% DO PN (AREAS) (C/MONIVELADORA 140 HP E ROLO COMPRESSOR VIBRATORIO 80 HP)</t>
  </si>
  <si>
    <t>ESPALHAMENTO DE MATERIAL DE 1A CATEGORIA COM TRATOR DE ESTEIRA COM 153HP</t>
  </si>
  <si>
    <t>ESPALHAMENTO DE MATERIAL EM BOTA FORA, COM UTILIZACAO DE TRATOR DE ESTEIRAS DE 165 HP</t>
  </si>
  <si>
    <t>UMIDIFICAÇÃO DE MATERIAL PARA VALAS COM CAMINHÃO PIPA 10000L. AF_11/2016</t>
  </si>
  <si>
    <t>ALVENARIA EM TIJOLO CERAMICO MACICO 5X10X20CM 1 VEZ (ESPESSURA 20CM), ASSENTADO COM ARGAMASSA TRACO 1:2:8 (CIMENTO, CAL E AREIA)</t>
  </si>
  <si>
    <t>ALVENARIA EM TIJOLO CERAMICO MACICO 5X10X20CM 1/2 VEZ (ESPESSURA 10CM), ASSENTADO COM ARGAMASSA TRACO 1:2:8 (CIMENTO, CAL E AREIA)</t>
  </si>
  <si>
    <t>ALVENARIA EM TIJOLO CERAMICO MACICO 5X10X20CM 1 1/2 VEZ (ESPESSURA 30CM), ASSENTADO COM ARGAMASSA TRACO 1:2:8 (CIMENTO, CAL E AREIA)</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</si>
  <si>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</si>
  <si>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</si>
  <si>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</si>
  <si>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</si>
  <si>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</si>
  <si>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</si>
  <si>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</si>
  <si>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</si>
  <si>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</si>
  <si>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</si>
  <si>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</si>
  <si>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</si>
  <si>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</si>
  <si>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</si>
  <si>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</si>
  <si>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</si>
  <si>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</si>
  <si>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</si>
  <si>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</si>
  <si>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</si>
  <si>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</si>
  <si>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</si>
  <si>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</si>
  <si>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</si>
  <si>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</si>
  <si>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</si>
  <si>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</si>
  <si>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</si>
  <si>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</si>
  <si>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</si>
  <si>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</si>
  <si>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</si>
  <si>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</si>
  <si>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</si>
  <si>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</si>
  <si>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</si>
  <si>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</si>
  <si>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</si>
  <si>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</si>
  <si>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</si>
  <si>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</si>
  <si>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</si>
  <si>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</si>
  <si>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</si>
  <si>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</si>
  <si>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</si>
  <si>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</si>
  <si>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</si>
  <si>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</si>
  <si>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</si>
  <si>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</si>
  <si>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EMBASAMENTO EM TIJOLOS CERAMICOS MACICOS 5X10X20CM, ASSENTADO  COM ARGAMASSA TRACO 1:2:8 (CIMENTO, CAL E AREIA)</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</si>
  <si>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</si>
  <si>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</si>
  <si>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</si>
  <si>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</si>
  <si>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</si>
  <si>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</si>
  <si>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</si>
  <si>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</si>
  <si>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</si>
  <si>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</si>
  <si>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</si>
  <si>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</si>
  <si>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</si>
  <si>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</si>
  <si>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</si>
  <si>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</si>
  <si>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</si>
  <si>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</si>
  <si>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</si>
  <si>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</si>
  <si>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</si>
  <si>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</si>
  <si>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</si>
  <si>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</si>
  <si>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</si>
  <si>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</si>
  <si>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</si>
  <si>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</si>
  <si>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</si>
  <si>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</si>
  <si>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</si>
  <si>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</si>
  <si>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COBOGO CERAMICO (ELEMENTO VAZADO), 9X20X20CM, ASSENTADO COM ARGAMASSA TRACO 1:4 DE CIMENTO E AREIA</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</si>
  <si>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</si>
  <si>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</si>
  <si>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</si>
  <si>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</si>
  <si>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</si>
  <si>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</si>
  <si>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</si>
  <si>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</si>
  <si>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</si>
  <si>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</si>
  <si>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</si>
  <si>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</si>
  <si>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</si>
  <si>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</si>
  <si>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</si>
  <si>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</si>
  <si>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</si>
  <si>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</si>
  <si>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</si>
  <si>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</si>
  <si>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</si>
  <si>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</si>
  <si>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</si>
  <si>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</si>
  <si>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</si>
  <si>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</si>
  <si>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</si>
  <si>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COBOGO DE CONCRETO (ELEMENTO VAZADO), 7X50X50CM, ASSENTADO COM ARGAMASSA TRACO 1:4 (CIMENTO E AREIA)</t>
  </si>
  <si>
    <t>COBOGO DE CONCRETO (ELEMENTO VAZADO), 7X50X50CM, ASSENTADO COM ARGAMASSA TRACO 1:3 (CIMENTO E AREIA)</t>
  </si>
  <si>
    <t>COBOGO DE CONCRETO (ELEMENTO VAZADO), 10X29X39CM ABERTURA COM VIDRO, ASSENTADO COM ARGAMASSA TRACO 1:4 (CIMENTO E AREIA MEDIA NAO PENEIRADA)</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</si>
  <si>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</si>
  <si>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</si>
  <si>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</si>
  <si>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</si>
  <si>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</si>
  <si>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</si>
  <si>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</si>
  <si>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</si>
  <si>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</si>
  <si>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</si>
  <si>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</si>
  <si>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</si>
  <si>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</si>
  <si>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</si>
  <si>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</si>
  <si>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</si>
  <si>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</si>
  <si>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</si>
  <si>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</si>
  <si>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</si>
  <si>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</si>
  <si>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</si>
  <si>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</si>
  <si>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</si>
  <si>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</si>
  <si>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</si>
  <si>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</si>
  <si>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</si>
  <si>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</si>
  <si>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</si>
  <si>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</si>
  <si>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</si>
  <si>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</si>
  <si>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</si>
  <si>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BLOCOS DE VIDRO TIPO CANELADO 19X19X8CM, ASSENTADO COM ARGAMASSA TRACO 1:3 (CIMENTO E AREIA GROSSA) PREPARO MECANICO, COM REJUNTAMENTO EM CIMENTO BRANCO E BARRAS DE ACO</t>
  </si>
  <si>
    <t>BLOCOS DE VIDRO TIPO XADREZ 20X20X10CM, ASSENTADO COM ARGAMASSA TRACO 1:3 (CIMENTO E AREIA GROSSA) PREPARO MECANICO, COM REJUNTAMENTO EM CIMENTO BRANCO E BARRAS DE ACO</t>
  </si>
  <si>
    <t>BLOCOS DE VIDRO TIPO XADREZ 20X10X8CM, ASSENTADO COM ARGAMASSA TRACO 1:3 (CIMENTO E AREIA GROSSA) PREPARO MECANICO, COM REJUNTAMENTO EM CIMENTO BRANCO E BARRAS DE ACO</t>
  </si>
  <si>
    <t>RETIRADA DE DIVISORIAS EM CHAPAS DE MADEIRA, COM MONTANTES METALICOS</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</si>
  <si>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</si>
  <si>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</si>
  <si>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</si>
  <si>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DIVISORIA EM MARMORITE ESPESSURA 35MM, CHUMBAMENTO NO PISO E PAREDE COM ARGAMASSA DE CIMENTO E AREIA, POLIMENTO MANUAL, EXCLUSIVE FERRAGENS</t>
  </si>
  <si>
    <t>DIVISORIA EM MADEIRA COMPENSADA RESINADA ESPESSURA 6MM, ESTRUTURADA EM MADEIRA DE LEI 3"X3"</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</si>
  <si>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</si>
  <si>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</si>
  <si>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</si>
  <si>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</si>
  <si>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</si>
  <si>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</si>
  <si>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</si>
  <si>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</si>
  <si>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</si>
  <si>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</si>
  <si>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</si>
  <si>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</si>
  <si>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</si>
  <si>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</si>
  <si>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</si>
  <si>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</si>
  <si>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</si>
  <si>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</si>
  <si>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</si>
  <si>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ALVENARIA COM BLOCOS DE CONCRETO CELULAR 10X30X60CM, ESPESSURA 10CM, ASSENTADOS COM ARGAMASSA TRACO 1:2:9 (CIMENTO, CAL E AREIA) PREPARO MANUAL</t>
  </si>
  <si>
    <t>ALVENARIA COM BLOCOS DE CONCRETO CELULAR 20X30X60CM, ESPESSURA 20CM, ASSENTADOS COM ARGAMASSA TRACO 1:2:9 (CIMENTO, CAL E AREIA) PREPARO MANUAL</t>
  </si>
  <si>
    <t>REASSENTAMENTO DE PARALELEPIPEDO SOBRE COLCHAO DE PO DE PEDRA ESPESSURA 10CM, REJUNTADO COM BETUME E PEDRISCO, CONSIDERANDO APROVEITAMENTO DO PARALELEPIPEDO</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</si>
  <si>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</si>
  <si>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</si>
  <si>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REJUNTAMENTO PAVIMENTACAO PARALELEPIPEDO BETUME CASCALH INCL MATERIAIS</t>
  </si>
  <si>
    <t>RECOMPOSICAO DE REVESTIMENTO PRIMARIO MEDIDO P/ VOLUME COMPACTADO</t>
  </si>
  <si>
    <t>DEMOLIÇÃO DE PAVIMENTAÇÃO ASFÁLTICA COM UTILIZAÇÃO DE MARTELO PERFURADOR, ESPESSURA ATÉ 15 CM, EXCLUSIVE CARGA E TRANSPORTE</t>
  </si>
  <si>
    <t>BASE DE SOLO CIMENTO 2% MISTURA EM USINA, COMPACTACAO 100% PROCTOR INTERMEDIARIO, EXCLUSIVE ESCAVACAO, CARGA E TRANSPORTE DO SOLO</t>
  </si>
  <si>
    <t>BASE DE SOLO CIMENTO 4% MISTURA EM USINA, COMPACTACAO 100% PROCTOR NORMAL, EXCLUSIVE ESCAVACAO, CARGA E TRANSPORTE DO SOLO</t>
  </si>
  <si>
    <t>BASE DE SOLO CIMENTO 6% COM MISTURA EM USINA, COMPACTACAO 100% PROCTOR NORMAL, EXCLUSIVE ESCAVACAO, CARGA E TRANSPORTE DO SOLO</t>
  </si>
  <si>
    <t>BASE DE SOLO - BRITA (40/60), MISTURA EM USINA, COMPACTACAO 100% PROCTOR MODIFICADO, EXCLUSIVE ESCAVACAO, CARGA E TRANSPORTE</t>
  </si>
  <si>
    <t>BASE DE SOLO - BRITA (50/50), MISTURA EM USINA, COMPACTACAO 100% PROCTOR MODIFICADO, EXCLUSIVE ESCAVACAO, CARGA E TRANSPORTE</t>
  </si>
  <si>
    <t>REGULARIZACAO E COMPACTACAO DE SUBLEITO ATE 20 CM DE ESPESSURA</t>
  </si>
  <si>
    <t>EXECUÇÃO E COMPACTAÇÃO DE BASE E OU SUB BASE COM SOLO ESTABILIZADO GRANULOMETRICAMENTE - EXCLUSIVE ESCAVAÇÃO, CARGA E TRANSPORTE E SOLO. AF_09/2017</t>
  </si>
  <si>
    <t>EXECUÇÃO E COMPACTAÇÃO DE BASE E OU SUB BASE COM SOLO PREDOMINANTEMENTE ARENOSO - EXCLUSIVE ESCAVAÇÃO, CARGA E TRANSPORTE E SOLO. AF_09/2017</t>
  </si>
  <si>
    <t>EXECUÇÃO E COMPACTAÇÃO DE BASE E OU SUB BASE COM SOLO MELHORADO COM CIMENTO (TEOR DE 2%) - EXCLUSIVE ESCAVAÇÃO, CARGA E TRANSPORTE E SOLO. AF_09/2017</t>
  </si>
  <si>
    <t>EXECUÇÃO E COMPACTAÇÃO DE BASE E OU SUB BASE COM SOLO MELHORADO COM CIMENTO (TEOR DE 4%) - EXCLUSIVE ESCAVAÇÃO, CARGA E TRANSPORTE E SOLO. AF_09/2017</t>
  </si>
  <si>
    <t>EXECUÇÃO E COMPACTAÇÃO DE BASE E OU SUB BASE COM SOLO CIMENTO (TEOR DE CIMENTO IGUAL A 6%) - EXCLUSIVE ESCAVAÇÃO, CARGA E TRANSPORTE E SOLO. AF_09/2017</t>
  </si>
  <si>
    <t>EXECUÇÃO E COMPACTAÇÃO DE BASE E OU SUB BASE COM SOLO CIMENTO (TEOR DE CIMENTO IGUAL A 8%) - EXCLUSIVE ESCAVAÇÃO, CARGA E TRANSPORTE E SOLO. AF_09/2017</t>
  </si>
  <si>
    <t>EXECUÇÃO E COMPACTAÇÃO DE BASE E OU SUB BASE COM BRITA GRADUADA SIMPLES - EXCLUSIVE CARGA E TRANSPORTE. AF_09/2017</t>
  </si>
  <si>
    <t>EXECUÇÃO E COMPACTAÇÃO DE BASE E OU SUB BASE COM BRITA GRADUADA TRATADA COM CIMENTO - EXCLUSIVE CARGA E TRANSPORTE. AF_09/2017</t>
  </si>
  <si>
    <t>EXECUÇÃO E COMPACTAÇÃO DE BASE E OU SUB BASE COM CONCRETO COMPACTADO COM ROLO - EXCLUSIVE CARGA E TRANSPORTE. AF_09/2017</t>
  </si>
  <si>
    <t>EXECUÇÃO E COMPACTAÇÃO DE BASE E OU SUB BASE COM PEDRA RACHÃO - EXCLUSIVE ESCAVAÇÃO, CARGA E TRANSPORTE. AF_09/2017</t>
  </si>
  <si>
    <t>EXECUÇÃO E COMPACTAÇÃO DE BASE E OU SUB BASE COM MACADAME SECO - EXCLUSIVE ESCAVAÇÃO, CARGA E TRANSPORTE. AF_09/2017</t>
  </si>
  <si>
    <t>EXECUÇÃO DE IMPRIMAÇÃO COM ASFALTO DILUÍDO CM-30. AF_09/2017</t>
  </si>
  <si>
    <t>PAVIMENTO EM PARALELEPIPEDO SOBRE COLCHAO DE AREIA REJUNTADO COM ARGAMASSA DE CIMENTO E AREIA NO TRAÇO 1:3 (PEDRAS PEQUENAS 30 A 35 PECAS POR M2)</t>
  </si>
  <si>
    <t>PINTURA DE LIGACAO COM EMULSAO RR-1C</t>
  </si>
  <si>
    <t>PINTURA DE LIGACAO COM EMULSAO RR-2C</t>
  </si>
  <si>
    <t>CONTENCAO LATERAL COM SOLO LOCAL PARA PAVIMENTO POLIEDRICO</t>
  </si>
  <si>
    <t>CORTE E PREPARO DE CORDAO DE PEDRA PARA PAVIMENTO POLIEDRICO</t>
  </si>
  <si>
    <t>CORTE E PREPARO DE PEDRA PARA PAVIMENTO POLIEDRICO</t>
  </si>
  <si>
    <t>DESMONTE MANUAL DE PEDRA PARA PAVIMENTO POLIEDRICO</t>
  </si>
  <si>
    <t>EXTRACAO, CARGA E ASSENTAMENTO DE CORDAO DE PEDRA PARA PAVIMENTO POLIEDRICO, EXCLUSIVE TRANSPORTE DE PEDRA E INDENIZACAO PEDREIRA</t>
  </si>
  <si>
    <t>EXTRACAO, CARGA, PREPARO E ASSENTAMENTO DE PEDRAS POLIEDRICAS, EXCLUSIVE TRANSPORTE DE PEDRA E INDENIZACAO PEDREIRA</t>
  </si>
  <si>
    <t>CAPA SELANTE COMPREENDENDO APLICAÇÃO DE ASFALTO NA PROPORÇÃO DE 0,7 A 1,5L / M2, DISTRIBUIÇÃO DE AGREGADOS DE 5 A 15KG/M2 E COMPACTAÇÃO COM ROLO - COM USO DA EMULSAO RR-2C, INCLUSO APLICACAO E COMPACTACAO</t>
  </si>
  <si>
    <t>AREIA ASFALTO A QUENTE (AAUQ) COM CAP 50/70, INCLUSO USINAGEM E APLICACAO, EXCLUSIVE TRANSPORTE</t>
  </si>
  <si>
    <t>AREIA ASFALTO A FRIO (AAUF), COM EMULSAO RR-2C INCLUSO USINAGEM E APLICACAO, EXCLUSIVE TRANSPORTE</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</si>
  <si>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</si>
  <si>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</si>
  <si>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</si>
  <si>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</si>
  <si>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</si>
  <si>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</si>
  <si>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</si>
  <si>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</si>
  <si>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</si>
  <si>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</si>
  <si>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</si>
  <si>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</si>
  <si>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</si>
  <si>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</si>
  <si>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</si>
  <si>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</si>
  <si>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</si>
  <si>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</si>
  <si>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</si>
  <si>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</si>
  <si>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</si>
  <si>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</si>
  <si>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</si>
  <si>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</si>
  <si>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CAIACAO EM MEIO FIO</t>
  </si>
  <si>
    <t>BARREIRA PRE-MOLDADA EXTERNA CONCRETO ARMADO 0,25X0,40X1,14M FCK=25MPA ACO CA-50 INCL VIGOTA HORIZONTAL MONTANTE A CADA 1,00M  FERROS DE LIGACAO E MATERIAIS.</t>
  </si>
  <si>
    <t>BARREIRA DUPLA PRE-MOL INTER CONCRETO ARMADO 0,15X0,65X0,77M FCK=25MPA ACO CA-50 INCL FERROS DE LIGACAO E MATERIAIS.</t>
  </si>
  <si>
    <t>PINTURA GUARDA-CORPO GUARDA-RODA E MURETA PROTECAO COM CAL EM PONTES EVIADUTOS MEDIDA PELO DOBRO DA AREA TOTAL (LARGURAXALTURA).</t>
  </si>
  <si>
    <t>USINAGEM DE CBUQ COM CAP 50/70, PARA CAPA DE ROLAMENTO</t>
  </si>
  <si>
    <t>USINAGEM DE CBUQ COM CAP 50/70, PARA BINDER</t>
  </si>
  <si>
    <t>CONSTRUÇÃO DE PAVIMENTO COM APLICAÇÃO DE CONCRETO BETUMINOSO USINADO A QUENTE (CBUQ), CAMADA DE ROLAMENTO, COM ESPESSURA DE 3,0 CM - EXCLUSIVE TRANSPORTE. AF_03/2017</t>
  </si>
  <si>
    <t>CONSTRUÇÃO DE PAVIMENTO COM APLICAÇÃO DE CONCRETO BETUMINOSO USINADO A QUENTE (CBUQ), BINDER, COM ESPESSURA DE 3,0 CM - EXCLUSIVE TRANSPORTE. AF_03/2017</t>
  </si>
  <si>
    <t>CONSTRUÇÃO DE PAVIMENTO COM APLICAÇÃO DE CONCRETO BETUMINOSO USINADO A QUENTE (CBUQ), CAMADA DE ROLAMENTO, COM ESPESSURA DE 4,0 CM - EXCLUSIVE TRANSPORTE. AF_03/2017</t>
  </si>
  <si>
    <t>CONSTRUÇÃO DE PAVIMENTO COM APLICAÇÃO DE CONCRETO BETUMINOSO USINADO A QUENTE (CBUQ), BINDER, COM ESPESSURA DE 4,0 CM - EXCLUSIVE TRANSPORTE. AF_03/2017</t>
  </si>
  <si>
    <t>CONSTRUÇÃO DE PAVIMENTO COM APLICAÇÃO DE CONCRETO BETUMINOSO USINADO A QUENTE (CBUQ), CAMADA DE ROLAMENTO, COM ESPESSURA DE 5,0 CM - EXCLUSIVE TRANSPORTE. AF_03/2017</t>
  </si>
  <si>
    <t>CONSTRUÇÃO DE PAVIMENTO COM APLICAÇÃO DE CONCRETO BETUMINOSO USINADO A QUENTE (CBUQ), BINDER, COM ESPESSURA DE 5,0 CM - EXCLUSIVE TRANSPORTE. AF_03/2017</t>
  </si>
  <si>
    <t>CONSTRUÇÃO DE PAVIMENTO COM APLICAÇÃO DE CONCRETO BETUMINOSO USINADO A QUENTE (CBUQ), CAMADA DE ROLAMENTO, COM ESPESSURA DE 6,0 CM - EXCLUSIVE TRANSPORTE. AF_03/2017</t>
  </si>
  <si>
    <t>CONSTRUÇÃO DE PAVIMENTO COM APLICAÇÃO DE CONCRETO BETUMINOSO USINADO A QUENTE (CBUQ), BINDER, COM ESPESSURA DE 6,0 CM - EXCLUSIVE TRANSPORTE. AF_03/2017</t>
  </si>
  <si>
    <t>CONSTRUÇÃO DE PAVIMENTO COM APLICAÇÃO DE CONCRETO BETUMINOSO USINADO A QUENTE (CBUQ), CAMADA DE ROLAMENTO, COM ESPESSURA DE 7,0 CM - EXCLUSIVE TRANSPORTE. AF_03/2017</t>
  </si>
  <si>
    <t>CONSTRUÇÃO DE PAVIMENTO COM APLICAÇÃO DE CONCRETO BETUMINOSO USINADO A QUENTE (CBUQ), BINDER, COM ESPESSURA DE 7,0 CM - EXCLUSIVE TRANSPORTE. AF_03/2017</t>
  </si>
  <si>
    <t>FRESAGEM DE PAVIMENTO ASFÁLTICO (PROFUNDIDADE 5,0 CM), EM LOCAIS COM NIVEL BAIXO DE INTERFERÊNCIA. AF_03/2017</t>
  </si>
  <si>
    <t>FRESAGEM DE PAVIMENTO ASFÁLTICO (PROFUNDIDADE 5,0 CM), EM LOCAIS COM NIVEL ALTO DE INTERFERÊNCIA. AF_03/2017</t>
  </si>
  <si>
    <t>USINAGEM DE BRITA GRADUADA SIMPLES, UTILIZANDO BRITA COMERCIAL COM USINA 300 T/H. AF_06/2017</t>
  </si>
  <si>
    <t>USINAGEM DE BRITA GRADUADA TRATADA COM CIMENTO, UTILIZANDO BRITA COMERCIAL COM USINA 300 T/H. AF_06/2017</t>
  </si>
  <si>
    <t>USINAGEM DE CONCRETO PARA COMPACTAÇÃO COM ROLO, UTILIZANDO BRITA COMERCIAL. AF_06/2017</t>
  </si>
  <si>
    <t>CAIACAO INT OU EXT SOBRE REVESTIMENTO LISO C/ADOCAO DE FIXADOR COM    COM DUAS DEMAOS</t>
  </si>
  <si>
    <t>PINTURA DE SUPERFICIE C/TINTA GRAFITE</t>
  </si>
  <si>
    <t>EMASSAMENTO COM MASSA A OLEO, DUAS DEMAOS</t>
  </si>
  <si>
    <t>EMASSAMENTO COM MASSA EPOXI, 2 DEMAOS</t>
  </si>
  <si>
    <t>PINTURA DE QUADRO ESCOLAR COM TINTA ESMALTE ACABAMENTO FOSCO, DUAS DEMAOS SOBRE MASSA ACRILICA</t>
  </si>
  <si>
    <t>PINTURA COM TINTA IMPERMEAVEL MINERAL EM PO, DUAS DEMAOS</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</si>
  <si>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</si>
  <si>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</si>
  <si>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</si>
  <si>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</si>
  <si>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</si>
  <si>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</si>
  <si>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</si>
  <si>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</si>
  <si>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</si>
  <si>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</si>
  <si>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</si>
  <si>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</si>
  <si>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</si>
  <si>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</si>
  <si>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</si>
  <si>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PAREDES, UMA DEMÃO. AF_06/2014</t>
  </si>
  <si>
    <t>APLICAÇÃO MANUAL DE PINTURA COM TINTA LÁTEX PVA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</si>
  <si>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</si>
  <si>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</si>
  <si>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</si>
  <si>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</si>
  <si>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</si>
  <si>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</si>
  <si>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</si>
  <si>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</si>
  <si>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</si>
  <si>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</si>
  <si>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</si>
  <si>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</si>
  <si>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</si>
  <si>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</si>
  <si>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</si>
  <si>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</si>
  <si>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</si>
  <si>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</si>
  <si>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</si>
  <si>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</si>
  <si>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</si>
  <si>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</si>
  <si>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EPOXI, DUAS DEMAOS</t>
  </si>
  <si>
    <t>PINTURA COM TINTA A BASE DE BORRACHA CLORADA, 2 DEMAOS</t>
  </si>
  <si>
    <t>PINTURA EPOXI, TRES DEMAOS</t>
  </si>
  <si>
    <t>PINTURA EPOXI INCLUSO EMASSAMENTO E FUNDO PREPARADOR</t>
  </si>
  <si>
    <t>TRATAMENTO EM  CONCRETO COM ESTUQUE E LIXAMENTO</t>
  </si>
  <si>
    <t>PINTURA EM VERNIZ SINTETICO BRILHANTE EM MADEIRA, TRES DEMAOS</t>
  </si>
  <si>
    <t>VERNIZ SINTETICO EM MADEIRA, DUAS DEMAOS</t>
  </si>
  <si>
    <t>PINTURA ESMALTE ACETINADO EM MADEIRA, DUAS DEMAOS</t>
  </si>
  <si>
    <t>PINTURA ESMALTE FOSCO PARA MADEIRA, DUAS DEMAOS, SOBRE FUNDO NIVELADOR BRANCO</t>
  </si>
  <si>
    <t>PINTURA ESMALTE BRILHANTE PARA MADEIRA, DUAS DEMAOS, SOBRE FUNDO NIVELADOR BRANCO</t>
  </si>
  <si>
    <t>PINTURA A OLEO, 1 DEMAO</t>
  </si>
  <si>
    <t>PINTURA A OLEO, 2 DEMAOS</t>
  </si>
  <si>
    <t>PINTURA COM VERNIZ POLIURETANO, 2 DEMAOS</t>
  </si>
  <si>
    <t>PINTURA A OLEO, 3 DEMAOS</t>
  </si>
  <si>
    <t>VERNIZ SINTETICO BRILHANTE, 2 DEMAOS</t>
  </si>
  <si>
    <t>PINTURA ESMALTE FOSCO EM MADEIRA, DUAS DEMAOS</t>
  </si>
  <si>
    <t>PINTURA IMUNIZANTE PARA MADEIRA, DUAS DEMAOS</t>
  </si>
  <si>
    <t>PINTURA COM TINTA PROTETORA ACABAMENTO GRAFITE ESMALTE SOBRE SUPERFICIE METALICA, 2 DEMAOS</t>
  </si>
  <si>
    <t>FUNDO PREPARADOR PRIMER A BASE DE EPOXI, PARA ESTRUTURA METALICA, UMA DEMAO, ESPESSURA DE 25 MICRA.</t>
  </si>
  <si>
    <t>PINTURA ESMALTE ALTO BRILHO, DUAS DEMAOS, SOBRE SUPERFICIE METALICA</t>
  </si>
  <si>
    <t>PINTURA ESMALTE ACETINADO, DUAS DEMAOS, SOBRE SUPERFICIE METALICA</t>
  </si>
  <si>
    <t>FUNDO ANTICORROSIVO A BASE DE OXIDO DE FERRO (ZARCAO), DUAS DEMAOS</t>
  </si>
  <si>
    <t>PINTURA ESMALTE FOSCO, DUAS DEMAOS, SOBRE SUPERFICIE METALICA, INCLUSO UMA DEMAO DE FUNDO ANTICORROSIVO. UTILIZACAO DE REVOLVER ( AR-COMPRIMIDO).</t>
  </si>
  <si>
    <t>PINTURA A OLEO BRILHANTE SOBRE SUPERFICIE METALICA, UMA DEMAO INCLUSO UMA DEMAO DE FUNDO ANTICORROSIVO</t>
  </si>
  <si>
    <t>PINTURA POSTE RETO DE ACO 3,5 A 6M C/1 DEMAO D/TINTA GRAFITE C/PROPRIEDADES DE PRIMER E ACABAMENTO - OBS: C/ALTO TEOR DE ZARCAO</t>
  </si>
  <si>
    <t>PINTURA COM TINTA PROTETORA ACABAMENTO ALUMINIO, TRES DEMAOS</t>
  </si>
  <si>
    <t>FUNDO PREPARADOR PRIMER SINTETICO, PARA ESTRUTURA METALICA, UMA DEMÃO, ESPESSURA DE 25 MICRA</t>
  </si>
  <si>
    <t>PINTURA COM TINTA PROTETORA ACABAMENTO ALUMINIO, UMA DEMAO SOBRE SUPERFCIE METALICA</t>
  </si>
  <si>
    <t>PINTURA COM TINTA PROTETORA ACABAMENTO ALUMINIO, DUAS DEMAOS SOBRE SUPERFICIE METALICA</t>
  </si>
  <si>
    <t>PINTURA HIDROFUGANTE COM SILICONE SOBRE PISO CIMENTADO, UMA DEMAO</t>
  </si>
  <si>
    <t>PINTURA ACRILICA EM PISO CIMENTADO DUAS DEMAOS</t>
  </si>
  <si>
    <t>PINTURA COM TINTA A BASE DE BORRACHA CLORADA , DE FAIXAS DE DEMARCACAO, EM QUADRA POLIESPORTIVA, 5 CM DE LARGURA.</t>
  </si>
  <si>
    <t>PINTURA ACRILICA EM PISO CIMENTADO, TRES DEMAOS</t>
  </si>
  <si>
    <t>APLICACAO DE VERNIZ POLIURETANO FOSCO SOBRE PISO DE PEDRAS DECORATIVAS, 3 DEMAOS</t>
  </si>
  <si>
    <t>POLIMENTO E ENCERAMENTO DE PISO EM MADEIRA</t>
  </si>
  <si>
    <t>PINTURA PARA TELHAS DE ALUMINIO COM TINTA ESMALTE AUTOMOTIVA</t>
  </si>
  <si>
    <t>RECOLOCACAO DE TACOS DE MADEIRA COM REAPROVEITAMENTO DE MATERIAL E ASSENTAMENTO COM ARGAMASSA 1:4 (CIMENTO E AREIA)</t>
  </si>
  <si>
    <t>RECOLOCACAO DE PISO DE TABUAS DE MADEIRA, CONSIDERANDO REAPROVEITAMENTO DO MATERIAL, EXCLUSIVE VIGAMENTO</t>
  </si>
  <si>
    <t>RECOLOCACAO DE PISO DE TABUAS DE MADEIRA, CONSIDERANDO REAPROVEITAMENTO DO MATERIAL, INCLUSIVE VIGAMENTO</t>
  </si>
  <si>
    <t>PISO EM TABUA CORRIDA DE MADEIRA ESPESSURA 2,5CM FIXADO EM PECAS DE MADEIRA E ASSENTADO EM ARGAMASSA TRACO 1:4 (CIMENTO/AREIA)</t>
  </si>
  <si>
    <t>PISO EM TACO DE MADEIRA 7X21CM, ASSENTADO COM ARGAMASSA TRACO 1:4 (CIMENTO E AREIA MEDIA)</t>
  </si>
  <si>
    <t>PISO EM TACO DE MADEIRA 7X21CM, FIXADO COM COLA BASE DE PVA</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</si>
  <si>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</si>
  <si>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</si>
  <si>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</si>
  <si>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</si>
  <si>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</si>
  <si>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</si>
  <si>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</si>
  <si>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</si>
  <si>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</si>
  <si>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</si>
  <si>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</si>
  <si>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</si>
  <si>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</si>
  <si>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</si>
  <si>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</si>
  <si>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</si>
  <si>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</si>
  <si>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</si>
  <si>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</si>
  <si>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</si>
  <si>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PISO EM PEDRA SÃO TOME ASSENTADO SOBRE ARGAMASSA 1:3 (CIMENTO E AREIA) REJUNTADO COM CIMENTO BRANCO</t>
  </si>
  <si>
    <t>PISO EM PEDRA ARDOSIA ASSENTADO SOBRE ARGAMASSA COLANTE REJUNTADO COM CIMENTO COMUM</t>
  </si>
  <si>
    <t>PISO EM PEDRA PORTUGUESA ASSENTADO SOBRE BASE DE AREIA, REJUNTADO COM CIMENTO COMUM</t>
  </si>
  <si>
    <t>PISO DE BORRACHA FRISADO, ESPESSURA 7MM, ASSENTADO COM ARGAMASSA TRACO 1:3 (CIMENTO E AREIA)</t>
  </si>
  <si>
    <t>PISO DE BORRACHA PASTILHADO, ESPESSURA 7MM, ASSENTADO COM ARGAMASSA TRACO 1:3 (CIMENTO E AREIA)</t>
  </si>
  <si>
    <t>PISO DE BORRACHA PASTILHADO, ESPESSURA 7MM, FIXADO COM COLA</t>
  </si>
  <si>
    <t>PISO DE BORRACHA CANELADA, ESPESSURA 3,5MM, FIXADO COM COLA</t>
  </si>
  <si>
    <t>ASSENTAMENTO DE PISO DE BORRACHA PASTILHADA FIXADO COM COLA</t>
  </si>
  <si>
    <t>PISO INDUSTRIAL DE ALTA RESISTENCIA, ESPESSURA 8MM, INCLUSO JUNTAS DE DILATACAO PLASTICAS E POLIMENTO MECANIZADO</t>
  </si>
  <si>
    <t>PISO INDUSTRIAL ALTA RESISTENCIA, ESPESSURA 12MM, INCLUSO JUNTAS DE DILATACAO PLASTICAS E POLIMENTO MECANIZADO</t>
  </si>
  <si>
    <t>APLICACAO DE TINTA A BASE DE EPOXI SOBRE PISO</t>
  </si>
  <si>
    <t>PISO EM GRANILITE, MARMORITE OU GRANITINA ESPESSURA 8 MM, INCLUSO JUNTAS DE DILATACAO PLASTICAS</t>
  </si>
  <si>
    <t>SOLEIRA / TABEIRA EM MARMORE BRANCO COMUM, POLIDO, LARGURA 5 CM, ESPESSURA 2 CM, ASSENTADA COM ARGAMASSA COLANTE</t>
  </si>
  <si>
    <t>RODAPE EM MADEIRA, ALTURA 7CM, FIXADO EM PECAS DE MADEIRA</t>
  </si>
  <si>
    <t>RODAPE EM MADEIRA, ALTURA 7CM, FIXADO COM COLA</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</si>
  <si>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</si>
  <si>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</si>
  <si>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</si>
  <si>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</si>
  <si>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RODAPE EM MARMORITE, ALTURA 10CM</t>
  </si>
  <si>
    <t>RODAPE EM ARDOSIA ASSENTADO COM ARGAMASSA TRACO 1:4 (CIMENTO E AREIA) ALTURA 10CM</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</si>
  <si>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</si>
  <si>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</si>
  <si>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</si>
  <si>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JUNTA 5X5CM COM ARGAMASSA TRACO 1:3 (CIMENTO E AREIA) PARA PISO EM PLACAS</t>
  </si>
  <si>
    <t>JUNTA 2,5X2,5CM COM ARGAMASSA 1:1:3 IMPERMEABILIZANTE DE HIDRO-ASFALTO CIMENTO E AREIA PARA PISO EM PLACAS</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</si>
  <si>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</si>
  <si>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</si>
  <si>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</si>
  <si>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</si>
  <si>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</si>
  <si>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</si>
  <si>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</si>
  <si>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</si>
  <si>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</si>
  <si>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</si>
  <si>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</si>
  <si>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</si>
  <si>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</si>
  <si>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</si>
  <si>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</si>
  <si>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</si>
  <si>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</si>
  <si>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</si>
  <si>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</si>
  <si>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</si>
  <si>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</si>
  <si>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</si>
  <si>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</si>
  <si>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</si>
  <si>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</si>
  <si>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</si>
  <si>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</si>
  <si>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</si>
  <si>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</si>
  <si>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</si>
  <si>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</si>
  <si>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</si>
  <si>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</si>
  <si>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</si>
  <si>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</si>
  <si>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</si>
  <si>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</si>
  <si>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</si>
  <si>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</si>
  <si>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</si>
  <si>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</si>
  <si>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</si>
  <si>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</si>
  <si>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</si>
  <si>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</si>
  <si>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</si>
  <si>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</si>
  <si>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</si>
  <si>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</si>
  <si>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</si>
  <si>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</si>
  <si>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</si>
  <si>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</si>
  <si>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</si>
  <si>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</si>
  <si>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</si>
  <si>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</si>
  <si>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</si>
  <si>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</si>
  <si>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</si>
  <si>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</si>
  <si>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</si>
  <si>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</si>
  <si>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</si>
  <si>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</si>
  <si>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</si>
  <si>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</si>
  <si>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</si>
  <si>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</si>
  <si>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</si>
  <si>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</si>
  <si>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</si>
  <si>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</si>
  <si>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</si>
  <si>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</si>
  <si>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</si>
  <si>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</si>
  <si>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</si>
  <si>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</si>
  <si>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</si>
  <si>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</si>
  <si>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</si>
  <si>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RODAPE BORRACHA LISO, ALTURA = 7CM, ESPESSURA = 2 MM, PARA ARGAMASSA</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</si>
  <si>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</si>
  <si>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</si>
  <si>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</si>
  <si>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</si>
  <si>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</si>
  <si>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</si>
  <si>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</si>
  <si>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</si>
  <si>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</si>
  <si>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</si>
  <si>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</si>
  <si>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</si>
  <si>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</si>
  <si>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</si>
  <si>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</si>
  <si>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</si>
  <si>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</si>
  <si>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</si>
  <si>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</si>
  <si>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</si>
  <si>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</si>
  <si>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</si>
  <si>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</si>
  <si>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</si>
  <si>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</si>
  <si>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</si>
  <si>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</si>
  <si>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</si>
  <si>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</si>
  <si>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BARRA LISA COM ARGAMASSA TRACO 1:4 (CIMENTO E AREIA GROSSA), ESPESSURA 2,0CM, INCLUSO ADITIVO IMPERMEABILIZANTE, PREPARO MECANICO DA ARGAMASSA</t>
  </si>
  <si>
    <t>BARRA LISA TRACO 1:3 (CIMENTO E AREIA MEDIA), ESPESSURA 1,5CM, PREPARO MANUAL DA ARGAMASSA</t>
  </si>
  <si>
    <t>BARRA LISA TRACO 1:3 (CIMENTO E AREIA MEDIA), ESPESSURA 1,0CM, PREPARO MANUAL DA ARGAMASSA</t>
  </si>
  <si>
    <t>BARRA LISA TRACO 1:4 (CIMENTO E AREIA MEDIA), ESPESSURA 2,0CM, PREPARO MANUAL DA ARGAMASSA</t>
  </si>
  <si>
    <t>BARRA LISA TRACO 1:3 (CIMENTO E AREIA MEDIA), ESPESSURA 0,5CM, PREPARO MANUAL DA ARGAMASSA</t>
  </si>
  <si>
    <t>BARRA LISA TRACO 1:4 (CIMENTO E AREIA MEDIA), COM CORANTE AMARELO, ESPESSURA 2,0CM, PREPARO MANUAL DA ARGAMASSA</t>
  </si>
  <si>
    <t>BARRA LISA TRACO 1:3 (CIMENTO E AREIA MEDIA NAO PENEIRADA), INCLUSO ADITIVO IMPERMEABILIZANTE, ESPESSURA 0,5CM, PREPARO MANUAL DA ARGAMASSA</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</si>
  <si>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</si>
  <si>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</si>
  <si>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</si>
  <si>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</si>
  <si>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</si>
  <si>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</si>
  <si>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</si>
  <si>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</si>
  <si>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</si>
  <si>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</si>
  <si>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</si>
  <si>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</si>
  <si>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</si>
  <si>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</si>
  <si>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</si>
  <si>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</si>
  <si>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</si>
  <si>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</si>
  <si>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</si>
  <si>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</si>
  <si>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</si>
  <si>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</si>
  <si>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</si>
  <si>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</si>
  <si>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</si>
  <si>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</si>
  <si>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</si>
  <si>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</si>
  <si>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</si>
  <si>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</si>
  <si>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</si>
  <si>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</si>
  <si>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</si>
  <si>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</si>
  <si>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</si>
  <si>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</si>
  <si>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</si>
  <si>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</si>
  <si>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</si>
  <si>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</si>
  <si>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</si>
  <si>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</si>
  <si>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</si>
  <si>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</si>
  <si>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</si>
  <si>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</si>
  <si>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</si>
  <si>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</si>
  <si>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</si>
  <si>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</si>
  <si>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</si>
  <si>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</si>
  <si>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</si>
  <si>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</si>
  <si>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</si>
  <si>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</si>
  <si>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</si>
  <si>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</si>
  <si>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</si>
  <si>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</si>
  <si>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</si>
  <si>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</si>
  <si>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</si>
  <si>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</si>
  <si>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</si>
  <si>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</si>
  <si>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</si>
  <si>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</si>
  <si>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</si>
  <si>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</si>
  <si>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</si>
  <si>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</si>
  <si>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</si>
  <si>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</si>
  <si>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</si>
  <si>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</si>
  <si>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</si>
  <si>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</si>
  <si>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</si>
  <si>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</si>
  <si>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</si>
  <si>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</si>
  <si>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</si>
  <si>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</si>
  <si>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</si>
  <si>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</si>
  <si>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</si>
  <si>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</si>
  <si>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</si>
  <si>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</si>
  <si>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</si>
  <si>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</si>
  <si>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</si>
  <si>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</si>
  <si>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</si>
  <si>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</si>
  <si>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</si>
  <si>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</si>
  <si>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</si>
  <si>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</si>
  <si>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</si>
  <si>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</si>
  <si>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</si>
  <si>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</si>
  <si>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</si>
  <si>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</si>
  <si>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</si>
  <si>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</si>
  <si>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</si>
  <si>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</si>
  <si>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</si>
  <si>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</si>
  <si>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</si>
  <si>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</si>
  <si>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</si>
  <si>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</si>
  <si>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</si>
  <si>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</si>
  <si>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</si>
  <si>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</si>
  <si>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</si>
  <si>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</si>
  <si>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</si>
  <si>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</si>
  <si>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</si>
  <si>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</si>
  <si>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</si>
  <si>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</si>
  <si>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PASTA DE CIMENTO PORTLAND, ESPESSURA 1MM</t>
  </si>
  <si>
    <t>APICOAMENTO MANUAL DE SUPERFICIE DE CONCRETO</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</si>
  <si>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</si>
  <si>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</si>
  <si>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</si>
  <si>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</si>
  <si>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</si>
  <si>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</si>
  <si>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</si>
  <si>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</si>
  <si>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</si>
  <si>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</si>
  <si>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</si>
  <si>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</si>
  <si>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</si>
  <si>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</si>
  <si>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</si>
  <si>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</si>
  <si>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</si>
  <si>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</si>
  <si>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</si>
  <si>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</si>
  <si>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</si>
  <si>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</si>
  <si>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PEITORIL EM MARMORE BRANCO, LARGURA DE 15CM, ASSENTADO COM ARGAMASSA TRACO 1:4 (CIMENTO E AREIA MEDIA), PREPARO MANUAL DA ARGAMASSA</t>
  </si>
  <si>
    <t>PEITORIL EM MARMORE BRANCO, LARGURA DE 25CM, ASSENTADO COM ARGAMASSA TRACO 1:3 (CIMENTO E AREIA MEDIA), PREPARO MANUAL DA ARGAMASSA</t>
  </si>
  <si>
    <t>ASSENTAMENTO DE PEITORIL COM ARGAMASSA DE CIMENTO COLANTE</t>
  </si>
  <si>
    <t>TABEIRA DE MADEIRA LEI, 1A QUALIDADE, 2,5X30,0CM PARA BEIRAL DE TELHADO</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</si>
  <si>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</si>
  <si>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</si>
  <si>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</si>
  <si>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</si>
  <si>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</si>
  <si>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</si>
  <si>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</si>
  <si>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</si>
  <si>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</si>
  <si>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REVESTIMENTO EM LAMINADO MELAMINICO TEXTURIZADO, ESPESSURA 0,8 MM, FIXADO COM COLA</t>
  </si>
  <si>
    <t>CORRIMAO EM MARMORITE, LARGURA 15CM</t>
  </si>
  <si>
    <t>RECOLOCACO DE FORROS EM REGUA DE PVC E PERFIS, CONSIDERANDO REAPROVEITAMENTO DO MATERIAL</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</si>
  <si>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</si>
  <si>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</si>
  <si>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</si>
  <si>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</si>
  <si>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</si>
  <si>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ISOLAMENTO TERMICO COM ARGAMASSA TRACO 1:3 (CIMENTO E AREIA GROSSA NAO PENEIRADA), COM ADICAO DE PEROLAS DE ISOPOR, ESPESSURA 6CM, PREPARO MANUAL DA ARGAMASSA</t>
  </si>
  <si>
    <t>ISOLAMENTO TERMICO COM MANTA DE LA DE VIDRO, ESPESSURA 2,5CM</t>
  </si>
  <si>
    <t>REPARO ESTRUTURAL DE ESTRUTURAS DE CONCRETO COM ARGAMASSA POLIMERICA DE ALTO DESEMPENHO, E=2 CM</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</si>
  <si>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</si>
  <si>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</si>
  <si>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</si>
  <si>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</si>
  <si>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</si>
  <si>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</si>
  <si>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DE DENSIDADE ALTA, NAS FACES INTERNAS DE PAREDES DO SISTEMA DE PAREDES DE CONCRETO. AF_06/2015</t>
  </si>
  <si>
    <t>ARGAMASSA TRACO 1:3 (CIMENTO E AREIA), PREPARO MANUAL, INCLUSO ADITIVO IMPERMEABILIZANTE</t>
  </si>
  <si>
    <t>ARGAMASSA TRACO 1:4 (CIMENTO E AREIA), PREPARO MANUAL, INCLUSO ADITIVO IMPERMEABILIZANTE</t>
  </si>
  <si>
    <t>ARGAMASSA TRAÇO 1:7 (CIMENTO E AREIA MÉDIA) COM ADIÇÃO DE PLASTIFICANTE PARA EMBOÇO/MASSA ÚNICA/ASSENTAMENTO DE ALVENARIA DE VEDAÇÃO, PREPARO MECÂNICO COM BETONEIRA 400 L. AF_06/2014</t>
  </si>
  <si>
    <t>ARGAMASSA TRAÇO 1:7 (CIMENTO E AREIA MÉDIA) COM ADIÇÃO DE PLASTIFICANTE PARA EMBOÇO/MASSA ÚNICA/ASSENTAMENTO DE ALVENARIA DE VEDAÇÃO, PREPARO MECÂNICO COM BETONEIRA 600 L. AF_06/2014</t>
  </si>
  <si>
    <t>ARGAMASSA TRAÇO 1:6 (CIMENTO E AREIA MÉDIA) COM ADIÇÃO DE PLASTIFICANTE PARA EMBOÇO/MASSA ÚNICA/ASSENTAMENTO DE ALVENARIA DE VEDAÇÃO, PREPARO MECÂNICO COM BETONEIRA 400 L. AF_06/2014</t>
  </si>
  <si>
    <t>ARGAMASSA TRAÇO 1:6 (CIMENTO E AREIA MÉDIA) COM ADIÇÃO DE PLASTIFICANTE PARA EMBOÇO/MASSA ÚNICA/ASSENTAMENTO DE ALVENARIA DE VEDAÇÃO, PREPARO MECÂNICO COM BETONEIRA 600 L. AF_06/2014</t>
  </si>
  <si>
    <t>ARGAMASSA TRAÇO 1:1:6 (CIMENTO, CAL E AREIA MÉDIA) PARA EMBOÇO/MASSA ÚNICA/ASSENTAMENTO DE ALVENARIA DE VEDAÇÃO, PREPARO MECÂNICO COM BETONEIRA 400 L. AF_06/2014</t>
  </si>
  <si>
    <t>ARGAMASSA TRAÇO 1:1:6 (CIMENTO, CAL E AREIA MÉDIA) PARA EMBOÇO/MASSA ÚNICA/ASSENTAMENTO DE ALVENARIA DE VEDAÇÃO, PREPARO MECÂNICO COM BETONEIRA 600 L. AF_06/2014</t>
  </si>
  <si>
    <t>ARGAMASSA TRAÇO 1:1,5:7,5 (CIMENTO, CAL E AREIA MÉDIA) PARA EMBOÇO/MASSA ÚNICA/ASSENTAMENTO DE ALVENARIA DE VEDAÇÃO, PREPARO MECÂNICO COM BETONEIRA 400 L. AF_06/2014</t>
  </si>
  <si>
    <t>ARGAMASSA TRAÇO 1:1,5:7,5 (CIMENTO, CAL E AREIA MÉDIA) PARA EMBOÇO/MASSA ÚNICA/ASSENTAMENTO DE ALVENARIA DE VEDAÇÃO, PREPARO MECÂNICO COM BETONEIRA 600 L. AF_06/2014</t>
  </si>
  <si>
    <t>ARGAMASSA TRAÇO 1:2:9 (CIMENTO, CAL E AREIA MÉDIA) PARA EMBOÇO/MASSA ÚNICA/ASSENTAMENTO DE ALVENARIA DE VEDAÇÃO, PREPARO MECÂNICO COM BETONEIRA 600 L. AF_06/2014</t>
  </si>
  <si>
    <t>ARGAMASSA TRAÇO 1:3:12 (CIMENTO, CAL E AREIA MÉDIA) PARA EMBOÇO/MASSA ÚNICA/ASSENTAMENTO DE ALVENARIA DE VEDAÇÃO, PREPARO MECÂNICO COM BETONEIRA 400 L. AF_06/2014</t>
  </si>
  <si>
    <t>ARGAMASSA TRAÇO 1:3:12 (CIMENTO, CAL E AREIA MÉDIA) PARA EMBOÇO/MASSA ÚNICA/ASSENTAMENTO DE ALVENARIA DE VEDAÇÃO, PREPARO MECÂNICO COM BETONEIRA 600 L. AF_06/2014</t>
  </si>
  <si>
    <t>ARGAMASSA TRAÇO 1:3 (CIMENTO E AREIA MÉDIA) PARA CONTRAPISO, PREPARO MECÂNICO COM BETONEIRA 400 L. AF_06/2014</t>
  </si>
  <si>
    <t>ARGAMASSA TRAÇO 1:3 (CIMENTO E AREIA MÉDIA) PARA CONTRAPISO, PREPARO MECÂNICO COM BETONEIRA 600 L. AF_06/2014</t>
  </si>
  <si>
    <t>ARGAMASSA TRAÇO 1:4 (CIMENTO E AREIA MÉDIA) PARA CONTRAPISO, PREPARO MECÂNICO COM BETONEIRA 400 L. AF_06/2014</t>
  </si>
  <si>
    <t>ARGAMASSA TRAÇO 1:4 (CIMENTO E AREIA MÉDIA) PARA CONTRAPISO, PREPARO MECÂNICO COM BETONEIRA 600 L. AF_06/2014</t>
  </si>
  <si>
    <t>ARGAMASSA TRAÇO 1:5 (CIMENTO E AREIA MÉDIA) PARA CONTRAPISO, PREPARO MECÂNICO COM BETONEIRA 400 L. AF_06/2014</t>
  </si>
  <si>
    <t>ARGAMASSA TRAÇO 1:5 (CIMENTO E AREIA MÉDIA) PARA CONTRAPISO, PREPARO MECÂNICO COM BETONEIRA 600 L. AF_06/2014</t>
  </si>
  <si>
    <t>ARGAMASSA TRAÇO 1:6 (CIMENTO E AREIA MÉDIA) PARA CONTRAPISO, PREPARO MECÂNICO COM BETONEIRA 400 L. AF_06/2014</t>
  </si>
  <si>
    <t>ARGAMASSA TRAÇO 1:6 (CIMENTO E AREIA MÉDIA) PARA CONTRAPISO, PREPARO MECÂNICO COM BETONEIRA 600 L. AF_06/2014</t>
  </si>
  <si>
    <t>ARGAMASSA TRAÇO 1:5 (CIMENTO E AREIA GROSSA) PARA CHAPISCO CONVENCIONAL, PREPARO MECÂNICO COM BETONEIRA 400 L. AF_06/2014</t>
  </si>
  <si>
    <t>ARGAMASSA TRAÇO 1:5 (CIMENTO E AREIA GROSSA) PARA CHAPISCO CONVENCIONAL, PREPARO MECÂNICO COM BETONEIRA 600 L. AF_06/2014</t>
  </si>
  <si>
    <t>ARGAMASSA TRAÇO 1:3 (CIMENTO E AREIA GROSSA) PARA CHAPISCO CONVENCIONAL, PREPARO MECÂNICO COM BETONEIRA 400 L. AF_06/2014</t>
  </si>
  <si>
    <t>ARGAMASSA TRAÇO 1:3 (CIMENTO E AREIA GROSSA) PARA CHAPISCO CONVENCIONAL, PREPARO MECÂNICO COM BETONEIRA 600 L. AF_06/2014</t>
  </si>
  <si>
    <t>ARGAMASSA TRAÇO 1:4 (CIMENTO E AREIA GROSSA) PARA CHAPISCO CONVENCIONAL, PREPARO MECÂNICO COM BETONEIRA 400 L. AF_06/2014</t>
  </si>
  <si>
    <t>ARGAMASSA TRAÇO 1:4 (CIMENTO E AREIA GROSSA) PARA CHAPISCO CONVENCIONAL, PREPARO MECÂNICO COM BETONEIRA 600 L. AF_06/2014</t>
  </si>
  <si>
    <t>ARGAMASSA TRAÇO 1:5 (CIMENTO E AREIA GROSSA) COM ADIÇÃO DE EMULSÃO POLIMÉRICA PARA CHAPISCO ROLADO, PREPARO MECÂNICO COM BETONEIRA 400 L. AF_06/2014</t>
  </si>
  <si>
    <t>ARGAMASSA TRAÇO 1:5 (CIMENTO E AREIA GROSSA) COM ADIÇÃO DE EMULSÃO POLIMÉRICA PARA CHAPISCO ROLADO, PREPARO MECÂNICO COM BETONEIRA 600 L. AF_06/2014</t>
  </si>
  <si>
    <t>ARGAMASSA TRAÇO 1:3 (CIMENTO E AREIA GROSSA) COM ADIÇÃO DE EMULSÃO POLIMÉRICA PARA CHAPISCO ROLADO, PREPARO MECÂNICO COM BETONEIRA 400 L. AF_06/2014</t>
  </si>
  <si>
    <t>ARGAMASSA TRAÇO 1:3 (CIMENTO E AREIA GROSSA) COM ADIÇÃO DE EMULSÃO POLIMÉRICA PARA CHAPISCO ROLADO, PREPARO MECÂNICO COM BETONEIRA 600 L. AF_06/2014</t>
  </si>
  <si>
    <t>ARGAMASSA TRAÇO 1:4 (CIMENTO E AREIA GROSSA) COM ADIÇÃO DE EMULSÃO POLIMÉRICA PARA CHAPISCO ROLADO, PREPARO MECÂNICO COM BETONEIRA 400 L. AF_06/2014</t>
  </si>
  <si>
    <t>ARGAMASSA TRAÇO 1:4 (CIMENTO E AREIA GROSSA) COM ADIÇÃO DE EMULSÃO POLIMÉRICA PARA CHAPISCO ROLADO, PREPARO MECÂNICO COM BETONEIRA 600 L. AF_06/2014</t>
  </si>
  <si>
    <t>ARGAMASSA TRAÇO 1:7 (CIMENTO E AREIA MÉDIA) COM ADIÇÃO DE PLASTIFICANTE PARA EMBOÇO/MASSA ÚNICA/ASSENTAMENTO DE ALVENARIA DE VEDAÇÃO, PREPARO MECÂNICO COM MISTURADOR DE EIXO HORIZONTAL DE 300 KG. AF_06/2014</t>
  </si>
  <si>
    <t>ARGAMASSA TRAÇO 1:7 (CIMENTO E AREIA MÉDIA) COM ADIÇÃO DE PLASTIFICANTE PARA EMBOÇO/MASSA ÚNICA/ASSENTAMENTO DE ALVENARIA DE VEDAÇÃO, PREPARO MECÂNICO COM MISTURADOR DE EIXO HORIZONTAL DE 600 KG. AF_06/2014</t>
  </si>
  <si>
    <t>ARGAMASSA TRAÇO 1:6 (CIMENTO E AREIA MÉDIA) COM ADIÇÃO DE PLASTIFICANTE PARA EMBOÇO/MASSA ÚNICA/ASSENTAMENTO DE ALVENARIA DE VEDAÇÃO, PREPARO MECÂNICO COM MISTURADOR DE EIXO HORIZONTAL DE 300 KG. AF_06/2014</t>
  </si>
  <si>
    <t>ARGAMASSA TRAÇO 1:6 (CIMENTO E AREIA MÉDIA) COM ADIÇÃO DE PLASTIFICANTE PARA EMBOÇO/MASSA ÚNICA/ASSENTAMENTO DE ALVENARIA DE VEDAÇÃO, PREPARO MECÂNICO COM MISTURADOR DE EIXO HORIZONTAL DE 600 KG. AF_06/2014</t>
  </si>
  <si>
    <t>ARGAMASSA TRAÇO 1:1:6 (CIMENTO, CAL E AREIA MÉDIA) PARA EMBOÇO/MASSA ÚNICA/ASSENTAMENTO DE ALVENARIA DE VEDAÇÃO, PREPARO MECÂNICO COM MISTURADOR DE EIXO HORIZONTAL DE 300 KG. AF_06/2014</t>
  </si>
  <si>
    <t>ARGAMASSA TRAÇO 1:1:6 (CIMENTO, CAL E AREIA MÉDIA) PARA EMBOÇO/MASSA ÚNICA/ASSENTAMENTO DE ALVENARIA DE VEDAÇÃO, PREPARO MECÂNICO COM MISTURADOR DE EIXO HORIZONTAL DE 600 KG. AF_06/2014</t>
  </si>
  <si>
    <t>ARGAMASSA TRAÇO 1:1,5:7,5 (CIMENTO, CAL E AREIA MÉDIA) PARA EMBOÇO/MASSA ÚNICA/ASSENTAMENTO DE ALVENARIA DE VEDAÇÃO, PREPARO MECÂNICO COM MISTURADOR DE EIXO HORIZONTAL DE 300 KG. AF_06/2014</t>
  </si>
  <si>
    <t>ARGAMASSA TRAÇO 1:1,5:7,5 (CIMENTO, CAL E AREIA MÉDIA) PARA EMBOÇO/MASSA ÚNICA/ASSENTAMENTO DE ALVENARIA DE VEDAÇÃO, PREPARO MECÂNICO COM MISTURADOR DE EIXO HORIZONTAL DE 600 KG. AF_06/2014</t>
  </si>
  <si>
    <t>ARGAMASSA TRAÇO 1:2:8 (CIMENTO, CAL E AREIA MÉDIA) PARA EMBOÇO/MASSA ÚNICA/ASSENTAMENTO DE ALVENARIA DE VEDAÇÃO, PREPARO MECÂNICO COM MISTURADOR DE EIXO HORIZONTAL DE 300 KG. AF_06/2014</t>
  </si>
  <si>
    <t>ARGAMASSA TRAÇO 1:2:8 (CIMENTO, CAL E AREIA MÉDIA) PARA EMBOÇO/MASSA ÚNICA/ASSENTAMENTO DE ALVENARIA DE VEDAÇÃO, PREPARO MECÂNICO COM MISTURADOR DE EIXO HORIZONTAL DE 600 KG. AF_06/2014</t>
  </si>
  <si>
    <t>ARGAMASSA TRAÇO 1:2:9 (CIMENTO, CAL E AREIA MÉDIA) PARA EMBOÇO/MASSA ÚNICA/ASSENTAMENTO DE ALVENARIA DE VEDAÇÃO, PREPARO MECÂNICO COM MISTURADOR DE EIXO HORIZONTAL DE 300 KG. AF_06/2014</t>
  </si>
  <si>
    <t>ARGAMASSA TRAÇO 1:3:12 (CIMENTO, CAL E AREIA MÉDIA) PARA EMBOÇO/MASSA ÚNICA/ASSENTAMENTO DE ALVENARIA DE VEDAÇÃO, PREPARO MECÂNICO COM MISTURADOR DE EIXO HORIZONTAL DE 600 KG. AF_06/2014</t>
  </si>
  <si>
    <t>ARGAMASSA TRAÇO 1:3 (CIMENTO E AREIA MÉDIA) PARA CONTRAPISO, PREPARO MECÂNICO COM MISTURADOR DE EIXO HORIZONTAL DE 160 KG. AF_06/2014</t>
  </si>
  <si>
    <t>ARGAMASSA TRAÇO 1:3 (CIMENTO E AREIA MÉDIA) PARA CONTRAPISO, PREPARO MECÂNICO COM MISTURADOR DE EIXO HORIZONTAL DE 300 KG. AF_06/2014</t>
  </si>
  <si>
    <t>ARGAMASSA TRAÇO 1:3 (CIMENTO E AREIA MÉDIA) PARA CONTRAPISO, PREPARO MECÂNICO COM MISTURADOR DE EIXO HORIZONTAL DE 600 KG. AF_06/2014</t>
  </si>
  <si>
    <t>ARGAMASSA TRAÇO 1:4 (CIMENTO E AREIA MÉDIA) PARA CONTRAPISO, PREPARO MECÂNICO COM MISTURADOR DE EIXO HORIZONTAL DE 160 KG. AF_06/2014</t>
  </si>
  <si>
    <t>ARGAMASSA TRAÇO 1:4 (CIMENTO E AREIA MÉDIA) PARA CONTRAPISO, PREPARO MECÂNICO COM MISTURADOR DE EIXO HORIZONTAL DE 300 KG. AF_06/2014</t>
  </si>
  <si>
    <t>ARGAMASSA TRAÇO 1:4 (CIMENTO E AREIA MÉDIA) PARA CONTRAPISO, PREPARO MECÂNICO COM MISTURADOR DE EIXO HORIZONTAL DE 600 KG. AF_06/2014</t>
  </si>
  <si>
    <t>ARGAMASSA TRAÇO 1:5 (CIMENTO E AREIA MÉDIA) PARA CONTRAPISO, PREPARO MECÂNICO COM MISTURADOR DE EIXO HORIZONTAL DE 160 KG. AF_06/2014</t>
  </si>
  <si>
    <t>ARGAMASSA TRAÇO 1:5 (CIMENTO E AREIA MÉDIA) PARA CONTRAPISO, PREPARO MECÂNICO COM MISTURADOR DE EIXO HORIZONTAL DE 300 KG. AF_06/2014</t>
  </si>
  <si>
    <t>ARGAMASSA TRAÇO 1:5 (CIMENTO E AREIA MÉDIA) PARA CONTRAPISO, PREPARO MECÂNICO COM MISTURADOR DE EIXO HORIZONTAL DE 600 KG. AF_06/2014</t>
  </si>
  <si>
    <t>ARGAMASSA TRAÇO 1:6 (CIMENTO E AREIA MÉDIA) PARA CONTRAPISO, PREPARO MECÂNICO COM MISTURADOR DE EIXO HORIZONTAL DE 160 KG. AF_06/2014</t>
  </si>
  <si>
    <t>ARGAMASSA TRAÇO 1:6 (CIMENTO E AREIA MÉDIA) PARA CONTRAPISO, PREPARO MECÂNICO COM MISTURADOR DE EIXO HORIZONTAL DE 600 KG. AF_06/2014</t>
  </si>
  <si>
    <t>ARGAMASSA TRAÇO 1:5 (CIMENTO E AREIA GROSSA) PARA CHAPISCO CONVENCIONAL, PREPARO MECÂNICO COM MISTURADOR DE EIXO HORIZONTAL DE 300 KG. AF_06/2014</t>
  </si>
  <si>
    <t>ARGAMASSA TRAÇO 1:5 (CIMENTO E AREIA GROSSA) PARA CHAPISCO CONVENCIONAL, PREPARO MECÂNICO COM MISTURADOR DE EIXO HORIZONTAL DE 600 KG. AF_06/2014</t>
  </si>
  <si>
    <t>ARGAMASSA TRAÇO 1:3 (CIMENTO E AREIA GROSSA) PARA CHAPISCO CONVENCIONAL, PREPARO MECÂNICO COM MISTURADOR DE EIXO HORIZONTAL DE 160 KG. AF_06/2014</t>
  </si>
  <si>
    <t>ARGAMASSA TRAÇO 1:3 (CIMENTO E AREIA GROSSA) PARA CHAPISCO CONVENCIONAL, PREPARO MECÂNICO COM MISTURADOR DE EIXO HORIZONTAL DE 300 KG. AF_06/2014</t>
  </si>
  <si>
    <t>ARGAMASSA TRAÇO 1:3 (CIMENTO E AREIA GROSSA) PARA CHAPISCO CONVENCIONAL, PREPARO MECÂNICO COM MISTURADOR DE EIXO HORIZONTAL DE 600 KG. AF_06/2014</t>
  </si>
  <si>
    <t>ARGAMASSA TRAÇO 1:4 (CIMENTO E AREIA GROSSA) PARA CHAPISCO CONVENCIONAL, PREPARO MECÂNICO COM MISTURADOR DE EIXO HORIZONTAL DE 160 KG. AF_06/2014</t>
  </si>
  <si>
    <t>ARGAMASSA TRAÇO 1:4 (CIMENTO E AREIA GROSSA) PARA CHAPISCO CONVENCIONAL, PREPARO MECÂNICO COM MISTURADOR DE EIXO HORIZONTAL DE 300 KG. AF_06/2014</t>
  </si>
  <si>
    <t>ARGAMASSA TRAÇO 1:4 (CIMENTO E AREIA GROSSA) PARA CHAPISCO CONVENCIONAL, PREPARO MECÂNICO COM MISTURADOR DE EIXO HORIZONTAL DE 600 KG. AF_06/2014</t>
  </si>
  <si>
    <t>ARGAMASSA TRAÇO 1:5 (CIMENTO E AREIA GROSSA) COM ADIÇÃO DE EMULSÃO POLIMÉRICA PARA CHAPISCO ROLADO, PREPARO MECÂNICO COM MISTURADOR DE EIXO HORIZONTAL DE 300 KG. AF_06/2014</t>
  </si>
  <si>
    <t>ARGAMASSA TRAÇO 1:5 (CIMENTO E AREIA GROSSA) COM ADIÇÃO DE EMULSÃO POLIMÉRICA PARA CHAPISCO ROLADO, PREPARO MECÂNICO COM MISTURADOR DE EIXO HORIZONTAL DE 600 KG. AF_06/2014</t>
  </si>
  <si>
    <t>ARGAMASSA TRAÇO 1:3 (CIMENTO E AREIA GROSSA) COM ADIÇÃO DE EMULSÃO POLIMÉRICA PARA CHAPISCO ROLADO, PREPARO MECÂNICO COM MISTURADOR DE EIXO HORIZONTAL DE 160 KG. AF_06/2014</t>
  </si>
  <si>
    <t>ARGAMASSA TRAÇO 1:3 (CIMENTO E AREIA GROSSA) COM ADIÇÃO DE EMULSÃO POLIMÉRICA PARA CHAPISCO ROLADO, PREPARO MECÂNICO COM MISTURADOR DE EIXO HORIZONTAL DE 300 KG. AF_06/2014</t>
  </si>
  <si>
    <t>ARGAMASSA TRAÇO 1:3 (CIMENTO E AREIA GROSSA) COM ADIÇÃO DE EMULSÃO POLIMÉRICA PARA CHAPISCO ROLADO, PREPARO MECÂNICO COM MISTURADOR DE EIXO HORIZONTAL DE 600 KG. AF_06/2014</t>
  </si>
  <si>
    <t>ARGAMASSA TRAÇO 1:4 (CIMENTO E AREIA GROSSA) COM ADIÇÃO DE EMULSÃO POLIMÉRICA PARA CHAPISCO ROLADO, PREPARO MECÂNICO COM MISTURADOR DE EIXO HORIZONTAL DE 300 KG. AF_06/2014</t>
  </si>
  <si>
    <t>ARGAMASSA TRAÇO 1:4 (CIMENTO E AREIA GROSSA) COM ADIÇÃO DE EMULSÃO POLIMÉRICA PARA CHAPISCO ROLADO, PREPARO MECÂNICO COM MISTURADOR DE EIXO HORIZONTAL DE 600 KG. AF_06/2014</t>
  </si>
  <si>
    <t>ARGAMASSA TRAÇO 1:7 (CIMENTO E AREIA MÉDIA) COM ADIÇÃO DE PLASTIFICANTE PARA EMBOÇO/MASSA ÚNICA/ASSENTAMENTO DE ALVENARIA DE VEDAÇÃO, PREPARO MANUAL. AF_06/2014</t>
  </si>
  <si>
    <t>ARGAMASSA TRAÇO 1:6 (CIMENTO E AREIA MÉDIA) COM ADIÇÃO DE PLASTIFICANTE PARA EMBOÇO/MASSA ÚNICA/ASSENTAMENTO DE ALVENARIA DE VEDAÇÃO, PREPARO MANUAL. AF_06/2014</t>
  </si>
  <si>
    <t>ARGAMASSA TRAÇO 1:1:6 (CIMENTO, CAL E AREIA MÉDIA) PARA EMBOÇO/MASSA ÚNICA/ASSENTAMENTO DE ALVENARIA DE VEDAÇÃO, PREPARO MANUAL. AF_06/2014</t>
  </si>
  <si>
    <t>ARGAMASSA TRAÇO 1:1,5:7,5 (CIMENTO, CAL E AREIA MÉDIA) PARA EMBOÇO/MASSA ÚNICA/ASSENTAMENTO DE ALVENARIA DE VEDAÇÃO, PREPARO MANUAL. AF_06/2014</t>
  </si>
  <si>
    <t>ARGAMASSA TRAÇO 1:2:8 (CIMENTO, CAL E AREIA MÉDIA) PARA EMBOÇO/MASSA ÚNICA/ASSENTAMENTO DE ALVENARIA DE VEDAÇÃO, PREPARO MANUAL. AF_06/2014</t>
  </si>
  <si>
    <t>ARGAMASSA TRAÇO 1:2:9 (CIMENTO, CAL E AREIA MÉDIA) PARA EMBOÇO/MASSA ÚNICA/ASSENTAMENTO DE ALVENARIA DE VEDAÇÃO, PREPARO MANUAL. AF_06/2014</t>
  </si>
  <si>
    <t>ARGAMASSA TRAÇO 1:3:12 (CIMENTO, CAL E AREIA MÉDIA) PARA EMBOÇO/MASSA ÚNICA/ASSENTAMENTO DE ALVENARIA DE VEDAÇÃO, PREPARO MANUAL. AF_06/2014</t>
  </si>
  <si>
    <t>ARGAMASSA TRAÇO 1:3 (CIMENTO E AREIA MÉDIA) PARA CONTRAPISO, PREPARO MANUAL. AF_06/2014</t>
  </si>
  <si>
    <t>ARGAMASSA TRAÇO 1:4 (CIMENTO E AREIA MÉDIA) PARA CONTRAPISO, PREPARO MANUAL. AF_06/2014</t>
  </si>
  <si>
    <t>ARGAMASSA TRAÇO 1:5 (CIMENTO E AREIA MÉDIA) PARA CONTRAPISO, PREPARO MANUAL. AF_06/2014</t>
  </si>
  <si>
    <t>ARGAMASSA TRAÇO 1:6 (CIMENTO E AREIA MÉDIA) PARA CONTRAPISO, PREPARO MANUAL. AF_06/2014</t>
  </si>
  <si>
    <t>ARGAMASSA TRAÇO 1:5 (CIMENTO E AREIA GROSSA) PARA CHAPISCO CONVENCIONAL, PREPARO MANUAL. AF_06/2014</t>
  </si>
  <si>
    <t>ARGAMASSA TRAÇO 1:3 (CIMENTO E AREIA GROSSA) PARA CHAPISCO CONVENCIONAL, PREPARO MANUAL. AF_06/2014</t>
  </si>
  <si>
    <t>ARGAMASSA TRAÇO 1:4 (CIMENTO E AREIA GROSSA) PARA CHAPISCO CONVENCIONAL, PREPARO MANUAL. AF_06/2014</t>
  </si>
  <si>
    <t>ARGAMASSA TRAÇO 1:5 (CIMENTO E AREIA GROSSA) COM ADIÇÃO DE EMULSÃO POLIMÉRICA PARA CHAPISCO ROLADO, PREPARO MANUAL. AF_06/2014</t>
  </si>
  <si>
    <t>ARGAMASSA TRAÇO 1:3 (CIMENTO E AREIA GROSSA) COM ADIÇÃO DE EMULSÃO POLIMÉRICA PARA CHAPISCO ROLADO, PREPARO MANUAL. AF_06/2014</t>
  </si>
  <si>
    <t>ARGAMASSA TRAÇO 1:4 (CIMENTO E AREIA GROSSA) COM ADIÇÃO DE EMULSÃO POLIMÉRICA PARA CHAPISCO ROLADO, PREPARO MANUAL. AF_06/2014</t>
  </si>
  <si>
    <t>ARGAMASSA INDUSTRIALIZADA MULTIUSO PARA REVESTIMENTOS E ASSENTAMENTO DA ALVENARIA, PREPARO COM MISTURADOR DE EIXO HORIZONTAL DE 160 KG. AF_06/2014</t>
  </si>
  <si>
    <t>ARGAMASSA INDUSTRIALIZADA MULTIUSO PARA REVESTIMENTOS E ASSENTAMENTO DA ALVENARIA, PREPARO COM MISTURADOR DE EIXO HORIZONTAL DE 300 KG. AF_06/2014</t>
  </si>
  <si>
    <t>ARGAMASSA INDUSTRIALIZADA MULTIUSO PARA REVESTIMENTOS E ASSENTAMENTO DA ALVENARIA, PREPARO COM MISTURADOR DE EIXO HORIZONTAL DE 600 KG. AF_06/2014</t>
  </si>
  <si>
    <t>ARGAMASSA PRONTA PARA CONTRAPISO, PREPARO COM MISTURADOR DE EIXO HORIZONTAL DE 160 KG. AF_06/2014</t>
  </si>
  <si>
    <t>ARGAMASSA PRONTA PARA CONTRAPISO, PREPARO COM MISTURADOR DE EIXO HORIZONTAL DE 300 KG. AF_06/2014</t>
  </si>
  <si>
    <t>ARGAMASSA PRONTA PARA CONTRAPISO, PREPARO COM MISTURADOR DE EIXO HORIZONTAL DE 600 KG. AF_06/2014</t>
  </si>
  <si>
    <t>ARGAMASSA PARA REVESTIMENTO DECORATIVO MONOCAMADA (MONOCAPA), PREPARO COM MISTURADOR DE EIXO HORIZONTAL DE 160 KG. AF_06/2014</t>
  </si>
  <si>
    <t>ARGAMASSA PARA REVESTIMENTO DECORATIVO MONOCAMADA (MONOCAPA), PREPARO COM MISTURADOR DE EIXO HORIZONTAL DE 300 KG. AF_06/2014</t>
  </si>
  <si>
    <t>ARGAMASSA PARA REVESTIMENTO DECORATIVO MONOCAMADA (MONOCAPA), PREPARO COM MISTURADOR DE EIXO HORIZONTAL DE 600 KG. AF_06/2014</t>
  </si>
  <si>
    <t>ARGAMASSA INDUSTRIALIZADA PARA CHAPISCO ROLADO, PREPARO COM MISTURADOR DE EIXO HORIZONTAL DE 160 KG. AF_06/2014</t>
  </si>
  <si>
    <t>ARGAMASSA INDUSTRIALIZADA PARA CHAPISCO ROLADO, PREPARO COM MISTURADOR DE EIXO HORIZONTAL DE 300 KG. AF_06/2014</t>
  </si>
  <si>
    <t>ARGAMASSA INDUSTRIALIZADA PARA CHAPISCO ROLADO, PREPARO COM MISTURADOR DE EIXO HORIZONTAL DE 600 KG. AF_06/2014</t>
  </si>
  <si>
    <t>ARGAMASSA INDUSTRIALIZADA PARA CHAPISCO COLANTE, PREPARO COM MISTURADOR DE EIXO HORIZONTAL DE 160 KG. AF_06/2014</t>
  </si>
  <si>
    <t>ARGAMASSA INDUSTRIALIZADA PARA CHAPISCO COLANTE, PREPARO COM MISTURADOR DE EIXO HORIZONTAL DE 300 KG. AF_06/2014</t>
  </si>
  <si>
    <t>ARGAMASSA INDUSTRIALIZADA PARA CHAPISCO COLANTE, PREPARO COM MISTURADOR DE EIXO HORIZONTAL DE 600 KG. AF_06/2014</t>
  </si>
  <si>
    <t>ARGAMASSA INDUSTRIALIZADA MULTIUSO PARA REVESTIMENTOS E ASSENTAMENTO DA ALVENARIA, PREPARO MANUAL. AF_06/2014</t>
  </si>
  <si>
    <t>ARGAMASSA PRONTA PARA CONTRAPISO, PREPARO MANUAL. AF_06/2014</t>
  </si>
  <si>
    <t>ARGAMASSA INDUSTRIALIZADA PARA CHAPISCO ROLADO, PREPARO MANUAL. AF_06/2014</t>
  </si>
  <si>
    <t>ARGAMASSA INDUSTRIALIZADA PARA CHAPISCO COLANTE, PREPARO MANUAL. AF_06/2014</t>
  </si>
  <si>
    <t>ARGAMASSA PARA REVESTIMENTO DECORATIVO MONOCAMADA (MONOCAPA), MISTURA E PROJEÇÃO DE 1,5 M3/H DE ARGAMASSA. AF_06/2014</t>
  </si>
  <si>
    <t>ARGAMASSA PARA REVESTIMENTO DECORATIVO MONOCAMADA (MONOCAPA), MISTURA E PROJEÇÃO DE 2 M3/H DE ARGAMASSA. AF_06/2014</t>
  </si>
  <si>
    <t>ARGAMASSA INDUSTRIALIZADA PARA REVESTIMENTOS, MISTURA E PROJEÇÃO DE 1,5 M³/H DE ARGAMASSA. AF_06/2014</t>
  </si>
  <si>
    <t>ARGAMASSA INDUSTRIALIZADA PARA REVESTIMENTOS, MISTURA E PROJEÇÃO DE 2 M³/H DE ARGAMASSA. AF_06/2014</t>
  </si>
  <si>
    <t>ARGAMASSA À BASE DE GESSO, MISTURA E PROJEÇÃO DE 1,5 M³/H DE ARGAMASSA. AF_06/2014</t>
  </si>
  <si>
    <t>ARGAMASSA TRAÇO 1:0,5:4,5 (CIMENTO, CAL E AREIA MÉDIA), PREPARO MECÂNICO COM BETONEIRA 400 L. AF_08/2014</t>
  </si>
  <si>
    <t>ARGAMASSA TRAÇO 1:3 (CIMENTO E AREIA MÉDIA), PREPARO MECÂNICO COM BETONEIRA 400 L. AF_08/2014</t>
  </si>
  <si>
    <t>ARGAMASSA TRAÇO 1:3 (CIMENTO E AREIA MÉDIA), PREPARO MANUAL. AF_08/2014</t>
  </si>
  <si>
    <t>ARGAMASSA TRAÇO 1:4 (CIMENTO E AREIA MÉDIA), PREPARO MECÂNICO COM BETONEIRA 400 L. AF_08/2014</t>
  </si>
  <si>
    <t>ARGAMASSA TRAÇO 1:2:9 (CIMENTO, CAL E AREIA MÉDIA) PARA EMBOÇO/MASSA ÚNICA/ASSENTAMENTO DE ALVENARIA DE VEDAÇÃO, PREPARO MECÂNICO COM BETONEIRA 400 L. AF_09/2014</t>
  </si>
  <si>
    <t>ARGAMASSA TRAÇO 1:1,65 (CIMENTO E AREIA MÉDIA), FCK 20 MPA, PREPARO MECÂNICO COM MISTURADOR DUPLO HORIZONTAL DE ALTA TURBULÊNCIA. AF_11/2016</t>
  </si>
  <si>
    <t>ARGAMASSA TRAÇO 1:3 (CIMENTO E AREIA), PREPARO MECANICO , INCLUSO ADITIVO IMPERMEABILIZANTE</t>
  </si>
  <si>
    <t>TRANSPORTE HORIZONTAL, MASSA/GRANEL, JERICA 90L, 30M. AF_06/2014</t>
  </si>
  <si>
    <t>TRANSPORTE HORIZONTAL, MASSA/GRANEL, JERICA 90L, 50M. AF_06/2014</t>
  </si>
  <si>
    <t>TRANSPORTE HORIZONTAL, MASSA/GRANEL, JERICA 90L, 75M. AF_06/2014</t>
  </si>
  <si>
    <t>TRANSPORTE HORIZONTAL, MASSA/GRANEL, JERICA 90L, 100M. AF_06/2014</t>
  </si>
  <si>
    <t>TRANSPORTE HORIZONTAL, MASSA/GRANEL, MINICARREGADEIRA, 30M. AF_06/2014</t>
  </si>
  <si>
    <t>TRANSPORTE HORIZONTAL, MASSA/GRANEL, MINICARREGADEIRA, 50M. AF_06/2014</t>
  </si>
  <si>
    <t>TRANSPORTE HORIZONTAL, MASSA/GRANEL, MINICARREGADEIRA, 75M. AF_06/2014</t>
  </si>
  <si>
    <t>TRANSPORTE HORIZONTAL, MASSA/GRANEL, MINICARREGADEIRA, 100M. AF_06/2014</t>
  </si>
  <si>
    <t>TRANSPORTE HORIZONTAL, BLOCOS VAZADOS DE CONCRETO OU CERÂMICO 19X19X39 CM, MANUAL, 30M. AF_06/2014</t>
  </si>
  <si>
    <t>TRANSPORTE HORIZONTAL, BLOCOS CERÂMICOS FURADOS NA HORIZONTAL 9X19X19 CM, MANUAL, 30M. AF_06/2014</t>
  </si>
  <si>
    <t>TRANSPORTE HORIZONTAL, BLOCOS VAZADOS DE CONCRETO OU CERÂMICO 19X19X39 CM, CARRINHO PLATAFORMA, 30M. AF_06/2014</t>
  </si>
  <si>
    <t>TRANSPORTE HORIZONTAL, BLOCOS CERÂMICOS FURADOS NA HORIZONTAL 9X19X19 CM, CARRINHO PLATAFORMA, 30M. AF_06/2014</t>
  </si>
  <si>
    <t>TRANSPORTE HORIZONTAL, BLOCOS VAZADOS DE CONCRETO OU CERÂMICO 19X19X39 CM, CARRINHO PLATAFORMA, 50M. AF_06/2014</t>
  </si>
  <si>
    <t>TRANSPORTE HORIZONTAL, BLOCOS CERÂMICOS FURADOS NA HORIZONTAL 9X19X19 CM, CARRINHO PLATAFORMA, 50M. AF_06/2014</t>
  </si>
  <si>
    <t>TRANSPORTE HORIZONTAL, BLOCOS VAZADOS DE CONCRETO OU CERÂMICO 19X19X39 CM, CARRINHO PLATAFORMA, 75M. AF_06/2014</t>
  </si>
  <si>
    <t>TRANSPORTE HORIZONTAL, BLOCOS CERÂMICOS FURADOS NA HORIZONTAL 9X19X19 CM, CARRINHO PLATAFORMA, 75M. AF_06/2014</t>
  </si>
  <si>
    <t>TRANSPORTE HORIZONTAL, BLOCOS VAZADOS DE CONCRETO OU CERÂMICO 19X19X39 CM, CARRINHO PLATAFORMA, 100M. AF_06/2014</t>
  </si>
  <si>
    <t>TRANSPORTE HORIZONTAL, BLOCOS CERÂMICOS FURADOS NA HORIZONTAL 9X19X19 CM, CARRINHO PLATAFORMA, 100M. AF_06/2014</t>
  </si>
  <si>
    <t>TRANSPORTE HORIZONTAL, BLOCOS VAZADOS DE CONCRETO OU CERÂMICO 19X19X39 CM, CARRINHO PARA MINI PÁLETES, 30M. AF_06/2014</t>
  </si>
  <si>
    <t>TRANSPORTE HORIZONTAL, BLOCOS CERÂMICOS FURADOS NA HORIZONTAL 9X19X19 CM, CARRINHO PARA MINI PÁLETES, 30M. AF_06/2014</t>
  </si>
  <si>
    <t>TRANSPORTE HORIZONTAL, BLOCOS VAZADOS DE CONCRETO OU CERÂMICO 19X19X39 CM, CARRINHO PARA MINI PÁLETES, 50M. AF_06/2014</t>
  </si>
  <si>
    <t>TRANSPORTE HORIZONTAL, BLOCOS CERÂMICOS FURADOS NA HORIZONTAL 9X19X19 CM, CARRINHO PARA MINI PÁLETES, 50M. AF_06/2014</t>
  </si>
  <si>
    <t>TRANSPORTE HORIZONTAL, BLOCOS VAZADOS DE CONCRETO OU CERÂMICO 19X19X39 CM, CARRINHO PARA MINI PÁLETES, 75M. AF_06/2014</t>
  </si>
  <si>
    <t>TRANSPORTE HORIZONTAL, BLOCOS CERÂMICOS FURADOS NA HORIZONTAL 9X19X19 CM, CARRINHO PARA MINI PÁLETES, 75M. AF_06/2014</t>
  </si>
  <si>
    <t>TRANSPORTE HORIZONTAL, BLOCOS VAZADOS DE CONCRETO OU CERÂMICO 19X19X39 CM, CARRINHO PARA MINI PÁLETES, 100M. AF_06/2014</t>
  </si>
  <si>
    <t>TRANSPORTE HORIZONTAL, BLOCOS CERÂMICOS FURADOS NA HORIZONTAL 9X19X19 CM, CARRINHO PARA MINI PÁLETES, 100M. AF_06/2014</t>
  </si>
  <si>
    <t>TRANSPORTE HORIZONTAL, PLACAS CERÂMICAS, MANUAL, 30M. AF_06/2014</t>
  </si>
  <si>
    <t>TRANSPORTE HORIZONTAL, PLACAS CERÂMICAS, CARRINHO PLATAFORMA, 30M. AF_06/2014</t>
  </si>
  <si>
    <t>TRANSPORTE HORIZONTAL, PLACAS CERÂMICAS, CARRINHO PLATAFORMA, 50M. AF_06/2014</t>
  </si>
  <si>
    <t>TRANSPORTE HORIZONTAL, PLACAS CERÂMICAS, CARRINHO PLATAFORMA, 75M. AF_06/2014</t>
  </si>
  <si>
    <t>TRANSPORTE HORIZONTAL, PLACAS CERÂMICAS, CARRINHO PLATAFORMA, 100M. AF_06/2014</t>
  </si>
  <si>
    <t>TRANSPORTE HORIZONTAL, PLACAS CERÂMICAS, CARRINHO PARA MINI PÁLETES, 30M. AF_06/2014</t>
  </si>
  <si>
    <t>TRANSPORTE HORIZONTAL, PLACAS CERÂMICAS, CARRINHO PARA MINI PÁLETES, 50M. AF_06/2014</t>
  </si>
  <si>
    <t>TRANSPORTE HORIZONTAL, PLACAS CERÂMICAS, CARRINHO PARA MINI PÁLETES, 75M. AF_06/2014</t>
  </si>
  <si>
    <t>TRANSPORTE HORIZONTAL, PLACAS CERÂMICAS, CARRINHO PARA MINI PÁLETES, 100M. AF_06/2014</t>
  </si>
  <si>
    <t>TRANSPORTE HORIZONTAL, PLACAS CERÂMICAS, MANIPULADOR TELESCÓPICO, 30M. AF_06/2014</t>
  </si>
  <si>
    <t>TRANSPORTE HORIZONTAL, PLACAS CERÂMICAS, MANIPULADOR TELESCÓPICO, 50M. AF_06/2014</t>
  </si>
  <si>
    <t>TRANSPORTE HORIZONTAL, PLACAS CERÂMICAS, MANIPULADOR TELESCÓPICO, 75M. AF_06/2014</t>
  </si>
  <si>
    <t>TRANSPORTE HORIZONTAL, PLACAS CERÂMICAS, MANIPULADOR TELESCÓPICO, 100M. AF_06/2014</t>
  </si>
  <si>
    <t>TRANSPORTE HORIZONTAL, LATA DE 18 L, MANUAL, 30M. AF_06/2014</t>
  </si>
  <si>
    <t>TRANSPORTE VERTICAL, BLOCOS VAZADOS DE CONCRETO OU CERÂMICO 19X19X39 CM, MANUAL, 1 PAVIMENTO. AF_06/2014</t>
  </si>
  <si>
    <t>TRANSPORTE VERTICAL, BLOCOS CERÂMICOS FURADOS NA HORIZONTAL 9X19X19 CM, MANUAL, 1 PAVIMENTO. AF_06/2014</t>
  </si>
  <si>
    <t>TRANSPORTE VERTICAL, PLACAS CERÂMICAS, MANUAL, 1 PAVIMENTO. AF_06/2014</t>
  </si>
  <si>
    <t>TRANSPORTE VERTICAL, LATA DE 18 L, MANUAL, 1 PAVIMENTO. AF_06/2014</t>
  </si>
  <si>
    <t>TRANSPORTE VERTICAL, LATA DE 10 L, MANUAL, 1 PAVIMENTO. AF_06/2014</t>
  </si>
  <si>
    <t>TRANSPORTE HORIZONTAL, SACOS 50 KG, CARRINHO PLATAFORMA, 30M. AF_06/2014</t>
  </si>
  <si>
    <t>TRANSPORTE HORIZONTAL, SACOS 30 KG, CARRINHO PLATAFORMA, 30M. AF_06/2014</t>
  </si>
  <si>
    <t>TRANSPORTE HORIZONTAL, SACOS 20 KG, CARRINHO PLATAFORMA, 30M. AF_06/2014</t>
  </si>
  <si>
    <t>TRANSPORTE HORIZONTAL, SACOS 50 KG, CARRINHO PLATAFORMA, 50M. AF_06/2014</t>
  </si>
  <si>
    <t>TRANSPORTE HORIZONTAL, SACOS 30 KG, CARRINHO PLATAFORMA, 50M. AF_06/2014</t>
  </si>
  <si>
    <t>TRANSPORTE HORIZONTAL, SACOS 20 KG, CARRINHO PLATAFORMA, 50M. AF_06/2014</t>
  </si>
  <si>
    <t>TRANSPORTE HORIZONTAL, SACOS 50 KG, CARRINHO PLATAFORMA, 75M. AF_06/2014</t>
  </si>
  <si>
    <t>TRANSPORTE HORIZONTAL, SACOS 30 KG, CARRINHO PLATAFORMA, 75M. AF_06/2014</t>
  </si>
  <si>
    <t>TRANSPORTE HORIZONTAL, SACOS 20 KG, CARRINHO PLATAFORMA, 75M. AF_06/2014</t>
  </si>
  <si>
    <t>TRANSPORTE HORIZONTAL, SACOS 50 KG, CARRINHO PLATAFORMA, 100M. AF_06/2014</t>
  </si>
  <si>
    <t>TRANSPORTE HORIZONTAL, SACOS 30 KG, CARRINHO PLATAFORMA, 100M. AF_06/2014</t>
  </si>
  <si>
    <t>TRANSPORTE HORIZONTAL, SACOS 20 KG, CARRINHO PLATAFORMA, 100M. AF_06/2014</t>
  </si>
  <si>
    <t>TRANSPORTE HORIZONTAL, LATA DE 18 L, CARRINHO PLATAFORMA, 30M. AF_06/2014</t>
  </si>
  <si>
    <t>TRANSPORTE HORIZONTAL, LATA DE 18 L, CARRINHO PLATAFORMA, 50M. AF_06/2014</t>
  </si>
  <si>
    <t>TRANSPORTE HORIZONTAL, LATA DE 18 L, CARRINHO PLATAFORMA, 75M. AF_06/2014</t>
  </si>
  <si>
    <t>TRANSPORTE HORIZONTAL, LATA DE 18 L, CARRINHO PLATAFORMA, 100M. AF_06/2014</t>
  </si>
  <si>
    <t>TRANSPORTE HORIZONTAL, SACOS 50 KG, MANUAL, 30M. AF_06/2014</t>
  </si>
  <si>
    <t>TRANSPORTE HORIZONTAL, SACOS 30 KG, MANUAL, 30M. AF_06/2014</t>
  </si>
  <si>
    <t>TRANSPORTE HORIZONTAL, SACOS 20 KG, MANUAL, 30M. AF_06/2014</t>
  </si>
  <si>
    <t>TRANSPORTE VERTICAL, SACOS 50 KG, MANUAL, 1 PAVIMENTO. AF_06/2014</t>
  </si>
  <si>
    <t>TRANSPORTE VERTICAL, SACOS 30 KG, MANUAL, 1 PAVIMENTO. AF_06/2014</t>
  </si>
  <si>
    <t>TRANSPORTE VERTICAL, SACOS 20 KG, MANUAL, 1 PAVIMENTO. AF_06/2014</t>
  </si>
  <si>
    <t>TRANSPORTE HORIZONTAL, TUBOS DE PVC SOLDÁVEL COM DIÂMETRO MENOR OU IGUAL A 60 MM, MANUAL, 30M. AF_06/2015</t>
  </si>
  <si>
    <t>TRANSPORTE HORIZONTAL, TUBOS DE PVC SOLDÁVEL COM DIÂMETRO MAIOR QUE 60 MM E MENOR OU IGUAL A 85 MM, MANUAL, 30M. AF_06/2015</t>
  </si>
  <si>
    <t>TRANSPORTE HORIZONTAL, TUBOS DE PVC SÉRIE NORMAL - ESGOTO PREDIAL, OU REFORÇADO PARA ESGOTO OU ÁGUAS PLUVIAIS PREDIAL, COM DIÂMETRO MENOR OU IGUAL A 75 MM, MANUAL, 30M. AF_06/2015</t>
  </si>
  <si>
    <t>TRANSPORTE HORIZONTAL, TUBOS DE PVC SÉRIE NORMAL - ESGOTO PREDIAL, OU REFORÇADO PARA ESGOTO OU ÁGUAS PLUVIAIS PREDIAL, COM DIÂMETRO MAIOR QUE 75 MM E MENOR OU IGUAL A 100 MM, MANUAL, 30M. AF_06/2015</t>
  </si>
  <si>
    <t>TRANSPORTE HORIZONTAL, TUBOS DE PVC SÉRIE NORMAL - ESGOTO PREDIAL, OU REFORÇADO PARA ESGOTO OU ÁGUAS PLUVIAIS PREDIAL, COM DIÂMETRO MAIOR QUE 100 MM E MENOR OU IGUAL A 150 MM, MANUAL, 30M. AF_06/2015</t>
  </si>
  <si>
    <t>TRANSPORTE HORIZONTAL, TUBOS DE CPVC COM DIÂMETRO MENOR OU IGUAL A 54 MM, MANUAL, 30M. AF_06/2015</t>
  </si>
  <si>
    <t>TRANSPORTE HORIZONTAL, TUBOS DE CPVC COM DIÂMETRO MAIOR QUE 54 MM E MENOR OU IGUAL A 73 MM, MANUAL, 30M. AF_06/2015</t>
  </si>
  <si>
    <t>TRANSPORTE HORIZONTAL, TUBOS DE CPVC COM DIÂMETRO MAIOR QUE 73 MM E MENOR OU IGUAL A 89 MM, MANUAL, 30M. AF_06/2015</t>
  </si>
  <si>
    <t>TRANSPORTE HORIZONTAL, TUBOS DE PPR - PN 12 OU PN 25 COM DIÂMETRO MENOR OU IGUAL A 50 MM, MANUAL, 30M. AF_06/2015</t>
  </si>
  <si>
    <t>TRANSPORTE HORIZONTAL, TUBOS DE PPR - PN 12 OU PN 25 COM DIÂMETRO MAIOR QUE 50 MM E MENOR OU IGUAL A 75 MM, MANUAL, 30M. AF_06/2015</t>
  </si>
  <si>
    <t>TRANSPORTE HORIZONTAL, TUBOS DE PPR - PN 12 OU PN 25 COM DIÂMETRO MAIOR QUE 75 MM E MENOR OU IGUAL A 110 MM, MANUAL, 30M. AF_06/2015</t>
  </si>
  <si>
    <t>TRANSPORTE HORIZONTAL, TUBOS DE COBRE - CLASSE E, COM DIÂMETRO MENOR OU IGUAL A 42 MM, MANUAL, 30M. AF_06/2015</t>
  </si>
  <si>
    <t>TRANSPORTE HORIZONTAL, TUBOS DE COBRE - CLASSE E, COM DIÂMETRO MAIOR QUE 42 MM E MENOR OU IGUAL A 66 MM, MANUAL, 30M. AF_06/2015</t>
  </si>
  <si>
    <t>TRANSPORTE HORIZONTAL, TUBOS DE COBRE - CLASSE E, COM DIÂMETRO MAIOR QUE 66 MM E MENOR OU IGUAL A 104 MM, MANUAL, 30M. AF_06/2015</t>
  </si>
  <si>
    <t>TRANSPORTE HORIZONTAL, TUBOS DE AÇO CARBONO LEVE OU MÉDIO, PRETO OU GALVANIZADO, COM DIÂMETRO MENOR OU IGUAL A 25 MM, MANUAL, 30M. AF_06/2015</t>
  </si>
  <si>
    <t>TRANSPORTE HORIZONTAL, TUBOS DE AÇO CARBONO LEVE OU MÉDIO, PRETO OU GALVANIZADO, COM DIÂMETRO MAIOR QUE 25 MM E MENOR OU IGUAL A 40 MM, MANUAL, 30M. AF_06/2015</t>
  </si>
  <si>
    <t>TRANSPORTE HORIZONTAL, TUBOS DE AÇO CARBONO LEVE OU MÉDIO, PRETO OU GALVANIZADO, COM DIÂMETRO MAIOR QUE 40 MM E MENOR OU IGUAL A 65 MM, MANUAL, 30M. AF_06/2015</t>
  </si>
  <si>
    <t>TRANSPORTE HORIZONTAL, TUBOS DE AÇO CARBONO LEVE OU MÉDIO, PRETO OU GALVANIZADO, COM DIÂMETRO MAIOR QUE 65 MM E MENOR OU IGUAL A 90 MM, MANUAL, 30M. AF_06/2015</t>
  </si>
  <si>
    <t>TRANSPORTE HORIZONTAL, TUBOS DE AÇO CARBONO LEVE OU MÉDIO, PRETO OU GALVANIZADO, COM DIÂMETRO MAIOR QUE 90 MM E MENOR OU IGUAL A 125 MM, MANUAL, 30M. AF_06/2015</t>
  </si>
  <si>
    <t>TRANSPORTE HORIZONTAL, TUBOS DE AÇO CARBONO LEVE OU MÉDIO, PRETO OU GALVANIZADO, COM DIÂMETRO MAIOR QUE 125 MM E MENOR OU IGUAL A 150 MM, MANUAL, 30M. AF_06/2015</t>
  </si>
  <si>
    <t>TRANSPORTE HORIZONTAL, MADEIRA, MANUAL, 30M. AF_06/2015</t>
  </si>
  <si>
    <t>TRANSPORTE HORIZONTAL, VERGALHÕES DE AÇO, MANUAL, 30M. AF_06/2015</t>
  </si>
  <si>
    <t>TRANSPORTE HORIZONTAL, LATA DE 18 L, MANIPULADOR TELESCÓPICO, 30M. AF_06/2014</t>
  </si>
  <si>
    <t>TRANSPORTE HORIZONTAL, LATA DE 18 L, MANIPULADOR TELESCÓPICO, 50M. AF_06/2014</t>
  </si>
  <si>
    <t>TRANSPORTE HORIZONTAL, LATA DE 18 L, MANIPULADOR TELESCÓPICO, 75M. AF_06/2014</t>
  </si>
  <si>
    <t>TRANSPORTE HORIZONTAL, LATA DE 18 L, MANIPULADOR TELESCÓPICO, 100M. AF_06/2014</t>
  </si>
  <si>
    <t>TRANSPORTE HORIZONTAL, PÁLETE DE SACOS, MANIPULADOR TELESCÓPICO, 30M. AF_06/2014</t>
  </si>
  <si>
    <t>TRANSPORTE HORIZONTAL, PÁLETE DE SACOS, MANIPULADOR TELESCÓPICO, 50M. AF_06/2014</t>
  </si>
  <si>
    <t>TRANSPORTE HORIZONTAL, PÁLETE DE SACOS, MANIPULADOR TELESCÓPICO, 75M. AF_06/2014</t>
  </si>
  <si>
    <t>TRANSPORTE HORIZONTAL, PÁLETE DE SACOS, MANIPULADOR TELESCÓPICO, 100M. AF_06/2014</t>
  </si>
  <si>
    <t>TRANSPORTE HORIZONTAL, BLOCOS VAZADOS DE CONCRETO 19X19X39 CM, MANIPULADOR TELESCÓPICO, 30M. AF_06/2014</t>
  </si>
  <si>
    <t>TRANSPORTE HORIZONTAL, BLOCOS CERÂMICOS FURADOS NA VERTICAL 19X19X39 CM, MANIPULADOR TELESCÓPICO, 30M. AF_06/2014</t>
  </si>
  <si>
    <t>TRANSPORTE HORIZONTAL, BLOCOS CERÂMICOS FURADOS NA HORIZONTAL 9X19X19 CM, MANIPULADOR TELESCÓPICO, 30M. AF_06/2014</t>
  </si>
  <si>
    <t>TRANSPORTE HORIZONTAL, BLOCOS VAZADOS DE CONCRETO 19X19X39 CM, MANIPULADOR TELESCÓPICO, 50M. AF_06/2014</t>
  </si>
  <si>
    <t>TRANSPORTE HORIZONTAL, BLOCOS CERÂMICOS FURADOS NA VERTICAL 19X19X39 CM, MANIPULADOR TELESCÓPICO, 50M. AF_06/2014</t>
  </si>
  <si>
    <t>TRANSPORTE HORIZONTAL, BLOCOS CERÂMICOS FURADOS NA HORIZONTAL 9X19X19 CM, MANIPULADOR TELESCÓPICO, 50M. AF_06/2014</t>
  </si>
  <si>
    <t>TRANSPORTE HORIZONTAL, BLOCOS VAZADOS DE CONCRETO 19X19X39 CM, MANIPULADOR TELESCÓPICO, 75M. AF_06/2014</t>
  </si>
  <si>
    <t>TRANSPORTE HORIZONTAL, BLOCOS CERÂMICOS FURADOS NA VERTICAL 19X19X39 CM, MANIPULADOR TELESCÓPICO, 75M. AF_06/2014</t>
  </si>
  <si>
    <t>TRANSPORTE HORIZONTAL, BLOCOS CERÂMICOS FURADOS NA HORIZONTAL 9X19X19 CM, MANIPULADOR TELESCÓPICO, 75M. AF_06/2014</t>
  </si>
  <si>
    <t>TRANSPORTE HORIZONTAL, BLOCOS VAZADOS DE CONCRETO 19X19X39 CM, MANIPULADOR TELESCÓPICO, 100M. AF_06/2014</t>
  </si>
  <si>
    <t>TRANSPORTE HORIZONTAL, BLOCOS CERÂMICOS FURADOS NA VERTICAL 19X19X39 CM, MANIPULADOR TELESCÓPICO, 100M. AF_06/2014</t>
  </si>
  <si>
    <t>TRANSPORTE HORIZONTAL, BLOCOS CERÂMICOS FURADOS NA HORIZONTAL 9X19X19 CM, MANIPULADOR TELESCÓPICO, 100M. AF_06/2014</t>
  </si>
  <si>
    <t>PENEIRAMENTO DE AREIA COM PENEIRA ELÉTRICA. AF_11/2015</t>
  </si>
  <si>
    <t>PENEIRAMENTO DE AREIA COM PENEIRA MANUAL. AF_11/2015</t>
  </si>
  <si>
    <t>ENSACAMENTO DE AREIA. AF_11/2015</t>
  </si>
  <si>
    <t>TRANSPORTE HORIZONTAL MANUAL, DE 30 M, DE JANELAS. AF_07/2016</t>
  </si>
  <si>
    <t>TRANSPORTE VERTICAL MANUAL, DE 1 PAVIMENTO, DE JANELAS. AF_07/2016</t>
  </si>
  <si>
    <t>TRANSPORTE HORIZONTAL MANUAL, DE 30 M, DE KIT PORTA-PRONTA OU PORTA DE MADEIRA FOLHA LEVE OU MÉDIA, PORTA DE AÇO E PORTA DE ALUMÍNIO. AF_07/2016</t>
  </si>
  <si>
    <t>TRANSPORTE HORIZONTAL MANUAL, DE 30 M, DE KIT PORTA-PRONTA OU PORTA DE MADEIRA FOLHA PESADA OU SUPERPESADA E PORTA CORTA-FOGO. AF_07/2016</t>
  </si>
  <si>
    <t>TRANSPORTE VERTICAL MANUAL, DE 1 PAVIMENTO, DE KIT PORTA-PRONTA OU PORTA DE MADEIRA FOLHA LEVE OU MÉDIA, PORTA DE AÇO E PORTA DE ALUMÍNIO. AF_07/2016</t>
  </si>
  <si>
    <t>TRANSPORTE VERTICAL MANUAL, DE 1 PAVIMENTO, DE KIT PORTA-PRONTA OU PORTA DE MADEIRA FOLHA PESADA OU SUPERPESADA E PORTA CORTA-FOGO. AF_07/2016</t>
  </si>
  <si>
    <t>TRANSPORTE HORIZONTAL MANUAL, DE 30 M, DE BANCADA DE MÁRMORE OU GRANITO PARA COZINHA/LAVATÓRIO OU MÁRMORE SINTÉTICO COM CUBA INTEGRADA. AF_07/2016</t>
  </si>
  <si>
    <t>TRANSPORTE VERTICAL MANUAL, DE 1 PAVIMENTO, DE BANCADA DE MÁRMORE OU GRANITO PARA COZINHA/LAVATÓRIO OU MÁRMORE SINTÉTICO COM CUBA INTEGRADA. AF_07/2016</t>
  </si>
  <si>
    <t>TRANSPORTE HORIZONTAL DE 30 M COM CARRINHO PLATAFORMA COM BANCADA DE MÁRMORE OU GRANITO PARA COZINHA/LAVATÓRIO OU MÁRMORE SINTÉTICO COM CUBA INTEGRADA. AF_07/2016</t>
  </si>
  <si>
    <t>TRANSPORTE HORIZONTAL DE 50 M COM CARRINHO PLATAFORMA COM BANCADA DE MÁRMORE OU GRANITO PARA COZINHA/LAVATÓRIO OU MÁRMORE SINTÉTICO COM CUBA INTEGRADA. AF_07/2016</t>
  </si>
  <si>
    <t>TRANSPORTE HORIZONTAL DE 75 M COM CARRINHO PLATAFORMA COM BANCADA DE MÁRMORE OU GRANITO PARA COZINHA/LAVATÓRIO OU MÁRMORE SINTÉTICO COM CUBA INTEGRADA. AF_07/2016</t>
  </si>
  <si>
    <t>TRANSPORTE HORIZONTAL DE 100 M COM CARRINHO PLATAFORMA COM BANCADA DE MÁRMORE OU GRANITO PARA COZINHA/LAVATÓRIO OU MÁRMORE SINTÉTICO COM CUBA INTEGRADA. AF_07/2016</t>
  </si>
  <si>
    <t>TRANSPORTE HORIZONTAL MANUAL, DE 30 M, DE VIDRO. AF_07/2016</t>
  </si>
  <si>
    <t>TRANSPORTE VERTICAL MANUAL, DE 1 PAVIMENTO, DE VIDRO. AF_07/2016</t>
  </si>
  <si>
    <t>TRANSPORTE HORIZONTAL MANUAL, DE 30 M, DE TELA DE AÇO. AF_07/2016</t>
  </si>
  <si>
    <t>TRANSPORTE HORIZONTAL MANUAL, DE 30 M, DE COMPENSADO DE MADEIRA. AF_07/2016</t>
  </si>
  <si>
    <t>TRANSPORTE HORIZONTAL MANUAL, DE 30 M, DE TELHA TERMOACÚSTICA OU TELHA DE AÇO ZINCADO. AF_07/2016</t>
  </si>
  <si>
    <t>TRANSPORTE HORIZONTAL MANUAL, DE 30 M, DE TELHA DE FIBROCIMENTO ONDULADA OU TELHA ESTRUTURAL DE FIBROCIMENTO, CANALETE 90 OU KALHETÃO. AF_07/2016</t>
  </si>
  <si>
    <t>TRANSPORTE HORIZONTAL DE 100 M COM MANIPULADOR TELESCÓPICO DE TELHAS TERMOACÚSTICA, FIBROCIMENTO ONDULADA, AÇO ZINCADO, FIBROCIMENTO ESTRUTURAL, CANALETE 90 OU KALHETÃO. AF_07/2016</t>
  </si>
  <si>
    <t>TRANSPORTE HORIZONTAL MANUAL, DE 30 M, DE BACIA SANITÁRIA, CAIXA ACOPLADA, TANQUE OU PIA. AF_07/2016</t>
  </si>
  <si>
    <t>TRANSPORTE VERTICAL MANUAL DE 1 PAVIMENTO DE BACIA SANITÁRIA, CAIXA ACOPLADA, TANQUE OU PIA. AF_07/2016</t>
  </si>
  <si>
    <t>TRANSPORTE HORIZONTAL DE 30 M COM CARRINHO PLATAFORMA COM BACIA SANITÁRIA, CAIXA ACOPLADA, TANQUE OU PIA. AF_07/2016</t>
  </si>
  <si>
    <t>TRANSPORTE HORIZONTAL DE 50 M COM CARRINHO PLATAFORMA COM BACIA SANITÁRIA, CAIXA ACOPLADA, TANQUE OU PIA. AF_07/2016</t>
  </si>
  <si>
    <t>TRANSPORTE HORIZONTAL DE 75 M COM CARRINHO PLATAFORMA COM BACIA SANITÁRIA, CAIXA ACOPLADA, TANQUE OU PIA. AF_07/2016</t>
  </si>
  <si>
    <t>TRANSPORTE HORIZONTAL DE 100 M COM CARRINHO PLATAFORMA COM BACIA SANITÁRIA, CAIXA ACOPLADA, TANQUE OU PIA. AF_07/2016</t>
  </si>
  <si>
    <t>TRANSPORTE HORIZONTAL DE 100 M COM MANIPULADOR TELESCÓPICO DE BACIAS SANITÁRIAS, CAIXA ACOPLADA, TANQUE OU PIA. AF_07/2016</t>
  </si>
  <si>
    <t>TRANSPORTE HORIZONTAL MANUAL, DE 30 M, DE TELHA DE CONCRETO OU CERÂMICA. AF_07/2016</t>
  </si>
  <si>
    <t>TRANSPORTE HORIZONTAL DE 30 M COM CARRINHO PLATAFORMA COM TELHA DE CONCRETO OU CERÂMICA. AF_07/2016</t>
  </si>
  <si>
    <t>TRANSPORTE HORIZONTAL DE 50 M COM CARRINHO PLATAFORMA COM TELHA DE CONCRETO OU CERÂMICA. AF_07/2016</t>
  </si>
  <si>
    <t>TRANSPORTE HORIZONTAL DE 75 M COM CARRINHO PLATAFORMA COM TELHA DE CONCRETO OU CERÂMICA. AF_07/2016</t>
  </si>
  <si>
    <t>TRANSPORTE HORIZONTAL DE 100 M COM CARRINHO PLATAFORMA COM TELHA DE CONCRETO OU CERÂMICA. AF_07/2016</t>
  </si>
  <si>
    <t>TRANSPORTE HORIZONTAL DE 100 M COM MANIPULADOR TELESCÓPICO DE TELHAS DE CONCRETO OU CERÂMICA. AF_07/2016</t>
  </si>
  <si>
    <t>TRANSPORTE HORIZONTAL MANUAL, DE 30 M, DE BARRAMENTO BLINDADO. AF_07/2016</t>
  </si>
  <si>
    <t>TRANSPORTE HORIZONTAL DE 100 M COM CARRINHO PLATAFORMA COM BARRAMENTO BLINDADO. AF_07/2016</t>
  </si>
  <si>
    <t>TRANSPORTE HORIZONTAL MANUAL, DE 30 M, DE CALHA. AF_07/2016</t>
  </si>
  <si>
    <t>LIMPEZA DE SUPERFICIES COM JATO DE ALTA PRESSAO DE AR E AGUA</t>
  </si>
  <si>
    <t>LIMPEZA/PREPARO SUPERFICIE CONCRETO P/PINTURA</t>
  </si>
  <si>
    <t>LIMPEZA AZULEJO</t>
  </si>
  <si>
    <t>LIMPEZA VIDRO COMUM</t>
  </si>
  <si>
    <t>LIMPEZA FORRO</t>
  </si>
  <si>
    <t>LIMPEZA PISO CERAMICO</t>
  </si>
  <si>
    <t>LIMPEZA PISO MARMORITE/GRANILITE</t>
  </si>
  <si>
    <t>LIMPEZA MANUAL DO TERRENO (C/ RASPAGEM SUPERFICIAL)</t>
  </si>
  <si>
    <t>LIMPEZA LOUCAS E METAIS</t>
  </si>
  <si>
    <t>RASPAGEM / CALAFETACAO TACOS MADEIRA 1 DEMAO CERA</t>
  </si>
  <si>
    <t>ENCERAMENTO MANUAL EM MADEIRA - 3 DEMAOS</t>
  </si>
  <si>
    <t>LIXAMENTO MAN C/ LIXA CALAFATE DE CONCR APARENTE ANTIGO</t>
  </si>
  <si>
    <t>LIMPEZA DE REVESTIMENTO EM PAREDE C/ SOLUCAO DE ACIDO MURIATICO/AMONIA</t>
  </si>
  <si>
    <t>PERFURACAO DE POCO COM PERFURATRIZ PNEUMATICA</t>
  </si>
  <si>
    <t>PERFURACAO DE POCO COM PERFURATRIZ A PERCUSSAO</t>
  </si>
  <si>
    <t>REVESTIMENTO DE POCOS C/ TUBOS DE CONCRETO</t>
  </si>
  <si>
    <t>ABRACADEIRA P/POCOS PROFUNDOS</t>
  </si>
  <si>
    <t>CONJUNTO DE MANGUEIRA PARA COMBATE A INCENDIO EM FIBRA DE POLIESTER PURA, COM 1.1/2", REVESTIDA INTERNAMENTE, COM 2 LANCES DE 15M CADA</t>
  </si>
  <si>
    <t>CAIXA PARA RALO C OM GRELHA FOFO 135 KG DE ALV TIJOLO MACICO (7X10X20) PAREDES DE UMA VEZ (0.20 M) DE 0.90X1.20X1.50 M (EXTERNA) COM ARGAMASSA 1:4 CIMENTO:AREIA, BASE CONC FCK=10 MPA, EXCLUSIVE ESCAVACAO E REATERRO.</t>
  </si>
  <si>
    <t>MÃO FRANCESA EM BARRA DE FERRO CHATO RETANGULAR 2" X 1/4", REFORÇADA, 30 X 25 CM</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</si>
  <si>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</si>
  <si>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</si>
  <si>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</si>
  <si>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</si>
  <si>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</si>
  <si>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</si>
  <si>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</si>
  <si>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</si>
  <si>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</si>
  <si>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</si>
  <si>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</si>
  <si>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</si>
  <si>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</si>
  <si>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</si>
  <si>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</si>
  <si>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</si>
  <si>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</si>
  <si>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PLATAFORMA DE PROTEÇÃO PRINCIPAL PARA ALVENARIA ESTRUTURAL PARA SER APOIADA EM ANDAIME, INCLUSIVE MONTAGEM E DESMONTAGEM. AF_11/2017</t>
  </si>
  <si>
    <t>PLACA ESMALTADA PARA IDENTIFICAÇÃO NR DE RUA, DIMENSÕES 45X25CM</t>
  </si>
  <si>
    <t>DESMATAMENTO E LIMPEZA MECANIZADA DE TERRENO COM ARVORES ATE Ø 15CM, UTILIZANDO TRATOR DE ESTEIRAS</t>
  </si>
  <si>
    <t>LIMPEZA MECANIZADA DE TERRENO COM REMOCAO DE CAMADA VEGETAL, UTILIZANDO MOTONIVELADORA</t>
  </si>
  <si>
    <t>DESMATAMENTO E LIMPEZA MECANIZADA DE TERRENO COM REMOCAO DE CAMADA VEGETAL, UTILIZANDO TRATOR DE ESTEIRAS</t>
  </si>
  <si>
    <t>CORTE DE CAPOEIRA FINA A FOICE</t>
  </si>
  <si>
    <t>PREPARO MANUAL DE TERRENO S/ RASPAGEM SUPERFICIAL</t>
  </si>
  <si>
    <t>TAPUME DE CHAPA DE MADEIRA COMPENSADA, E= 6MM, COM PINTURA A CAL E REAPROVEITAMENTO DE 2X</t>
  </si>
  <si>
    <t>SINALIZACAO DE TRANSITO - NOTURNA</t>
  </si>
  <si>
    <t>PASSADICOS COM TABUAS DE MADEIRA PARA PEDESTRES</t>
  </si>
  <si>
    <t>PASSADICOS COM TABUAS DE MADEIRA PARA VEICULOS</t>
  </si>
  <si>
    <t>CHAPA DE ACO CARBONO 3/8 (COLOC/ USO/ RETIR) P/ PASS VEICULO SOBRE VALA MEDIDA P/ AREA CHAPA EM CADA APLICACAO</t>
  </si>
  <si>
    <t>REMOCAO DE VIDRO COMUM</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</si>
  <si>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</si>
  <si>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</si>
  <si>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</si>
  <si>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</si>
  <si>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</si>
  <si>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</si>
  <si>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</si>
  <si>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</si>
  <si>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</si>
  <si>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</si>
  <si>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</si>
  <si>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</si>
  <si>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</si>
  <si>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</si>
  <si>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</si>
  <si>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</si>
  <si>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</si>
  <si>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</si>
  <si>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</si>
  <si>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</si>
  <si>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</si>
  <si>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</si>
  <si>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</si>
  <si>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</si>
  <si>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</si>
  <si>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</si>
  <si>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</si>
  <si>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</si>
  <si>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</si>
  <si>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</si>
  <si>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</si>
  <si>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</si>
  <si>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</si>
  <si>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</si>
  <si>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</si>
  <si>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</si>
  <si>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</si>
  <si>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</si>
  <si>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</si>
  <si>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</si>
  <si>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</si>
  <si>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</si>
  <si>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</si>
  <si>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</si>
  <si>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ISOLAMENTO DE OBRA COM TELA PLASTICA COM MALHA DE 5MM</t>
  </si>
  <si>
    <t>ISOLAMENTO DE OBRA COM TELA PLASTICA COM MALHA DE 5MM E ESTRUTURA DE MADEIRA PONTALETEADA</t>
  </si>
  <si>
    <t>ENSAIO DE RECEBIMENTO E ACEITACAO DE CIMENTO PORTLAND</t>
  </si>
  <si>
    <t>ENSAIO DE RECEBIMENTO E ACEITACAO DE AGREGADO GRAUDO</t>
  </si>
  <si>
    <t>ENSAIO DE PAVIMENTO DE CONCRETO</t>
  </si>
  <si>
    <t>ENSAIOS DE REGULARIZACAO DO SUBLEITO</t>
  </si>
  <si>
    <t>ENSAIOS DE BASE ESTABILIZADA GRANULOMETRICAMENTE</t>
  </si>
  <si>
    <t>ENSAIO DE DETERMINACAO DA PENEIRACAO - EMULSAO ASFALTICA</t>
  </si>
  <si>
    <t>ENSAIO DE GRANULOMETRIA POR PENEIRAMENTO - SOLOS</t>
  </si>
  <si>
    <t>ENSAIO DE LIMITE DE LIQUIDEZ - SOLOS</t>
  </si>
  <si>
    <t>ENSAIO DE LIMITE DE PLASTICIDADE - SOLOS</t>
  </si>
  <si>
    <t>ENSAIO DE COMPACTACAO - AMOSTRAS NAO TRABALHADAS - ENERGIA NORMAL - SOLOS</t>
  </si>
  <si>
    <t>ENSAIO DE MASSA ESPECIFICA - IN SITU - METODO BALAO DE BORRACHA - SOLOS</t>
  </si>
  <si>
    <t>ENSAIO DE INDICE DE SUPORTE CALIFORNIA - AMOSTRAS NAO TRABALHADAS - ENERGIA NORMAL - SOLOS</t>
  </si>
  <si>
    <t>ENSAIO DE TEOR DE UMIDADE - PROCESSO SPEEDY - SOLOS E AGREGADOS MIUDOS</t>
  </si>
  <si>
    <t>ENSAIO DE PONTO DE FULGOR - MATERIAL BETUMINOSO</t>
  </si>
  <si>
    <t>ENSAIO DE CONTROLE DE TAXA DE APLICACAO DE LIGANTE BETUMINOSO</t>
  </si>
  <si>
    <t>ENSAIO DE RESISTENCIA A TRACAO NA FLEXAO DE CONCRETO</t>
  </si>
  <si>
    <t>ENSAIO DE ADESIVIDADE A LIGANTE BETUMINOSO - AGREGADO GRAUDO</t>
  </si>
  <si>
    <t>ENSAIO DE EQUIVALENTE EM AREIA - SOLOS</t>
  </si>
  <si>
    <t>ENSAIO DE ABATIMENTO DO TRONCO DE CONE</t>
  </si>
  <si>
    <t>SERVIÇOS TÉCNICOS ESPECIALIZADOS PARA ACOMPANHAMENTO DE EXECUÇÃO DE FUNDAÇÕES PROFUNDAS E ESTRUTURAS DE CONTENÇÃO</t>
  </si>
  <si>
    <t>SERVICOS TOPOGRAFICOS PARA PAVIMENTACAO, INCLUSIVE NOTA DE SERVICOS, ACOMPANHAMENTO E GREIDE</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</si>
  <si>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</si>
  <si>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</si>
  <si>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</si>
  <si>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</si>
  <si>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</si>
  <si>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</si>
  <si>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TRANSPORTE COM CAMINHÃO BASCULANTE DE 18 M3, EM VIA URBANA EM LEITO NATURAL (UNIDADE: M3XKM). AF_09/2016</t>
  </si>
  <si>
    <t>TRANSPORTE COM CAMINHÃO BASCULANTE DE 18 M3, EM VIA URBANA EM REVESTIMENTO PRIMÁRIO (UNIDADE: M3XKM). AF_09/2016</t>
  </si>
  <si>
    <t>TRANSPORTE COM CAMINHÃO BASCULANTE DE 18 M3, EM VIA URBANA PAVIMENTADA, DMT ACIMA DE 30 KM(UNIDADE: M3XKM). AF_09/2016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</si>
  <si>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</si>
  <si>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</si>
  <si>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</si>
  <si>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</si>
  <si>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</si>
  <si>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</si>
  <si>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</si>
  <si>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PORTAO COM MOUROES DE MADEIRA ROLICA, DIAMETRO 11CM, COM 5 FIOS DE ARAME FARPADO Nº 14 CLASSE 250, SEM DOBRADICAS</t>
  </si>
  <si>
    <t>CERCA COM MOUROES DE MADEIRA ROLICA, DIAMETRO 11CM, ESPACAMENTO DE 2M, ALTURA LIVRE DE 1M, CRAVADOS 0,5M, COM 5 FIOS DE ARAME FARPADO Nº 14 CLASSE 250</t>
  </si>
  <si>
    <t>CERCA COM MOUROES DE CONCRETO, RETO, ESPACAMENTO DE 3M, CRAVADOS 0,5M, COM 4 FIOS DE ARAME FARPADO Nº 14 CLASSE 250</t>
  </si>
  <si>
    <t>CERCA COM MOUROES DE MADEIRA, 7,5X7,5CM, ESPACAMENTO DE 2M, ALTURA LIVRE DE 2M, CRAVADOS 0,5M, COM 4 FIOS DE ARAME FARPADO Nº 14 CLASSE 250</t>
  </si>
  <si>
    <t>CERCA COM MOUROES DE MADEIRA, 7,5X7,5CM, ESPACAMENTO DE 2M, ALTURA LIVRE DE 2M, CRAVADOS 0,5M, COM 8 FIOS DE ARAME FARPADO Nº 14 CLASSE 250</t>
  </si>
  <si>
    <t>CERCA COM MOUROES DE CONCRETO, SECAO "T" PONTA INCLINADA, 10X10CM, ESPACAMENTO DE 3M, CRAVADOS 0,5M, COM 11 FIOS DE ARAME FARPADO Nº 16</t>
  </si>
  <si>
    <t>CERCA COM MOUROES DE CONCRETO, RETO, 15X15CM, ESPACAMENTO DE 3M, CRAVADOS 0,5M, ESCORAS DE 10X10CM NOS CANTOS, COM 12 FIOS DE ARAME DE ACO OVALADO 15X17</t>
  </si>
  <si>
    <t>CERCA COM MOUROES DE CONCRETO, RETO, 15X15CM, ESPACAMENTO DE 3M, CRAVADOS 0,5M, ESCORAS DE 10X10CM NOS CANTOS, COM 9 FIOS DE ARAME DE ACO OVALADO 15X17</t>
  </si>
  <si>
    <t>RECOMPOSICAO PARCIAL DO ARAME FARPADO Nº 14 CLASSE 250, FIXADO EM CERCA COM MOURÕES DE CONCRETO, RETO, 15X15CM</t>
  </si>
  <si>
    <t>ALAMBRADO EM TUBOS DE ACO GALVANIZADO, COM COSTURA, DIN 2440, DIAMETRO 2", ALTURA 3M, FIXADOS A CADA 2M EM BLOCOS DE CONCRETO, COM TELA DE ARAME GALVANIZADO REVESTIDO COM PVC, FIO 12 BWG E MALHA 7,5X7,5CM</t>
  </si>
  <si>
    <t>ALAMBRADO PARA QUADRA POLIESPORTIVA, ESTRUTURADO POR TUBOS DE ACO GALVANIZADO, COM COSTURA, DIN 2440, DIAMETRO 2", COM TELA DE ARAME GALVANIZADO, FIO 14 BWG E MALHA QUADRADA 5X5CM</t>
  </si>
  <si>
    <t>GRADE EM MADEIRA PARA PROTECAO DE MUDAS DE ARVORES</t>
  </si>
  <si>
    <t>PLANTIO DE GRAMA SAO CARLOS EM LEIVAS</t>
  </si>
  <si>
    <t>PLANTIO DE GRAMA ESMERALDA EM ROLO</t>
  </si>
  <si>
    <t>RETIRADA DE GRAMA EM PLACAS</t>
  </si>
  <si>
    <t>PODA E LIMPEZA DE ARBUSTO TIPO CERCA VIVA</t>
  </si>
  <si>
    <t>FERRAMENTAS (ENCARGOS COMPLEMENTARES) - HORISTA</t>
  </si>
  <si>
    <t>EPI (ENCARGOS COMPLEMENTARES) - HORISTA</t>
  </si>
  <si>
    <t>AJUDANTE DE ESTRUTURA METÁLICA COM ENCARGOS COMPLEMENTARES</t>
  </si>
  <si>
    <t>AJUDANTE DE OPERAÇÃO EM GERAL COM ENCARGOS COMPLEMENTARES</t>
  </si>
  <si>
    <t>AJUDANTE ESPECIALIZADO COM ENCARGOS COMPLEMENTARES</t>
  </si>
  <si>
    <t>ASSENTADOR DE TUBOS COM ENCARGOS COMPLEMENTARES</t>
  </si>
  <si>
    <t>AUXILIAR DE LABORATÓRIO COM ENCARGOS COMPLEMENTARES</t>
  </si>
  <si>
    <t>AUXILIAR DE SERRALHEIRO COM ENCARGOS COMPLEMENTARES</t>
  </si>
  <si>
    <t>AUXILIAR DE TOPÓGRAFO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</si>
  <si>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</si>
  <si>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</si>
  <si>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</si>
  <si>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</si>
  <si>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CAVOUQUEIRO OU OPERADOR PERFURATRIZ/ROMPEDOR COM ENCARGOS COMPLEMENTARES</t>
  </si>
  <si>
    <t>ELETROTÉCNICO COM ENCARGOS COMPLEMENTARES</t>
  </si>
  <si>
    <t>ESTUCADOR COM ENCARGOS COMPLEMENTARES</t>
  </si>
  <si>
    <t>GESSEIRO COM ENCARGOS COMPLEMENTARES</t>
  </si>
  <si>
    <t>IMPERMEABILIZADOR COM ENCARGOS COMPLEMENTARES</t>
  </si>
  <si>
    <t>MACARIQUEIRO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</si>
  <si>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</si>
  <si>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</si>
  <si>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</si>
  <si>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</si>
  <si>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</si>
  <si>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</si>
  <si>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</si>
  <si>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</si>
  <si>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</si>
  <si>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</si>
  <si>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</si>
  <si>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</si>
  <si>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</si>
  <si>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</si>
  <si>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</si>
  <si>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</si>
  <si>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</si>
  <si>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</si>
  <si>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</si>
  <si>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</si>
  <si>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</si>
  <si>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</si>
  <si>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</si>
  <si>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</si>
  <si>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</si>
  <si>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</si>
  <si>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</si>
  <si>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</si>
  <si>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PINTOR DE LETREIROS COM ENCARGOS COMPLEMENTARES</t>
  </si>
  <si>
    <t>PINTOR PARA TINTA EPÓXI COM ENCARGOS COMPLEMENTARES</t>
  </si>
  <si>
    <t>POCEIRO COM ENCARGOS COMPLEMENTARES</t>
  </si>
  <si>
    <t>RASTELEIRO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</si>
  <si>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</si>
  <si>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</si>
  <si>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</si>
  <si>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</si>
  <si>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</si>
  <si>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</si>
  <si>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OPERADOR DE BETONEIRA ESTACIONÁRIA/MISTURADOR COM ENCARGOS COMPLEMENTARES</t>
  </si>
  <si>
    <t>JARDINEIRO COM ENCARGOS COMPLEMENTARES</t>
  </si>
  <si>
    <t>DESENHISTA DETALHISTA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</si>
  <si>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</si>
  <si>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</si>
  <si>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</si>
  <si>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</si>
  <si>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</si>
  <si>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</si>
  <si>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</si>
  <si>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</si>
  <si>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</si>
  <si>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</si>
  <si>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</si>
  <si>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</si>
  <si>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</si>
  <si>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</si>
  <si>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</si>
  <si>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FERRAMENTAS (ENCARGOS COMPLEMENTARES) - MENSALISTA</t>
  </si>
  <si>
    <t>EPI (ENCARGOS COMPLEMENTARES) - MENSALISTA</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</si>
  <si>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</si>
  <si>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</si>
  <si>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</si>
  <si>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</si>
  <si>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</si>
  <si>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</si>
  <si>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</si>
  <si>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</si>
  <si>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</si>
  <si>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</si>
  <si>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</si>
  <si>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</si>
  <si>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</si>
  <si>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</si>
  <si>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</si>
  <si>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</si>
  <si>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</si>
  <si>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</si>
  <si>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</si>
  <si>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</si>
  <si>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</si>
  <si>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</si>
  <si>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</si>
  <si>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</si>
  <si>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</si>
  <si>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</si>
  <si>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</si>
  <si>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</si>
  <si>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</si>
  <si>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</si>
  <si>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</si>
  <si>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</si>
  <si>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</si>
  <si>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</si>
  <si>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</si>
  <si>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</si>
  <si>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</si>
  <si>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</si>
  <si>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</si>
  <si>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</si>
  <si>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</si>
  <si>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</si>
  <si>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</si>
  <si>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</si>
  <si>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</si>
  <si>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</si>
  <si>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</si>
  <si>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</si>
  <si>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</si>
  <si>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</si>
  <si>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</si>
  <si>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</si>
  <si>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</si>
  <si>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</si>
  <si>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</si>
  <si>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</si>
  <si>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</si>
  <si>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</si>
  <si>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</si>
  <si>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</si>
  <si>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</si>
  <si>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</si>
  <si>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</si>
  <si>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</si>
  <si>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</si>
  <si>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</si>
  <si>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</si>
  <si>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</si>
  <si>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</si>
  <si>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</si>
  <si>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</si>
  <si>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</si>
  <si>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</si>
  <si>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</si>
  <si>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</si>
  <si>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</si>
  <si>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</si>
  <si>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SONDADOR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</si>
  <si>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</si>
  <si>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</si>
  <si>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</si>
  <si>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</si>
  <si>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</si>
  <si>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</si>
  <si>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</si>
  <si>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</si>
  <si>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</si>
  <si>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</si>
  <si>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</si>
  <si>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</si>
  <si>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</si>
  <si>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</si>
  <si>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</si>
  <si>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</si>
  <si>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</si>
  <si>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</si>
  <si>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</si>
  <si>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</si>
  <si>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</si>
  <si>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</si>
  <si>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</si>
  <si>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</si>
  <si>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</si>
  <si>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</si>
  <si>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</si>
  <si>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</si>
  <si>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</si>
  <si>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</si>
  <si>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</si>
  <si>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</si>
  <si>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</si>
  <si>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</si>
  <si>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</si>
  <si>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</si>
  <si>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</si>
  <si>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</si>
  <si>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</si>
  <si>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</si>
  <si>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</si>
  <si>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</si>
  <si>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</si>
  <si>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LOCALIDADE: 1420 - MACEIO</t>
  </si>
  <si>
    <t xml:space="preserve">CODIGO  </t>
  </si>
  <si>
    <t>DESCRICAO DO INSUMO</t>
  </si>
  <si>
    <t>ORIGEM DO PRECO</t>
  </si>
  <si>
    <t xml:space="preserve">H     </t>
  </si>
  <si>
    <t xml:space="preserve">C </t>
  </si>
  <si>
    <t xml:space="preserve">UN    </t>
  </si>
  <si>
    <t xml:space="preserve">M2    </t>
  </si>
  <si>
    <t xml:space="preserve">M3    </t>
  </si>
  <si>
    <t xml:space="preserve">M     </t>
  </si>
  <si>
    <t xml:space="preserve">KG    </t>
  </si>
  <si>
    <t xml:space="preserve">L     </t>
  </si>
  <si>
    <t xml:space="preserve">18L   </t>
  </si>
  <si>
    <t xml:space="preserve">200KG </t>
  </si>
  <si>
    <t xml:space="preserve">MES   </t>
  </si>
  <si>
    <t xml:space="preserve">DM3   </t>
  </si>
  <si>
    <t xml:space="preserve">PAR   </t>
  </si>
  <si>
    <t xml:space="preserve">JG    </t>
  </si>
  <si>
    <t xml:space="preserve">MIL   </t>
  </si>
  <si>
    <t xml:space="preserve">T     </t>
  </si>
  <si>
    <t xml:space="preserve">50KG  </t>
  </si>
  <si>
    <t xml:space="preserve">CJ    </t>
  </si>
  <si>
    <t xml:space="preserve">100M  </t>
  </si>
  <si>
    <t xml:space="preserve">KW/H  </t>
  </si>
  <si>
    <t xml:space="preserve">CENTO </t>
  </si>
  <si>
    <t xml:space="preserve">GL    </t>
  </si>
  <si>
    <t xml:space="preserve">310ML </t>
  </si>
  <si>
    <t>4.29</t>
  </si>
  <si>
    <t>IFAL 4.03</t>
  </si>
  <si>
    <t>IFAL 4.04</t>
  </si>
  <si>
    <t>IFAL 4.05</t>
  </si>
  <si>
    <t>IFAL 4.08</t>
  </si>
  <si>
    <t>TUBULÃO A CÉU ABERTO, DIÂMETRO DO FUSTE DE 70 CM, PROFUNDIDADE MENOR OU IGUAL A 5 M, ESCAVAÇÃO MANUAL, SEM ALARGAMENTO DE BASE, CONCRETO FEITO EM OBRA E LANÇADO COM JERICA. AF_01/2018</t>
  </si>
  <si>
    <t>TUBULÃO A CÉU ABERTO, DIÂMETRO DO FUSTE DE 80 CM, PROFUNDIDADE MENOR OU IGUAL A 5 M, ESCAVAÇÃO MANUAL, SEM ALARGAMENTO DE BASE, CONCRETO FEITO EM OBRA E LANÇADO COM JERICA. AF_01/2018</t>
  </si>
  <si>
    <t>TUBULÃO A CÉU ABERTO, DIÂMETRO DO FUSTE DE 100 CM, PROFUNDIDADE MENOR OU IGUAL A 5 M, ESCAVAÇÃO MANUAL, SEM ALARGAMENTO DE BASE, CONCRETO FEITO EM OBRA E LANÇADO COM JERICA. AF_01/2018</t>
  </si>
  <si>
    <t>TUBULÃO A CÉU ABERTO, DIÂMETRO DO FUSTE DE 120 CM, PROFUNDIDADE MENOR OU IGUAL A 5 M, ESCAVAÇÃO MANUAL, SEM ALARGAMENTO DE BASE, CONCRETO FEITO EM OBRA E LANÇADO COM JERICA. AF_01/2018</t>
  </si>
  <si>
    <t>TUBULÃO A CÉU ABERTO, DIÂMETRO DO FUSTE DE 70 CM, PROFUNDIDADE MAIOR QUE 5 M E MENOR OU IGUAL A 10 M, ESCAVAÇÃO MANUAL, SEM ALARGAMENTO DE BASE, CONCRETO FEITO EM OBRA E LANÇADO COM JERICA. AF_01/2018</t>
  </si>
  <si>
    <t>TUBULÃO A CÉU ABERTO, DIÂMETRO DO FUSTE DE 80 CM, PROFUNDIDADE MAIOR QUE 5 M E MENOR OU IGUAL A 10 M, ESCAVAÇÃO MANUAL, SEM ALARGAMENTO DE BASE, CONCRETO FEITO EM OBRA E LANÇADO COM JERICA. AF_01/2018</t>
  </si>
  <si>
    <t>TUBULÃO A CÉU ABERTO, DIÂMETRO DO FUSTE DE 100 CM, PROFUNDIDADE MAIOR QUE 5 M E MENOR OU IGUAL A 10 M, ESCAVAÇÃO MANUAL, SEM ALARGAMENTO DE BASE, CONCRETO FEITO EM OBRA E LANÇADO COM JERICA. AF_01/2018</t>
  </si>
  <si>
    <t>TUBULÃO A CÉU ABERTO, DIÂMETRO DO FUSTE DE 120 CM, PROFUNDIDADE MAIOR QUE 5 M E MENOR OU IGUAL A 10 M, ESCAVAÇÃO MANUAL, SEM ALARGAMENTO DE BASE, CONCRETO FEITO EM OBRA E LANÇADO COM JERICA. AF_01/2018</t>
  </si>
  <si>
    <t>TUBULÃO A CÉU ABERTO, DIÂMETRO DO FUSTE DE 70 CM, PROFUNDIDADE MAIOR QUE 10 M, ESCAVAÇÃO MANUAL, SEM ALARGAMENTO DE BASE, CONCRETO FEITO EM OBRA E LANÇADO COM JERICA. AF_01/2018</t>
  </si>
  <si>
    <t>TUBULÃO A CÉU ABERTO, DIÂMETRO DO FUSTE DE 80 CM, PROFUNDIDADE MAIOR QUE 10 M, ESCAVAÇÃO MANUAL, SEM ALARGAMENTO DE BASE, CONCRETO FEITO EM OBRA E LANÇADO COM JERICA. AF_01/2018</t>
  </si>
  <si>
    <t>TUBULÃO A CÉU ABERTO, DIÂMETRO DO FUSTE DE 100 CM, PROFUNDIDADE MAIOR QUE 10 M, ESCAVAÇÃO MANUAL, SEM ALARGAMENTO DE BASE, CONCRETO FEITO EM OBRA E LANÇADO COM JERICA. AF_01/2018</t>
  </si>
  <si>
    <t>TUBULÃO A CÉU ABERTO, DIÂMETRO DO FUSTE DE 120 CM, PROFUNDIDADE MAIOR QUE 10 M, ESCAVAÇÃO MANUAL, SEM ALARGAMENTO DE BASE, CONCRETO FEITO EM OBRA E LANÇADO COM JERICA. AF_01/2018</t>
  </si>
  <si>
    <t>TUBULÃO A CÉU ABERTO, DIÂMETRO DO FUSTE DE 70 CM, PROFUNDIDADE MENOR OU IGUAL A 5 M, ESCAVAÇÃO MECÂNICA, SEM ALARGAMENTO DE BASE, CONCRETO FEITO EM OBRA E LANÇADO COM JERICA. AF_01/2018</t>
  </si>
  <si>
    <t>TUBULÃO A CÉU ABERTO, DIÂMETRO DO FUSTE DE 80 CM, PROFUNDIDADE MENOR OU IGUAL A 5 M, ESCAVAÇÃO MECÂNICA, SEM ALARGAMENTO DE BASE, CONCRETO FEITO EM OBRA E LANÇADO COM JERICA. AF_01/2018</t>
  </si>
  <si>
    <t>TUBULÃO A CÉU ABERTO, DIÂMETRO DO FUSTE DE 100 CM, PROFUNDIDADE MENOR OU IGUAL A 5 M, ESCAVAÇÃO MECÂNICA, SEM ALARGAMENTO DE BASE, CONCRETO FEITO EM OBRA E LANÇADO COM JERICA. AF_01/2018</t>
  </si>
  <si>
    <t>TUBULÃO A CÉU ABERTO, DIÂMETRO DO FUSTE DE 120 CM, PROFUNDIDADE MENOR OU IGUAL A 5 M, ESCAVAÇÃO MECÂNICA, SEM ALARGAMENTO DE BASE, CONCRETO FEITO EM OBRA E LANÇADO COM JERICA. AF_01/2018</t>
  </si>
  <si>
    <t>TUBULÃO A CÉU ABERTO, DIÂMETRO DO FUSTE DE 70 CM, PROFUNDIDADE MAIOR QUE 5 M E MENOR OU IGUAL A 10 M, ESCAVAÇÃO MECÂNICA, SEM ALARGAMENTO DE BASE, CONCRETO FEITO EM OBRA E LANÇADO COM JERICA. AF_01/2018</t>
  </si>
  <si>
    <t>TUBULÃO A CÉU ABERTO, DIÂMETRO DO FUSTE DE 80 CM, PROFUNDIDADE MAIOR QUE 5 M E MENOR OU IGUAL A 10 M, ESCAVAÇÃO MECÂNICA, SEM ALARGAMENTO DE BASE, CONCRETO FEITO EM OBRA E LANÇADO COM JERICA. AF_01/2018</t>
  </si>
  <si>
    <t>TUBULÃO A CÉU ABERTO, DIÂMETRO DO FUSTE DE 100 CM, PROFUNDIDADE MAIOR QUE 5 M E MENOR OU IGUAL A 10 M, ESCAVAÇÃO MECÂNICA, SEM ALARGAMENTO DE BASE, CONCRETO FEITO EM OBRA E LANÇADO COM JERICA. AF_01/2018</t>
  </si>
  <si>
    <t>TUBULÃO A CÉU ABERTO, DIÂMETRO DO FUSTE DE 120 CM, PROFUNDIDADE MAIOR QUE 5 M E MENOR OU IGUAL A 10 M, ESCAVAÇÃO MECÂNICA, SEM ALARGAMENTO DE BASE, CONCRETO FEITO EM OBRA E LANÇADO COM JERICA. AF_01/2018</t>
  </si>
  <si>
    <t>TUBULÃO A CÉU ABERTO, DIÂMETRO DO FUSTE DE 70 CM, PROFUNDIDADE MAIOR QUE 10 M, ESCAVAÇÃO MECÂNICA, SEM ALARGAMENTO DE BASE, CONCRETO FEITO EM OBRA E LANÇADO COM JERICA. AF_01/2018</t>
  </si>
  <si>
    <t>TUBULÃO A CÉU ABERTO, DIÂMETRO DO FUSTE DE 80 CM, PROFUNDIDADE MAIOR QUE 10 M, ESCAVAÇÃO MECÂNICA, SEM ALARGAMENTO DE BASE, CONCRETO FEITO EM OBRA E LANÇADO COM JERICA. AF_01/2018</t>
  </si>
  <si>
    <t>TUBULÃO A CÉU ABERTO, DIÂMETRO DO FUSTE DE 100 CM, PROFUNDIDADE MAIOR QUE 10 M, ESCAVAÇÃO MECÂNICA, SEM ALARGAMENTO DE BASE, CONCRETO FEITO EM OBRA E LANÇADO COM JERICA. AF_01/2018</t>
  </si>
  <si>
    <t>TUBULÃO A CÉU ABERTO, DIÂMETRO DO FUSTE DE 120 CM, PROFUNDIDADE MAIOR QUE 10 M, ESCAVAÇÃO MECÂNICA, SEM ALARGAMENTO DE BASE, CONCRETO FEITO EM OBRA E LANÇADO COM JERICA. AF_01/2018</t>
  </si>
  <si>
    <t>TUBULÃO A CÉU ABERTO, DIÂMETRO DO FUSTE DE 70 CM, PROFUNDIDADE MENOR OU IGUAL A 5 M, ESCAVAÇÃO MANUAL, SEM ALARGAMENTO DE BASE, CONCRETO USINADO E LANÇADO COM BOMBA OU DIRETAMENTE DO CAMINHÃO. AF_01/2018</t>
  </si>
  <si>
    <t>TUBULÃO A CÉU ABERTO, DIÂMETRO DO FUSTE DE 80 CM, PROFUNDIDADE MENOR OU IGUAL A 5 M, ESCAVAÇÃO MANUAL, SEM ALARGAMENTO DE BASE, CONCRETO USINADO E LANÇADO COM BOMBA OU DIRETAMENTE DO CAMINHÃO. AF_01/2018</t>
  </si>
  <si>
    <t>TUBULÃO A CÉU ABERTO, DIÂMETRO DO FUSTE DE 100 CM, PROFUNDIDADE MENOR OU IGUAL A 5 M, ESCAVAÇÃO MANUAL, SEM ALARGAMENTO DE BASE, CONCRETO USINADO E LANÇADO COM BOMBA OU DIRETAMENTE DO CAMINHÃO. AF_01/2018</t>
  </si>
  <si>
    <t>TUBULÃO A CÉU ABERTO, DIÂMETRO DO FUSTE DE 120 CM, PROFUNDIDADE MENOR OU IGUAL A 5 M, ESCAVAÇÃO MANUAL, SEM ALARGAMENTO DE BASE, CONCRETO USINADO E LANÇADO COM BOMBA OU DIRETAMENTE DO CAMINHÃO. AF_01/2018</t>
  </si>
  <si>
    <t>TUBULÃO A CÉU ABERTO, DIÂMETRO DO FUSTE DE 70 CM, PROFUNDIDADE MAIOR QUE 5 M E MENOR OU IGUAL A 10 M, ESCAVAÇÃO MANUAL, SEM ALARGAMENTO DE BASE, CONCRETO USINADO E LANÇADO COM BOMBA OU DIRETAMENTE DO CAMINHÃO. AF_01/2018</t>
  </si>
  <si>
    <t>TUBULÃO A CÉU ABERTO, DIÂMETRO DO FUSTE DE 80 CM, PROFUNDIDADE MAIOR QUE 5 M E MENOR OU IGUAL A 10 M, ESCAVAÇÃO MANUAL, SEM ALARGAMENTO DE BASE, CONCRETO USINADO E LANÇADO COM BOMBA OU DIRETAMENTE DO CAMINHÃO. AF_01/2018</t>
  </si>
  <si>
    <t>TUBULÃO A CÉU ABERTO, DIÂMETRO DO FUSTE DE 100 CM, PROFUNDIDADE MAIOR QUE 5 M E MENOR OU IGUAL A 10 M, ESCAVAÇÃO MANUAL, SEM ALARGAMENTO DE BASE, CONCRETO USINADO E LANÇADO COM BOMBA OU DIRETAMENTE DO CAMINHÃO. AF_01/2018</t>
  </si>
  <si>
    <t>TUBULÃO A CÉU ABERTO, DIÂMETRO DO FUSTE DE 120 CM, PROFUNDIDADE MAIOR QUE 5 M E MENOR OU IGUAL A 10 M, ESCAVAÇÃO MANUAL, SEM ALARGAMENTO DE BASE, CONCRETO USINADO E LANÇADO COM BOMBA OU DIRETAMENTE DO CAMINHÃO. AF_01/2018</t>
  </si>
  <si>
    <t>TUBULÃO A CÉU ABERTO, DIÂMETRO DO FUSTE DE 70 CM, PROFUNDIDADE MAIOR QUE 10 M, ESCAVAÇÃO MANUAL, SEM ALARGAMENTO DE BASE, CONCRETO USINADO E LANÇADO COM BOMBA OU DIRETAMENTE DO CAMINHÃO. AF_01/2018</t>
  </si>
  <si>
    <t>TUBULÃO A CÉU ABERTO, DIÂMETRO DO FUSTE DE 80 CM, PROFUNDIDADE MAIOR QUE 10 M, ESCAVAÇÃO MANUAL, SEM ALARGAMENTO DE BASE, CONCRETO USINADO E LANÇADO COM BOMBA OU DIRETAMENTE DO CAMINHÃO. AF_01/2018</t>
  </si>
  <si>
    <t>TUBULÃO A CÉU ABERTO, DIÂMETRO DO FUSTE DE 100 CM, PROFUNDIDADE MAIOR QUE 10 M, ESCAVAÇÃO MANUAL, SEM ALARGAMENTO DE BASE, CONCRETO USINADO E LANÇADO COM BOMBA OU DIRETAMENTE DO CAMINHÃO. AF_01/2018</t>
  </si>
  <si>
    <t>TUBULÃO A CÉU ABERTO, DIÂMETRO DO FUSTE DE 120 CM, PROFUNDIDADE MAIOR QUE 10 M, ESCAVAÇÃO MANUAL, SEM ALARGAMENTO DE BASE, CONCRETO USINADO E LANÇADO COM BOMBA OU DIRETAMENTE DO CAMINHÃO. AF_01/2018</t>
  </si>
  <si>
    <t>TUBULÃO A CÉU ABERTO, DIÂMETRO DO FUSTE DE 70 CM, PROFUNDIDADE MENOR OU IGUAL A 5 M, ESCAVAÇÃO MECÂNICA, SEM ALARGAMENTO DE BASE, CONCRETO USINADO E LANÇADO COM BOMBA OU DIRETAMENTE DO CAMINHÃO. AF_01/2018</t>
  </si>
  <si>
    <t>TUBULÃO A CÉU ABERTO, DIÂMETRO DO FUSTE DE 80 CM, PROFUNDIDADE MENOR OU IGUAL A 5 M, ESCAVAÇÃO MECÂNICA, SEM ALARGAMENTO DE BASE, CONCRETO USINADO E LANÇADO COM BOMBA OU DIRETAMENTE DO CAMINHÃO. AF_01/2018</t>
  </si>
  <si>
    <t>TUBULÃO A CÉU ABERTO, DIÂMETRO DO FUSTE DE 100 CM, PROFUNDIDADE MENOR OU IGUAL A 5 M, ESCAVAÇÃO MECÂNICA, SEM ALARGAMENTO DE BASE, CONCRETO USINADO E LANÇADO COM BOMBA OU DIRETAMENTE DO CAMINHÃO. AF_01/2018</t>
  </si>
  <si>
    <t>TUBULÃO A CÉU ABERTO, DIÂMETRO DO FUSTE DE 120 CM, PROFUNDIDADE MENOR OU IGUAL A 5 M, ESCAVAÇÃO MECÂNICA, SEM ALARGAMENTO DE BASE, CONCRETO USINADO E LANÇADO COM BOMBA OU DIRETAMENTE DO CAMINHÃO. AF_01/2018</t>
  </si>
  <si>
    <t>TUBULÃO A CÉU ABERTO, DIÂMETRO DO FUSTE DE 70 CM, PROFUNDIDADE MAIOR QUE 5 M E MENOR OU IGUAL A 10M, ESCAVAÇÃO MECÂNICA, SEM ALARGAMENTO DE BASE, CONCRETO USINADO E LANÇADO COM BOMBA OU DIRETAMENTE DO CAMINHÃO. AF_01/2018</t>
  </si>
  <si>
    <t>TUBULÃO A CÉU ABERTO, DIÂMETRO DO FUSTE DE 80 CM, PROFUNDIDADE MAIOR QUE 5 M E MENOR OU IGUAL A 10M, ESCAVAÇÃO MECÂNICA, SEM ALARGAMENTO DE BASE, CONCRETO USINADO E LANÇADO COM BOMBA OU DIRETAMENTE DO CAMINHÃO. AF_01/2018</t>
  </si>
  <si>
    <t>TUBULÃO A CÉU ABERTO, DIÂMETRO DO FUSTE DE 100 CM, PROFUNDIDADE MAIOR QUE 5 M E MENOR OU IGUAL A 10M, ESCAVAÇÃO MECÂNICA, SEM ALARGAMENTO DE BASE, CONCRETO USINADO E LANÇADO COM BOMBA OU DIRETAMENTE DO CAMINHÃO. AF_01/2018</t>
  </si>
  <si>
    <t>TUBULÃO A CÉU ABERTO, DIÂMETRO DO FUSTE DE 120 CM, PROFUNDIDADE MAIOR QUE 5 M E MENOR OU IGUAL A 10M, ESCAVAÇÃO MECÂNICA, SEM ALARGAMENTO DE BASE, CONCRETO USINADO E LANÇADO COM BOMBA OU DIRETAMENTE DO CAMINHÃO. AF_01/2018</t>
  </si>
  <si>
    <t>TUBULÃO A CÉU ABERTO, DIÂMETRO DO FUSTE DE 70 CM, PROFUNDIDADE MAIOR QUE 10M, ESCAVAÇÃO MECÂNICA, SEM ALARGAMENTO DE BASE, CONCRETO USINADO E LANÇADO COM BOMBA OU DIRETAMENTE DO CAMINHÃO. AF_01/2018</t>
  </si>
  <si>
    <t>TUBULÃO A CÉU ABERTO, DIÂMETRO DO FUSTE DE 80 CM, PROFUNDIDADE MAIOR QUE 10M, ESCAVAÇÃO MECÂNICA, SEM ALARGAMENTO DE BASE, CONCRETO USINADO E LANÇADO COM BOMBA OU DIRETAMENTE DO CAMINHÃO. AF_01/2018</t>
  </si>
  <si>
    <t>TUBULÃO A CÉU ABERTO, DIÂMETRO DO FUSTE DE 100 CM, PROFUNDIDADE MAIOR QUE 10M, ESCAVAÇÃO MECÂNICA, SEM ALARGAMENTO DE BASE, CONCRETO USINADO E LANÇADO COM BOMBA OU DIRETAMENTE DO CAMINHÃO. AF_01/2018</t>
  </si>
  <si>
    <t>TUBULÃO A CÉU ABERTO, DIÂMETRO DO FUSTE DE 120 CM, PROFUNDIDADE MAIOR QUE 10M, ESCAVAÇÃO MECÂNICA, SEM ALARGAMENTO DE BASE, CONCRETO USINADO E LANÇADO COM BOMBA OU DIRETAMENTE DO CAMINHÃO. AF_01/2018</t>
  </si>
  <si>
    <t>ALARGAMENTO DE BASE DE TUBULÃO A CÉU ABERTO, ESCAVAÇÃO MANUAL, CONCRETO FEITO EM OBRA E LANÇADO COM JERICA. AF_01/2018</t>
  </si>
  <si>
    <t>ALARGAMENTO DE BASE DE TUBULÃO A CÉU ABERTO, ESCAVAÇÃO MANUAL, CONCRETO USINADO E LANÇADO COM BOMBA OU DIRETAMENTE DO CAMINHÃO. AF_01/2018</t>
  </si>
  <si>
    <t>MONTAGEM E DESMONTAGEM DE FÔRMA DE PILARES CIRCULARES, COM ÁREA MÉDIA DAS SEÇÕES MAIOR QUE 0,28 M², PÉ-DIREITO DUPLO, EM MADEIRA, 2 UTILIZAÇÕES.  AF_06/2017</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</si>
  <si>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</si>
  <si>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</si>
  <si>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</si>
  <si>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</si>
  <si>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</si>
  <si>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</si>
  <si>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</si>
  <si>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</si>
  <si>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CONSTRUÇÃO DE PAVIMENTO COM TRATAMENTO SUPERFICIAL SIMPLES, COM EMULSÃO ASFÁLTICA RR-2C. AF_01/2018</t>
  </si>
  <si>
    <t>CONSTRUÇÃO DE PAVIMENTO COM TRATAMENTO SUPERFICIAL SIMPLES, COM EMULSÃO ASFÁLTICA RR-2C, COM BANHO DILUÍDO. AF_01/2018</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</si>
  <si>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</si>
  <si>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</si>
  <si>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</si>
  <si>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</si>
  <si>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</si>
  <si>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CONSTRUÇÃO DE PAVIMENTO COM TRATAMENTO SUPERFICIAL TRIPLO, COM EMULSÃO ASFÁLTICA RR-2C, COM CAPA SELANTE. AF_01/2018</t>
  </si>
  <si>
    <t>RECONSTRUÇÃO DE PAVIMENTO COM TRATAMENTO SUPERFICIAL SIMPLES, COM EMULSÃO ASFÁLTICA RR-2C. AF_01/2018</t>
  </si>
  <si>
    <t>RECONSTRUÇÃO DE PAVIMENTO COM TRATAMENTO SUPERFICIAL SIMPLES, COM EMULSÃO ASFÁLTICA RR-2C, COM BANHO DILUÍDO. AF_01/2018</t>
  </si>
  <si>
    <t>RECONSTRUÇÃO DE PAVIMENTO COM TRATAMENTO SUPERFICIAL DUPLO, COM EMULSÃO ASFÁLTICA RR-2C. AF_01/2018</t>
  </si>
  <si>
    <t>RECONSTRUÇÃO DE PAVIMENTO COM TRATAMENTO SUPERFICIAL DUPLO, COM EMULSÃO ASFÁLTICA RR-2C, COM BANHO DILUÍDO. AF_01/2018</t>
  </si>
  <si>
    <t>RECONSTRUÇÃO DE PAVIMENTO COM TRATAMENTO SUPERFICIAL DUPLO, COM EMULSÃO ASFÁLTICA RR-2C, COM CAPA SELANTE. AF_01/2018</t>
  </si>
  <si>
    <t>RECONSTRUÇÃO DE PAVIMENTO COM TRATAMENTO SUPERFICIAL TRIPLO, COM EMULSÃO ASFÁLTICA RR-2C. AF_01/2018</t>
  </si>
  <si>
    <t>RECONSTRUÇÃO DE PAVIMENTO COM TRATAMENTO SUPERFICIAL TRIPLO, COM EMULSÃO ASFÁLTICA RR-2C, COM BANHO DILUÍDO. AF_01/2018</t>
  </si>
  <si>
    <t>RECONSTRUÇÃO DE PAVIMENTO COM TRATAMENTO SUPERFICIAL TRIPLO, COM EMULSÃO ASFÁLTICA RR-2C, COM CAPA SELANTE. AF_01/2018</t>
  </si>
  <si>
    <t>TRANSPORTE COM CAMINHÃO BASCULANTE DE 10 M3, EM VIA URBANA EM LEITO NATURAL (UNIDADE: TXKM). AF_04/2016</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</si>
  <si>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</si>
  <si>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</si>
  <si>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</si>
  <si>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</si>
  <si>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</si>
  <si>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</si>
  <si>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</si>
  <si>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</si>
  <si>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</si>
  <si>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</si>
  <si>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</si>
  <si>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1.2.22</t>
  </si>
  <si>
    <t>03240/ORSE</t>
  </si>
  <si>
    <t>15.2.14</t>
  </si>
  <si>
    <t>CÓDIGO DA COMPOSICAO</t>
  </si>
  <si>
    <t>ESGUICHO JATO REGULAVEL, TIPO ELKHART, ENGATE RAPIDO 2 1/2", PARA COMBATE A INCENDIO</t>
  </si>
  <si>
    <t>CHAVE DUPLA PARA CONEXOES TIPO STORZ, ENGATE RAPIDO 1 1/2" X 2 1/2", EM LATAO, PARA INSTALACAO PREDIAL COMBATE A INCENDIO</t>
  </si>
  <si>
    <t>TE, PVC PBA, BBB, 90 GRAUS, DN 75 / DE 85 MM, PARA REDE AGUA (NBR 10351)</t>
  </si>
  <si>
    <t>ADAPTADOR, EM LATAO, ENGATE RAPIDO 2 1/2" X ROSCA INTERNA 5 FIOS 2 1/2",  PARA INSTALACAO PREDIAL DE COMBATE A INCENDIO</t>
  </si>
  <si>
    <t>REGISTRO OU VALVULA GLOBO ANGULAR EM LATAO, PARA HIDRANTES EM INSTALACAO PREDIAL DE INCENDIO, 45 GRAUS, DIAMETRO DE 2 1/2", COM VOLANTE, CLASSE DE PRESSAO DE ATE 200 PSI</t>
  </si>
  <si>
    <t>MANGUEIRA DE INCENDIO, TIPO 2, DE 1 1/2", COMPRIMENTO = 20 M, TECIDO EM FIO DE POLIESTER E TUBO INTERNO EM BORRACHA SINTETICA, COM UNIOES</t>
  </si>
  <si>
    <t>CAIXA DE INCENDIO/ABRIGO PARA MANGUEIRA, DE SOBREPOR/EXTERNA, COM 90 X 60 X 17 CM, EM CHAPA DE ACO, PORTA COM VENTILACAO, VISOR COM A INSCRICAO "INCENDIO", SUPORTE/CESTA INTERNA PARA A MANGUEIRA, PINTURA ELETROSTATICA VERMELHA</t>
  </si>
  <si>
    <t>TUBO DE COBRE CLASSE "A", DN = 1/2 " (15 MM), PARA INSTALACOES DE MEDIA PRESSAO PARA GASES COMBUSTIVEIS E MEDICINAIS</t>
  </si>
  <si>
    <t>TUBO DE COBRE CLASSE "A", DN = 1 1/4 " (35 MM), PARA INSTALACOES DE MEDIA PRESSAO PARA GASES COMBUSTIVEIS E MEDICINAIS</t>
  </si>
  <si>
    <t>TUBO DE COBRE CLASSE "A", DN = 1 1/2 " (42 MM), PARA INSTALACOES DE MEDIA PRESSAO PARA GASES COMBUSTIVEIS E MEDICINAIS</t>
  </si>
  <si>
    <t>PORTA DE ALUMÍNIO DE ABRIR COM LAMBRI, COM GUARNIÇÃO, FIXAÇÃO COM PARAFUSOS - FORNECIMENTO E INSTALAÇÃO. AF_08/2015</t>
  </si>
  <si>
    <t>ESTACA BROCA DE CONCRETO, DIÃMETRO DE 20 CM, PROFUNDIDADE DE ATÉ 3 M, ESCAVAÇÃO MANUAL COM TRADO CONCHA, NÃO ARMADA. AF_03/2018</t>
  </si>
  <si>
    <t>ESTACA BROCA DE CONCRETO, DIÃMETRO DE 25 CM, PROFUNDIDADE DE ATÉ 3 M, ESCAVAÇÃO MANUAL COM TRADO CONCHA, NÃO ARMADA. AF_03/2018</t>
  </si>
  <si>
    <t>ESTACA BROCA DE CONCRETO, DIÂMETRO DE 30 CM, PROFUNDIDADE DE ATÉ 3 M, ESCAVAÇÃO MANUAL COM TRADO CONCHA, NÃO ARMADA. AF_03/2018</t>
  </si>
  <si>
    <t>CABO TELEFÔNICO CCI-50 1 PAR, INSTALADO EM ENTRADA DE EDIFICAÇÃO - FORNECIMENTO E INSTALAÇÃO. AF_03/2018</t>
  </si>
  <si>
    <t>CABO TELEFÔNICO CCI-50 2 PARES, SEM BLINDAGEM, INSTALADO EM ENTRADA DE EDIFICAÇÃO - FORNECIMENTO E INSTALAÇÃO. AF_03/2018</t>
  </si>
  <si>
    <t>CABO TELEFÔNICO CCI-50 3 PARES, SEM BLINDAGEM, INSTALADO EM ENTRADA DE EDIFICAÇÃO - FORNECIMENTO E INSTALAÇÃO. AF_03/2018</t>
  </si>
  <si>
    <t>CABO TELEFÔNICO CCI-50 4 PARES, SEM BLINDAGEM, INSTALADO EM ENTRADA DE EDIFICAÇÃO - FORNECIMENTO E INSTALAÇÃO. AF_03/2018</t>
  </si>
  <si>
    <t>CABO TELEFÔNICO CCI-50 5 PARES, SEM BLINDAGEM, INSTALADO EM ENTRADA DE EDIFICAÇÃO - FORNECIMENTO E INSTALAÇÃO. AF_03/2018</t>
  </si>
  <si>
    <t>CABO TELEFÔNICO CCI-50 6 PARES, SEM BLINDAGEM, INSTALADO EM ENTRADA DE EDIFICAÇÃO - FORNECIMENTO E INSTALAÇÃO. AF_03/2018</t>
  </si>
  <si>
    <t>CABO TELEFÔNICO CI-50 10 PARES INSTALADO EM ENTRADA DE EDIFICAÇÃO - FORNECIMENTO E INSTALAÇÃO. AF_03/2018</t>
  </si>
  <si>
    <t>CABO TELEFÔNICO CI-50 20 PARES INSTALADO EM ENTRADA DE EDIFICAÇÃO - FORNECIMENTO E INSTALAÇÃO. AF_03/2018</t>
  </si>
  <si>
    <t>CABO TELEFÔNICO CI-50 30 PARES INSTALADO EM ENTRADA DE EDIFICAÇÃO - FORNECIMENTO E INSTALAÇÃO. AF_03/2018</t>
  </si>
  <si>
    <t>CABO TELEFÔNICO CI-50 50 PARES INSTALADO EM ENTRADA DE EDIFICAÇÃO - FORNECIMENTO E INSTALAÇÃO. AF_03/2018</t>
  </si>
  <si>
    <t>CABO TELEFÔNICO CI-50 75 PARES INSTALADO EM ENTRADA DE EDIFICAÇÃO - FORNECIMENTO E INSTALAÇÃO. AF_03/2018</t>
  </si>
  <si>
    <t>CABO TELEFÔNICO CI-50 200 PARES INSTALADO EM ENTRADA DE EDIFICAÇÃO - FORNECIMENTO E INSTALAÇÃO. AF_03/2018</t>
  </si>
  <si>
    <t>CABO TELEFÔNICO CCI-50 4 PARES, SEM BLINDAGEM, INSTALADO EM PRUMADA - FORNECIMENTO E INSTALAÇÃO. AF_03/2018</t>
  </si>
  <si>
    <t>CABO TELEFÔNICO CCI-50 5 PARES, SEM BLINDAGEM, INSTALADO EM PRUMADA - FORNECIMENTO E INSTALAÇÃO. AF_03/2018</t>
  </si>
  <si>
    <t>CABO TELEFÔNICO CCI-50 6 PARES, SEM BLINDAGEM, INSTALADO EM PRUMADA - FORNECIMENTO E INSTALAÇÃO. AF_03/2018</t>
  </si>
  <si>
    <t>CABO TELEFÔNICO CI-50 10 PARES INSTALADO EM PRUMADA - FORNECIMENTO E INSTALAÇÃO. AF_03/2018</t>
  </si>
  <si>
    <t>CABO TELEFÔNICO CI-50 20 PARES INSTALADO EM PRUMADA - FORNECIMENTO E INSTALAÇÃO. AF_03/2018</t>
  </si>
  <si>
    <t>CABO TELEFÔNICO CI-50 30 PARES INSTALADO EM PRUMADA - FORNECIMENTO E INSTALAÇÃO. AF_03/2018</t>
  </si>
  <si>
    <t>CABO TELEFÔNICO CI-50 50 PARES INSTALADO EM PRUMADA - FORNECIMENTO E INSTALAÇÃO. AF_03/2018</t>
  </si>
  <si>
    <t>CABO TELEFÔNICO CCI-50 1 PAR, SEM BLINDAGEM, INSTALADO EM DISTRIBUIÇÃO DE EDIFICAÇÃO RESIDENCIAL - FORNECIMENTO E INSTALAÇÃO. AF_03/2018</t>
  </si>
  <si>
    <t>CABO TELEFÔNICO CCI-50 2 PARES, SEM BLINDAGEM, INSTALADO EM DISTRIBUIÇÃO DE EDIFICAÇÃO RESIDENCIAL - FORNECIMENTO E INSTALAÇÃO. AF_03/2018</t>
  </si>
  <si>
    <t>CABO TELEFÔNICO CCI-50 3 PARES, SEM BLINDAGEM, INSTALADO EM DISTRIBUIÇÃO DE EDIFICAÇÃO RESIDENCIAL - FORNECIMENTO E INSTALAÇÃO. AF_03/2018</t>
  </si>
  <si>
    <t>CABO TELEFÔNICO CCI-50 4 PARES, SEM BLINDAGEM, INSTALADO EM DISTRIBUIÇÃO DE EDIFICAÇÃO RESIDENCIAL - FORNECIMENTO E INSTALAÇÃO. AF_03/2018</t>
  </si>
  <si>
    <t>CABO TELEFÔNICO CCI-50 5 PARES, SEM BLINDAGEM, INSTALADO EM DISTRIBUIÇÃO DE EDIFICAÇÃO RESIDENCIAL - FORNECIMENTO E INSTALAÇÃO. AF_03/2018</t>
  </si>
  <si>
    <t>CABO TELEFÔNICO CCI-50 6 PARES, SEM BLINDAGEM, INSTALADO EM DISTRIBUIÇÃO DE EDIFICAÇÃO RESIDENCIAL - FORNECIMENTO E INSTALAÇÃO. AF_03/2018</t>
  </si>
  <si>
    <t>CABO TELEFÔNICO CI-50 10 PARES INSTALADO EM DISTRIBUIÇÃO DE EDIFICAÇÃO RESIDENCIAL - FORNECIMENTO E INSTALAÇÃO. AF_03/2018</t>
  </si>
  <si>
    <t>CABO TELEFÔNICO CCI-50 1 PAR, SEM BLINDAGEM, INSTALADO EM DISTRIBUIÇÃO DE EDIFICAÇÃO INSTITUCIONAL - FORNECIMENTO E INSTALAÇÃO. AF_03/2018</t>
  </si>
  <si>
    <t>CABO TELEFÔNICO CCI-50 2 PARES, SEM BLINDAGEM, INSTALADO EM DISTRIBUIÇÃO DE EDIFICAÇÃO INSTITUCIONAL - FORNECIMENTO E INSTALAÇÃO. AF_03/2018</t>
  </si>
  <si>
    <t>CABO TELEFÔNICO CCI-50 3 PARES, SEM BLINDAGEM, INSTALADO EM DISTRIBUIÇÃO DE EDIFICAÇÃO INSTITUCIONAL - FORNECIMENTO E INSTALAÇÃO. AF_03/2018</t>
  </si>
  <si>
    <t>CABO TELEFÔNICO CCI-50 4 PARES, SEM BLINDAGEM, INSTALADO EM DISTRIBUIÇÃO DE EDIFICAÇÃO INSTITUCIONAL - FORNECIMENTO E INSTALAÇÃO. AF_03/2018</t>
  </si>
  <si>
    <t>CABO TELEFÔNICO CCI-50 5 PARES, SEM BLINDAGEM, INSTALADO EM DISTRIBUIÇÃO DE EDIFICAÇÃO INSTITUCIONAL - FORNECIMENTO E INSTALAÇÃO. AF_03/2018</t>
  </si>
  <si>
    <t>CABO TELEFÔNICO CCI-50 6 PARES, SEM BLINDAGEM, INSTALADO EM DISTRIBUIÇÃO DE EDIFICAÇÃO INSTITUCIONAL - FORNECIMENTO E INSTALAÇÃO. AF_03/2018</t>
  </si>
  <si>
    <t>CABO TELEFÔNICO CI-50 10 PARES INSTALADO EM DISTRIBUIÇÃO DE EDIFICAÇÃO INSTITUCIONAL - FORNECIMENTO E INSTALAÇÃO. AF_03/2018</t>
  </si>
  <si>
    <t>CABO TELEFÔNICO CTP-APL-50 10 PARES INSTALADO EM ENTRADA DE EDIFICAÇÃO - FORNECIMENTO E INSTALAÇÃO. AF_04/2018</t>
  </si>
  <si>
    <t>CABO TELEFÔNICO CTP-APL-50 20 PARES INSTALADO EM ENTRADA DE EDIFICAÇÃO - FORNECIMENTO E INSTALAÇÃO. AF_04/2018</t>
  </si>
  <si>
    <t>CABO TELEFÔNICO CTP-APL-50 30 PARES INSTALADO EM ENTRADA DE EDIFICAÇÃO - FORNECIMENTO E INSTALAÇÃO. AF_04/2018</t>
  </si>
  <si>
    <t>PINTURA ANTICORROSIVA DE DUTO METÁLICO. AF_04/2018</t>
  </si>
  <si>
    <t>CABO ELETRÔNICO CATEGORIA 5E, INSTALADO EM EDIFICAÇÃO RESIDENCIAL - FORNECIMENTO E INSTALAÇÃO. AF_03/2018</t>
  </si>
  <si>
    <t>CABO ELETRÔNICO CATEGORIA 5E, INSTALADO EM EDIFICAÇÃO INSTITUCIONAL - FORNECIMENTO E INSTALAÇÃO. AF_03/2018</t>
  </si>
  <si>
    <t>CABO ELETRÔNICO CATEGORIA 6, INSTALADO EM EDIFICAÇÃO RESIDENCIAL - FORNECIMENTO E INSTALAÇÃO. AF_03/2018</t>
  </si>
  <si>
    <t>CABO ELETRÔNICO CATEGORIA 6, INSTALADO EM EDIFICAÇÃO INSTITUCIONAL - FORNECIMENTO E INSTALAÇÃO. AF_03/2018</t>
  </si>
  <si>
    <t>PATCH PANEL 24 PORTAS, CATEGORIA 5E - FORNECIMENTO E INSTALAÇÃO. AF_03/2018</t>
  </si>
  <si>
    <t>PATCH PANEL 24 PORTAS, CATEGORIA 6 - FORNECIMENTO E INSTALAÇÃO. AF_03/2018</t>
  </si>
  <si>
    <t>PATCH PANEL 48 PORTAS, CATEGORIA 6 - FORNECIMENTO E INSTALAÇÃO. AF_03/2018</t>
  </si>
  <si>
    <t>TOMADA DE REDE RJ45 - FORNECIMENTO E INSTALAÇÃO. AF_03/2018</t>
  </si>
  <si>
    <t>TOMADA PARA TELEFONE RJ11 - FORNECIMENTO E INSTALAÇÃO. AF_03/2018</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</si>
  <si>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</si>
  <si>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</si>
  <si>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</si>
  <si>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</si>
  <si>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</si>
  <si>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MANUAL DE VALA COM PROFUNDIDADE MENOR OU IGUAL A 1,30 M. AF_03/2016</t>
  </si>
  <si>
    <t>SINALIZAÇÃO COM FITA FIXADA NA ESTRUTURA. AF_11/2017</t>
  </si>
  <si>
    <t>SINALIZAÇÃO COM FITA FIXADA EM CONE PLÁSTICO, INCLUINDO CONE. AF_11/2017</t>
  </si>
  <si>
    <t>CABIDE/GANCHO DE BANHEIRO SIMPLES EM METAL CROMADO</t>
  </si>
  <si>
    <t>DISPOSITIVO DR, 4 POLOS, SENSIBILIDADE DE 30 MA, CORRENTE DE 25 A, TIPO AC</t>
  </si>
  <si>
    <t>DUCHA METALICA DE PAREDE, ARTICULAVEL, COM BRACO/CANO, SEM DESVIADOR</t>
  </si>
  <si>
    <t>TOALHEIRO PLASTICO TIPO DISPENSER PARA PAPEL TOALHA INTERFOLHADO</t>
  </si>
  <si>
    <t>TUBO DE COBRE CLASSE "A", DN = 1 " (28 MM), PARA INSTALACOES DE MEDIA PRESSAO PARA GASES COMBUSTIVEIS E MEDICINAIS</t>
  </si>
  <si>
    <t>VALVULA EM PLASTICO BRANCO PARA TANQUE 1.1/4 " X 1.1/2 ", SEM UNHO E SEM LADRAO</t>
  </si>
  <si>
    <t>VALVULA EM PLASTICO CROMADO PARA LAVATORIO 1 ", SEM UNHO, COM LADRAO</t>
  </si>
  <si>
    <t>VALVULA EM PLASTICO CROMADO TIPO AMERICANA PARA PIA DE COZINHA 3.1/2 " X 1.1/2 ", SEM ADAPTADOR</t>
  </si>
  <si>
    <t>VARA / PERFIL PARA CREMONA, EM FERRO CROMADO, COMPRIMENTO DE 120 CM</t>
  </si>
  <si>
    <t>VARA / PERFIL PARA CREMONA, EM FERRO CROMADO, COMPRIMENTO DE 150 CM</t>
  </si>
  <si>
    <t>VARA/ PERFIL PARA CREMONA, EM LATAO CROMADO, COMPRIMENTO DE 120 CM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</si>
  <si>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</si>
  <si>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</si>
  <si>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</si>
  <si>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</si>
  <si>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</si>
  <si>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</si>
  <si>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</si>
  <si>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</si>
  <si>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</si>
  <si>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</si>
  <si>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</si>
  <si>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</si>
  <si>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</si>
  <si>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</si>
  <si>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</si>
  <si>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POLIURETANO BRILHANTE PARA MADEIRA, SEM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</si>
  <si>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</si>
  <si>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</si>
  <si>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</si>
  <si>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</si>
  <si>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</si>
  <si>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</si>
  <si>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</si>
  <si>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</si>
  <si>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</si>
  <si>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</si>
  <si>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</si>
  <si>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</si>
  <si>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</si>
  <si>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</si>
  <si>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</si>
  <si>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</si>
  <si>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</si>
  <si>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</si>
  <si>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</si>
  <si>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</si>
  <si>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</si>
  <si>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</si>
  <si>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</si>
  <si>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</si>
  <si>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</si>
  <si>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</si>
  <si>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</si>
  <si>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</si>
  <si>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</si>
  <si>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</si>
  <si>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</si>
  <si>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</si>
  <si>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</si>
  <si>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</si>
  <si>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</si>
  <si>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</si>
  <si>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</si>
  <si>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</si>
  <si>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</si>
  <si>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</si>
  <si>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</si>
  <si>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</si>
  <si>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</si>
  <si>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</si>
  <si>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</si>
  <si>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</si>
  <si>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</si>
  <si>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</si>
  <si>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</si>
  <si>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6 X 12 CM, MACARANDUBA, ANGELIM OU EQUIVALENTE DA REGIAO</t>
  </si>
  <si>
    <t>VIGA DE MADEIRA NAO APARELHADA 8 X 16 CM, MACARANDUBA, ANGELIM OU EQUIVALENTE DA REGIAO</t>
  </si>
  <si>
    <t>VIGIA DIURNO</t>
  </si>
  <si>
    <t>VIGIA DIURNO (MENSALISTA)</t>
  </si>
  <si>
    <t>VIGIA NOTURNO, HORA EFETIVAMENTE TRABALHADA DE 22 H AS 5 H (COM ADICIONAL NOTURNO)</t>
  </si>
  <si>
    <t>VIGOTA DE MADEIRA NAO APARELHADA *5 X 10* CM, MACARANDUBA, ANGELIM OU EQUIVALENTE DA REGIAO</t>
  </si>
  <si>
    <t>WASH PRIMER PARA TINTA AUTOMOTIVA</t>
  </si>
  <si>
    <t>IFAL 1.02</t>
  </si>
  <si>
    <t>IFAL 5.05</t>
  </si>
  <si>
    <t>CRONOGRAMA FÍSICO-FINANCEIRO</t>
  </si>
  <si>
    <t>DISCRIMINAÇÃO</t>
  </si>
  <si>
    <t>SEM BDI</t>
  </si>
  <si>
    <t>VALOR PRODUZIDO (R$)</t>
  </si>
  <si>
    <t>PERCENTUAL PRODUZIDO (%)</t>
  </si>
  <si>
    <t>ACUMULADO (R$)</t>
  </si>
  <si>
    <t>PERCENTUAL ACUMULADO (%)</t>
  </si>
  <si>
    <t>REC. PROV.</t>
  </si>
  <si>
    <t>REC. DEFIN.</t>
  </si>
  <si>
    <t>1ª ETAPA</t>
  </si>
  <si>
    <t>2ª ETAPA</t>
  </si>
  <si>
    <t>3ª ETAPA</t>
  </si>
  <si>
    <t>4ª ETAPA</t>
  </si>
  <si>
    <t>IFAL 4.09</t>
  </si>
  <si>
    <t>4.38</t>
  </si>
  <si>
    <t>IFAL 4.10</t>
  </si>
  <si>
    <t>00016/ORSE</t>
  </si>
  <si>
    <t>IFAL 4.11</t>
  </si>
  <si>
    <t>10.1.108</t>
  </si>
  <si>
    <t>10.1.109</t>
  </si>
  <si>
    <t>10.2.64</t>
  </si>
  <si>
    <t>10.2.65</t>
  </si>
  <si>
    <t>10.5.7</t>
  </si>
  <si>
    <t>10.5.8</t>
  </si>
  <si>
    <t>10.5.9</t>
  </si>
  <si>
    <t>10.5.10</t>
  </si>
  <si>
    <t>10.5.11</t>
  </si>
  <si>
    <t>10.5.13</t>
  </si>
  <si>
    <t>10.5.14</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</si>
  <si>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</si>
  <si>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</si>
  <si>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</si>
  <si>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</si>
  <si>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</si>
  <si>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</si>
  <si>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</si>
  <si>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</si>
  <si>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</si>
  <si>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</si>
  <si>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</si>
  <si>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</si>
  <si>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</si>
  <si>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</si>
  <si>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</si>
  <si>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</si>
  <si>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</si>
  <si>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</si>
  <si>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</si>
  <si>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DÁGUA ELEVADA DE 1000 LITROS. AF_05/2018</t>
  </si>
  <si>
    <t>ESTRUTURA DE MADEIRA PROVISÓRIA PARA SUPORTE DE CAIXA DÁGUA ELEVADA DE 3000 LITROS. AF_05/2018</t>
  </si>
  <si>
    <t>POÇO DE INSPEÇÃO CIRCULAR PARA ESGOTO, EM ALVENARIA COM TIJOLOS CERÂMICOS MACIÇOS, DIÂMETRO INTERNO = 0,6 M, PROFUNDIDADE = 1 M, EXCLUINDO TAMPÃO. AF_05/2018</t>
  </si>
  <si>
    <t>POÇO DE INSPEÇÃO CIRCULAR PARA ESGOTO, EM ALVENARIA COM TIJOLOS CERÂMICOS MACIÇOS, DIÂMETRO INTERNO = 0,6 M, PROFUNDIDADE = 1,5 M, EXCLUINDO TAMPÃO. AF_05/2018</t>
  </si>
  <si>
    <t>BASE PARA POÇO DE VISITA CIRCULAR PARA  ESGOTO, EM ALVENARIA COM TIJOLOS CERÂMICOS MACIÇOS, DIÂMETRO INTERNO = 0,8 M, PROFUNDIDADE = 1,45 M, EXCLUINDO TAMPÃO. AF_05/2018</t>
  </si>
  <si>
    <t>ACRÉSCIMO PARA POÇO DE VISITA CIRCULAR PARA ESGOTO, EM ALVENARIA COM TIJOLOS CERÂMICOS MACIÇOS, DIÂMETRO INTERNO = 0,8 M. AF_05/2018</t>
  </si>
  <si>
    <t>ACRÉSCIMO PARA POÇO DE VISITA CIRCULAR PARA ESGOTO, EM CONCRETO PRÉ-MOLDADO, DIÂMETRO INTERNO = 1 M. AF_05/2018</t>
  </si>
  <si>
    <t>ACRÉSCIMO PARA POÇO DE VISITA CIRCULAR PARA  ESGOTO, EM ALVENARIA COM TIJOLOS CERÂMICOS MACIÇOS, DIÂMETRO INTERNO = 1 M. AF_05/2018</t>
  </si>
  <si>
    <t>ACRÉSCIMO PARA POÇO DE VISITA CIRCULAR PARA ESGOTO, EM CONCRETO PRÉ-MOLDADO, DIÂMETRO INTERNO = 1,2 M. AF_05/2018</t>
  </si>
  <si>
    <t>BASE PARA POÇO DE VISITA CIRCULAR PARA  ESGOTO, EM ALVENARIA COM TIJOLOS CERÂMICOS MACIÇOS, DIÂMETRO INTERNO = 1,2 M, PROFUNDIDADE = 1,45 M, EXCLUINDO TAMPÃO. AF_05/2018</t>
  </si>
  <si>
    <t>ACRÉSCIMO PARA POÇO DE VISITA CIRCULAR PARA ESGOTO, EM ALVENARIA COM TIJOLOS CERÂMICOS MACIÇOS, DIÂMETRO INTERNO = 1,2 M. AF_05/2018</t>
  </si>
  <si>
    <t>ACRÉSCIMO PARA POÇO DE VISITA CIRCULAR PARA  ESGOTO, EM CONCRETO PRÉ-MOLDADO, DIÂMETRO INTERNO = 1,5 M. AF_05/2018</t>
  </si>
  <si>
    <t>BASE PARA POÇO DE VISITA CIRCULAR PARA  ESGOTO, EM ALVENARIA COM TIJOLOS CERÂMICOS MACIÇOS, DIÂMETRO INTERNO = 1,5 M, PROFUNDIDADE = 1,45 M, EXCLUINDO TAMPÃO. AF_05/2018</t>
  </si>
  <si>
    <t>ACRÉSCIMO PARA POÇO DE VISITA CIRCULAR PARA  ESGOTO, EM ALVENARIA COM TIJOLOS CERÂMICOS MACIÇOS, DIÂMETRO INTERNO = 1,5 M. AF_05/2018</t>
  </si>
  <si>
    <t>BASE PARA POÇO DE VISITA RETANGULAR PARA  ESGOTO, EM ALVENARIA COM BLOCOS DE CONCRETO, DIMENSÕES INTERNAS = 1X1 M, PROFUNDIDADE = 1,45 M, EXCLUINDO TAMPÃO. AF_05/2018</t>
  </si>
  <si>
    <t>ACRÉSCIMO PARA POÇO DE VISITA RETANGULAR PARA ESGOTO, EM ALVENARIA COM BLOCOS DE CONCRETO, DIMENSÕES INTERNAS = 1X1 M. AF_05/2018</t>
  </si>
  <si>
    <t>BASE PARA POÇO DE VISITA RETANGULAR PARA ESGOTO, EM ALVENARIA COM BLOCOS DE CONCRETO, DIMENSÕES INTERNAS = 1X1,5 M, PROFUNDIDADE = 1,45 M, EXCLUINDO TAMPÃO. AF_05/2018</t>
  </si>
  <si>
    <t>ACRÉSCIMO PARA POÇO DE VISITA RETANGULAR PARA ESGOTO, EM ALVENARIA COM BLOCOS DE CONCRETO, DIMENSÕES INTERNAS = 1X1,5 M. AF_05/2018</t>
  </si>
  <si>
    <t>ACRÉSCIMO PARA POÇO DE VISITA RETANGULAR PARA ESGOTO, EM ALVENARIA COM BLOCOS DE CONCRETO, DIMENSÕES INTERNAS = 1X2 M. AF_05/2018</t>
  </si>
  <si>
    <t>ACRÉSCIMO PARA POÇO DE VISITA RETANGULAR PARA ESGOTO, EM ALVENARIA COM BLOCOS DE CONCRETO, DIMENSÕES INTERNAS = 1X2,5 M. AF_05/2018</t>
  </si>
  <si>
    <t>BASE PARA POÇO DE VISITA RETANGULAR PARA ESGOTO, EM ALVENARIA COM BLOCOS DE CONCRETO, DIMENSÕES INTERNAS = 1X3 M, PROFUNDIDADE = 1,45 M, EXCLUINDO TAMPÃO. AF_05/2018</t>
  </si>
  <si>
    <t>ACRÉSCIMO PARA POÇO DE VISITA RETANGULAR PARA ESGOTO, EM ALVENARIA COM BLOCOS DE CONCRETO, DIMENSÕES INTERNAS = 1X3 M. AF_05/2018</t>
  </si>
  <si>
    <t>ACRÉSCIMO PARA POÇO DE VISITA RETANGULAR PARA ESGOTO, EM ALVENARIA COM BLOCOS DE CONCRETO, DIMENSÕES INTERNAS = 1X3,5 M. AF_05/2018</t>
  </si>
  <si>
    <t>BASE PARA POÇO DE VISITA RETANGULAR PARA ESGOTO, EM ALVENARIA COM BLOCOS DE CONCRETO, DIMENSÕES INTERNAS = 1X4 M, PROFUNDIDADE = 1,45 M, EXCLUINDO TAMPÃO. AF_05/2018</t>
  </si>
  <si>
    <t>ACRÉSCIMO PARA POÇO DE VISITA RETANGULAR PARA ESGOTO, EM ALVENARIA COM BLOCOS DE CONCRETO, DIMENSÕES INTERNAS = 1X4 M. AF_05/2018</t>
  </si>
  <si>
    <t>BASE PARA POÇO DE VISITA RETANGULAR PARA ESGOTO, EM ALVENARIA COM BLOCOS DE CONCRETO, DIMENSÕES INTERNAS = 1,5X1,5 M, PROFUNDIDADE = 1,45 M, EXCLUINDO TAMPÃO . AF_05/2018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</si>
  <si>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</si>
  <si>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</si>
  <si>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</si>
  <si>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</si>
  <si>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</si>
  <si>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</si>
  <si>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</si>
  <si>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</si>
  <si>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</si>
  <si>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</si>
  <si>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ACRÉSCIMO PARA POÇO DE VISITA RETANGULAR PARA ESGOTO, EM ALVENARIA COM BLOCOS DE CONCRETO, DIMENSÕES INTERNAS = 1,5X4 M. AF_05/2018</t>
  </si>
  <si>
    <t>BASE PARA POÇO DE VISITA RETANGULAR PARA ESGOTO, EM ALVENARIA COM BLOCOS DE CONCRETO, DIMENSÕES INTERNAS = 2X2 M, PROFUNDIDADE = 1,45 M, EXCLUINDO TAMPÃO. AF_05/2018</t>
  </si>
  <si>
    <t>ACRÉSCIMO PARA POÇO DE VISITA RETANGULAR PARA ESGOTO, EM ALVENARIA COM BLOCOS DE CONCRETO, DIMENSÕES INTERNAS = 2X2 M. AF_05/2018</t>
  </si>
  <si>
    <t>BASE PARA POÇO DE VISITA RETANGULAR PARA ESGOTO, EM ALVENARIA COM BLOCOS DE CONCRETO, DIMENSÕES INTERNAS = 2X2,5 M, PROFUNDIDADE = 1,45 M, EXCLUINDO TAMPÃO. AF_05/2018</t>
  </si>
  <si>
    <t>ACRÉSCIMO PARA POÇO DE VISITA RETANGULAR PARA ESGOTO, EM ALVENARIA COM BLOCOS DE CONCRETO, DIMENSÕES INTERNAS = 2X2,5 M. AF_05/2018</t>
  </si>
  <si>
    <t>BASE PARA POÇO DE VISITA RETANGULAR PARA ESGOTO, EM ALVENARIA COM BLOCOS DE CONCRETO, DIMENSÕES INTERNAS = 2X3 M, PROFUNDIDADE = 1,45 M, EXCLUINDO TAMPÃO. AF_05/2018</t>
  </si>
  <si>
    <t>ACRÉSCIMO PARA POÇO DE VISITA RETANGULAR PARA ESGOTO, EM ALVENARIA COM BLOCOS DE CONCRETO, DIMENSÕES INTERNAS = 2X3 M. AF_05/2018</t>
  </si>
  <si>
    <t>BASE PARA POÇO DE VISITA RETANGULAR PARA ESGOTO, EM ALVENARIA COM BLOCOS DE CONCRETO, DIMENSÕES INTERNAS = 2X3,5 M, PROFUNDIDADE = 1,45 M, EXCLUINDO TAMPÃO. AF_05/2018</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</si>
  <si>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</si>
  <si>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</si>
  <si>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ACRÉSCIMO PARA POÇO DE VISITA RETANGULAR PARA ESGOTO, EM ALVENARIA COM BLOCOS DE CONCRETO, DIMENSÕES INTERNAS = 2X4 M. AF_05/2018</t>
  </si>
  <si>
    <t>BASE PARA POÇO DE VISITA RETANGULAR PARA ESGOTO, EM ALVENARIA COM BLOCOS DE CONCRETO, DIMENSÕES INTERNAS = 2,5X2,5 M, PROFUNDIDADE = 1,45 M, EXCLUINDO TAMPÃO. AF_05/2018</t>
  </si>
  <si>
    <t>ACRÉSCIMO PARA POÇO DE VISITA RETANGULAR PARA ESGOTO, EM ALVENARIA COM BLOCOS DE CONCRETO, DIMENSÕES INTERNAS = 2,5X2,5 M. AF_05/2018</t>
  </si>
  <si>
    <t>BASE PARA POÇO DE VISITA RETANGULAR PARA ESGOTO, EM ALVENARIA COM BLOCOS DE CONCRETO, DIMENSÕES INTERNAS = 2,5X3 M, PROFUNDIDADE = 1,45 M, EXCLUINDO TAMPÃO. AF_05/2018</t>
  </si>
  <si>
    <t>ACRÉSCIMO PARA POÇO DE VISITA RETANGULAR PARA ESGOTO, EM ALVENARIA COM BLOCOS DE CONCRETO, DIMENSÕES INTERNAS = 2,5X3 M. AF_05/2018</t>
  </si>
  <si>
    <t>BASE PARA POÇO DE VISITA RETANGULAR PARA ESGOTO, EM ALVENARIA COM BLOCOS DE CONCRETO, DIMENSÕES INTERNAS = 2,5X3,5 M, PROFUNDIDADE = 1,45 M, EXCLUINDO TAMPÃO. AF_05/2018</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</si>
  <si>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</si>
  <si>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</si>
  <si>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ACRÉSCIMO PARA POÇO DE VISITA RETANGULAR PARA ESGOTO, EM ALVENARIA COM BLOCOS DE CONCRETO, DIMENSÕES INTERNAS = 2,5X4 M. AF_05/2018</t>
  </si>
  <si>
    <t>BASE PARA POÇO DE VISITA RETANGULAR PARA ESGOTO, EM ALVENARIA COM BLOCOS DE CONCRETO, DIMENSÕES INTERNAS = 3X3 M, PROFUNDIDADE = 1,45 M, EXCLUINDO TAMPÃO. AF_05/2018</t>
  </si>
  <si>
    <t>ACRÉSCIMO PARA POÇO DE VISITA RETANGULAR PARA ESGOTO, EM ALVENARIA COM BLOCOS DE CONCRETO, DIMENSÕES INTERNAS = 3X3 M. AF_05/2018</t>
  </si>
  <si>
    <t>BASE PARA POÇO DE VISITA RETANGULAR PARA ESGOTO, EM ALVENARIA COM BLOCOS DE CONCRETO, DIMENSÕES INTERNAS = 3X3,5 M, PROFUNDIDADE = 1,45 M, EXCLUINDO TAMPÃO. AF_05/2018</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</si>
  <si>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</si>
  <si>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</si>
  <si>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ACRÉSCIMO PARA POÇO DE VISITA RETANGULAR PARA ESGOTO, EM ALVENARIA COM BLOCOS DE CONCRETO, DIMENSÕES INTERNAS = 3X4 M. AF_05/2018</t>
  </si>
  <si>
    <t>BASE PARA POÇO DE VISITA RETANGULAR PARA ESGOTO, EM ALVENARIA COM BLOCOS DE CONCRETO, DIMENSÕES INTERNAS = 3,5X3,5 M, PROFUNDIDADE = 1,45 M, EXCLUINDO TAMPÃO. AF_05/2018</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</si>
  <si>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</si>
  <si>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</si>
  <si>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ACRÉSCIMO PARA POÇO DE VISITA RETANGULAR PARA ESGOTO, EM ALVENARIA COM BLOCOS DE CONCRETO, DIMENSÕES INTERNAS = 3,5X4 M. AF_05/2018</t>
  </si>
  <si>
    <t>BASE PARA POÇO DE VISITA RETANGULAR PARA ESGOTO, EM ALVENARIA COM BLOCOS DE CONCRETO, DIMENSÕES INTERNAS = 4X4 M, PROFUNDIDADE = 1,45 M, EXCLUINDO TAMPÃO. AF_05/2018</t>
  </si>
  <si>
    <t>ACRÉSCIMO PARA POÇO DE VISITA RETANGULAR PARA ESGOTO, EM ALVENARIA COM BLOCOS DE CONCRETO, DIMENSÕES INTERNAS = 4X4 M. AF_05/2018</t>
  </si>
  <si>
    <t>CHAMINÉ CIRCULAR PARA POÇO DE VISITA PARA ESGOTO, EM CONCRETO PRÉ-MOLDADO, DIÂMETRO INTERNO = 0,6 M. AF_05/2018</t>
  </si>
  <si>
    <t>CHAMINÉ CIRCULAR PARA POÇO DE VISITA PARA ESGOTO, EM ALVENARIA COM TIJOLOS CERÂMICOS MACIÇOS, DIÂMETRO INTERNO = 0,6 M. AF_05/2018</t>
  </si>
  <si>
    <t>BASE PARA POÇO DE VISITA RETANGULAR PARA ESGOTO, EM ALVENARIA COM BLOCOS DE CONCRETO, DIMENSÕES INTERNAS = 1X3,5 M, PROFUNDIDADE = 1,45 M, EXCLUINDO TAMPÃO. AF_05/2018</t>
  </si>
  <si>
    <t>BASE PARA POÇO DE VISITA RETANGULAR PARA ESGOTO, EM ALVENARIA COM BLOCOS DE CONCRETO, DIMENSÕES INTERNAS = 1X2 M, PROFUNDIDADE = 1,45 M, EXCLUINDO TAMPÃO. AF_05/2018</t>
  </si>
  <si>
    <t>BASE PARA POÇO DE VISITA RETANGULAR PARA ESGOTO, EM ALVENARIA COM BLOCOS DE CONCRETO, DIMENSÕES INTERNAS = 1X2,5 M, PROFUNDIDADE = 1,45 M, EXCLUINDO TAMPÃO. AF_05/2018</t>
  </si>
  <si>
    <t>ACRÉSCIMO PARA POÇO DE VISITA CIRCULAR PARA ESGOTO, EM CONCRETO PRÉ-MOLDADO, DIÂMETRO INTERNO = 0,8 M. AF_05/2018</t>
  </si>
  <si>
    <t>BASE PARA POÇO DE VISITA CIRCULAR PARA  ESGOTO, EM CONCRETO PRÉ-MOLDADO, DIÂMETRO INTERNO = 1 M, PROFUNDIDADE = 1,45 M, EXCLUINDO TAMPÃO. AF_05/2018_P</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</si>
  <si>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</si>
  <si>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</si>
  <si>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</si>
  <si>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</si>
  <si>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</si>
  <si>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</si>
  <si>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</si>
  <si>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</si>
  <si>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</si>
  <si>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</si>
  <si>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</si>
  <si>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</si>
  <si>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</si>
  <si>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</si>
  <si>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</si>
  <si>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</si>
  <si>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</si>
  <si>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</si>
  <si>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</si>
  <si>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</si>
  <si>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</si>
  <si>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</si>
  <si>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</si>
  <si>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</si>
  <si>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</si>
  <si>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</si>
  <si>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</si>
  <si>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</si>
  <si>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</si>
  <si>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</si>
  <si>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CAIXA ENTERRADA ELÉTRICA RETANGULAR, EM ALVENARIA COM TIJOLOS CERÂMICOS MACIÇOS, FUNDO COM BRITA, DIMENSÕES INTERNAS: 0,6X0,6X0,6 M. AF_05/2018</t>
  </si>
  <si>
    <t>CAIXA ENTERRADA ELÉTRICA RETANGULAR, EM ALVENARIA COM TIJOLOS CERÂMICOS MACIÇOS, FUNDO COM BRITA, DIMENSÕES INTERNAS: 0,8X0,8X0,6 M. AF_05/2018</t>
  </si>
  <si>
    <t>CAIXA ENTERRADA ELÉTRICA RETANGULAR, EM ALVENARIA COM TIJOLOS CERÂMICOS MACIÇOS, FUNDO COM BRITA, DIMENSÕES INTERNAS: 1X1X0,6 M. AF_05/2018</t>
  </si>
  <si>
    <t>CAIXA ENTERRADA ELÉTRICA RETANGULAR, EM ALVENARIA COM BLOCOS DE CONCRETO, FUNDO COM BRITA, DIMENSÕES INTERNAS: 0,4X0,4X0,4 M. AF_05/2018</t>
  </si>
  <si>
    <t>CAIXA ENTERRADA ELÉTRICA RETANGULAR, EM ALVENARIA COM BLOCOS DE CONCRETO, FUNDO COM BRITA, DIMENSÕES INTERNAS: 0,6X0,6X0,6 M. AF_05/2018</t>
  </si>
  <si>
    <t>CAIXA ENTERRADA ELÉTRICA RETANGULAR, EM ALVENARIA COM BLOCOS DE CONCRETO, FUNDO COM BRITA, DIMENSÕES INTERNAS: 0,8X0,8X0,6 M. AF_05/2018</t>
  </si>
  <si>
    <t>CAIXA ENTERRADA ELÉTRICA RETANGULAR, EM ALVENARIA COM BLOCOS DE CONCRETO, FUNDO COM BRITA, DIMENSÕES INTERNAS: 1X1X0,6 M. AF_05/2018</t>
  </si>
  <si>
    <t>POSTE DE ACO CONICO CONTINUO RETO, ENGASTADO, H=9M - FORNECIMENTO E INSTALACAO</t>
  </si>
  <si>
    <t>PATCH PANEL 48 PORTAS, CATEGORIA 5E - FORNECIMENTO E INSTALAÇÃO. AF_04/2018</t>
  </si>
  <si>
    <t>TUBO DE AÇO GALVANIZADO COM COSTURA, CLASSE MÉDIA, DN 25 (1"), CONEXÃO ROSQUEADA, INSTALADO EM REDE DE ALIMENTAÇÃO PARA HIDRANTE - FORNECIMENTO E INSTALAÇÃO. AF_12/2015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</si>
  <si>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</si>
  <si>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</si>
  <si>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</si>
  <si>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</si>
  <si>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</si>
  <si>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TÊ, EM AÇO, CONEXÃO SOLDADA, DN 50 (2"), INSTALADO EM REDE DE ALIMENTAÇÃO PARA HIDRANTE - FORNECIMENTO E INSTALAÇÃO. AF_12/2015</t>
  </si>
  <si>
    <t>TÊ, EM AÇO, CONEXÃO SOLDADA, DN 65 (2 1/2"), INSTALADO EM REDE DE ALIMENTAÇÃO PARA HIDRANTE - FORNECIMENTO E INSTALAÇÃO. AF_12/2015</t>
  </si>
  <si>
    <t>LUVA COM REDUÇÃO, EM AÇO, CONEXÃO SOLDADA, DN 25 X 20 MM (1" X 3/4"), INSTALADO EM REDE DE ALIMENTAÇÃO PARA SPRINKLER - FORNECIMENTO E INSTALAÇÃO. AF_12/2015</t>
  </si>
  <si>
    <t>CAIXA ENTERRADA HIDRÁULICA RETANGULAR EM ALVENARIA COM TIJOLOS CERÂMICOS MACIÇOS, DIMENSÕES INTERNAS: 0,3X0,3X0,3 M PARA REDE DE ESGOTO. AF_05/2018</t>
  </si>
  <si>
    <t>CAIXA ENTERRADA HIDRÁULICA RETANGULAR EM ALVENARIA COM TIJOLOS CERÂMICOS MACIÇOS, DIMENSÕES INTERNAS: 0,4X0,4X0,4 M PARA REDE DE ESGOTO. AF_05/2018</t>
  </si>
  <si>
    <t>CAIXA ENTERRADA HIDRÁULICA RETANGULAR EM ALVENARIA COM TIJOLOS CERÂMICOS MACIÇOS, DIMENSÕES INTERNAS: 0,6X0,6X0,6 M PARA REDE DE ESGOTO. AF_05/2018</t>
  </si>
  <si>
    <t>CAIXA ENTERRADA HIDRÁULICA RETANGULAR EM ALVENARIA COM TIJOLOS CERÂMICOS MACIÇOS, DIMENSÕES INTERNAS: 0,8X0,8X0,6 M PARA REDE DE ESGOTO. AF_05/2018</t>
  </si>
  <si>
    <t>CAIXA ENTERRADA HIDRÁULICA RETANGULAR EM ALVENARIA COM TIJOLOS CERÂMICOS MACIÇOS, DIMENSÕES INTERNAS: 1X1X0,6 M PARA REDE DE ESGOTO. AF_05/2018</t>
  </si>
  <si>
    <t>CAIXA ENTERRADA HIDRÁULICA RETANGULAR, EM ALVENARIA COM BLOCOS DE CONCRETO, DIMENSÕES INTERNAS: 0,4X0,4X0,4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</si>
  <si>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</si>
  <si>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</si>
  <si>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BLOCOS DE CONCRETO, DIMENSÕES INTERNAS: 1X1X0,6 M PARA REDE DE ESGOTO. AF_05/2018</t>
  </si>
  <si>
    <t>CAIXA DE GORDURA SIMPLES, CIRCULAR, EM CONCRETO PRÉ-MOLDADO, DIÂMETRO INTERNO = 0,4 M, ALTURA INTERNA = 0,4 M. AF_05/2018</t>
  </si>
  <si>
    <t>CAIXA DE GORDURA DUPLA, CIRCULAR, EM CONCRETO PRÉ-MOLDADO, DIÂMETRO INTERNO = 0,6 M, ALTURA INTERNA = 0,6 M. AF_05/2018</t>
  </si>
  <si>
    <t>CAIXA DE GORDURA SIMPLES (CAPACIDADE: 36L), RETANGULAR, EM ALVENARIA COM TIJOLOS CERÂMICOS MACIÇOS, DIMENSÕES INTERNAS = 0,2X0,4 M, ALTURA INTERNA = 0,8 M. AF_05/2018</t>
  </si>
  <si>
    <t>CAIXA DE GORDURA DUPLA (CAPACIDADE: 126 L), RETANGULAR, EM ALVENARIA COM TIJOLOS CERÂMICOS MACIÇOS, DIMENSÕES INTERNAS = 0,4X0,7 M, ALTURA INTERNA = 0,8 M. AF_05/2018</t>
  </si>
  <si>
    <t>CAIXA DE GORDURA ESPECIAL (CAPACIDADE: 312 L - PARA ATÉ 146 PESSOAS SERVIDAS NO PICO), RETANGULAR, EM ALVENARIA COM TIJOLOS CERÂMICOS MACIÇOS, DIMENSÕES INTERNAS = 0,4X1,2 M, ALTURA INTERNA = 1 M. AF_05/2018</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</si>
  <si>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</si>
  <si>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</si>
  <si>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TANQUE SÉPTICO CIRCULAR, EM CONCRETO PRÉ-MOLDADO, DIÂMETRO INTERNO = 1,10 M, ALTURA INTERNA = 2,50 M, VOLUME ÚTIL: 2138,2 L (PARA 5 CONTRIBUINTES). AF_05/2018</t>
  </si>
  <si>
    <t>TANQUE SÉPTICO CIRCULAR, EM CONCRETO PRÉ-MOLDADO, DIÂMETRO INTERNO = 1,40 M, ALTURA INTERNA = 2,50 M, VOLUME ÚTIL: 3463,6 L (PARA 13 CONTRIBUINTES). AF_05/2018</t>
  </si>
  <si>
    <t>TANQUE SÉPTICO CIRCULAR, EM CONCRETO PRÉ-MOLDADO, DIÂMETRO INTERNO = 1,88 M, ALTURA INTERNA = 2,50 M, VOLUME ÚTIL: 6245,8 L (PARA 32 CONTRIBUINTES). AF_05/2018</t>
  </si>
  <si>
    <t>TANQUE SÉPTICO CIRCULAR, EM CONCRETO PRÉ-MOLDADO, DIÂMETRO INTERNO = 2,38 M, ALTURA INTERNA = 2,50 M, VOLUME ÚTIL: 10009,8 L (PARA 69 CONTRIBUINTES). AF_05/2018</t>
  </si>
  <si>
    <t>TANQUE SÉPTICO CIRCULAR, EM CONCRETO PRÉ-MOLDADO, DIÂMETRO INTERNO = 2,38 M, ALTURA INTERNA = 3,0 M, VOLUME ÚTIL: 12234,2 L (PARA 86 CONTRIBUINTES). AF_05/2018</t>
  </si>
  <si>
    <t>TANQUE SÉPTICO CIRCULAR, EM CONCRETO PRÉ-MOLDADO, DIÂMETRO INTERNO = 2,88 M, ALTURA INTERNA = 2,50 M, VOLUME ÚTIL: 14657,4 L (PARA 105 CONTRIBUINTES). AF_05/2018</t>
  </si>
  <si>
    <t>TANQUE SÉPTICO RETANGULAR, EM ALVENARIA COM TIJOLOS CERÂMICOS MACIÇOS, DIMENSÕES INTERNAS: 1,0 X 2,0 X 1,4 M, VOLUME ÚTIL: 2000 L (PARA 5 CONTRIBUINTES). AF_05/2018</t>
  </si>
  <si>
    <t>TANQUE SÉPTICO RETANGULAR, EM ALVENARIA COM TIJOLOS CERÂMICOS MACIÇOS, DIMENSÕES INTERNAS: 1,2 X 2,4 X 1,6 M, VOLUME ÚTIL: 3456 L (PARA 13 CONTRIBUINTES). AF_05/2018</t>
  </si>
  <si>
    <t>TANQUE SÉPTICO RETANGULAR, EM ALVENARIA COM TIJOLOS CERÂMICOS MACIÇOS, DIMENSÕES INTERNAS: 1,4 X 3,2 X 1,8 M, VOLUME ÚTIL: 6272 L (PARA 32 CONTRIBUINTES). AF_05/2018</t>
  </si>
  <si>
    <t>TANQUE SÉPTICO RETANGULAR, EM ALVENARIA COM TIJOLOS CERÂMICOS MACIÇOS, DIMENSÕES INTERNAS: 1,6 X 4,4 X 1,8 M, VOLUME ÚTIL: 9856 L (PARA 68 CONTRIBUINTES). AF_05/2018</t>
  </si>
  <si>
    <t>TANQUE SÉPTICO RETANGULAR, EM ALVENARIA COM TIJOLOS CERÂMICOS MACIÇOS, DIMENSÕES INTERNAS: 1,6 X 4,8 X 2,0 M, VOLUME ÚTIL: 12288 L (PARA 86 CONTRIBUINTES). AF_05/2018</t>
  </si>
  <si>
    <t>TANQUE SÉPTICO RETANGULAR, EM ALVENARIA COM TIJOLOS CERÂMICOS MACIÇOS, DIMENSÕES INTERNAS: 1,6 X 4,6 X 2,4 M, VOLUME ÚTIL: 14720 L (PARA 105 CONTRIBUINTES). AF_05/2018</t>
  </si>
  <si>
    <t>FILTRO ANAERÓBIO RETANGULAR, EM ALVENARIA COM TIJOLOS CERÂMICOS MACIÇOS, DIMENSÕES INTERNAS: 0,8 X 1,2 X 1,67 M, VOLUME ÚTIL: 1152 L (PARA 5 CONTRIBUINTES). AF_05/2018</t>
  </si>
  <si>
    <t>FILTRO ANAERÓBIO RETANGULAR, EM ALVENARIA COM TIJOLOS CERÂMICOS MACIÇOS, DIMENSÕES INTERNAS: 1,2 X 1,8 X 1,67 M, VOLUME ÚTIL: 2592 L (PARA 13 CONTRIBUINTES). AF_05/2018</t>
  </si>
  <si>
    <t>FILTRO ANAERÓBIO RETANGULAR, EM ALVENARIA COM TIJOLOS CERÂMICOS MACIÇOS, DIMENSÕES INTERNAS: 1,4 X 3,0 X 1,67 M, VOLUME ÚTIL: 5040 L (PARA 32 CONTRIBUINTES). AF_05/2018</t>
  </si>
  <si>
    <t>FILTRO ANAERÓBIO RETANGULAR, EM ALVENARIA COM TIJOLOS CERÂMICOS MACIÇOS, DIMENSÕES INTERNAS: 1,4 X 4,2 X 1,67 M, VOLUME ÚTIL: 7056 L (PARA 67 CONTRIBUINTES). AF_05/2018</t>
  </si>
  <si>
    <t>FILTRO ANAERÓBIO RETANGULAR, EM ALVENARIA COM TIJOLOS CERÂMICOS MACIÇOS, DIMENSÕES INTERNAS: 1,6 X 4,6 X 1,67 M, VOLUME ÚTIL: 8832 L (PARA 84 CONTRIBUINTES). AF_05/2018</t>
  </si>
  <si>
    <t>FILTRO ANAERÓBIO RETANGULAR, EM ALVENARIA COM TIJOLOS CERÂMICOS MACIÇOS, DIMENSÕES INTERNAS: 1,6 X 5,6 X 1,67 M, VOLUME ÚTIL: 10752 L (PARA 103 CONTRIBUINTES). AF_05/2018</t>
  </si>
  <si>
    <t>SUMIDOURO RETANGULAR, EM ALVENARIA COM TIJOLOS CERÂMICOS MACIÇOS, DIMENSÕES INTERNAS: 0,8 X 1,4 X 3,0 M, ÁREA DE INFILTRAÇÃO: 13,2 M² (PARA 5 CONTRIBUINTES). AF_05/2018</t>
  </si>
  <si>
    <t>SUMIDOURO RETANGULAR, EM ALVENARIA COM TIJOLOS CERÂMICOS MACIÇOS, DIMENSÕES INTERNAS: 1,0 X 3,0 X 3,0 M, ÁREA DE INFILTRAÇÃO: 25 M² (PARA 10 CONTRIBUINTES). AF_05/2018</t>
  </si>
  <si>
    <t>SUMIDOURO RETANGULAR, EM ALVENARIA COM TIJOLOS CERÂMICOS MACIÇOS, DIMENSÕES INTERNAS: 1,6 X 3,4 X 3,0 M, ÁREA DE INFILTRAÇÃO: 32,9 M² (PARA 13 CONTRIBUINTES). AF_05/2018</t>
  </si>
  <si>
    <t>SUMIDOURO RETANGULAR, EM ALVENARIA COM TIJOLOS CERÂMICOS MACIÇOS, DIMENSÕES INTERNAS: 1,6 X 5,8 X 3,0 M, ÁREA DE INFILTRAÇÃO: 50 M² (PARA 20 CONTRIBUINTES). AF_05/2018</t>
  </si>
  <si>
    <t>TANQUE SÉPTICO RETANGULAR, EM ALVENARIA COM BLOCOS DE CONCRETO, DIMENSÕES INTERNAS: 1,0 X 2,0 X 1,4 M, VOLUME ÚTIL: 2000 L (PARA 5 CONTRIBUINTES). AF_05/2018</t>
  </si>
  <si>
    <t>TANQUE SÉPTICO RETANGULAR, EM ALVENARIA COM BLOCOS DE CONCRETO, DIMENSÕES INTERNAS: 1,2 X 2,4 X 1,6 M, VOLUME ÚTIL: 3456 L (PARA 13 CONTRIBUINTES). AF_05/2018</t>
  </si>
  <si>
    <t>TANQUE SÉPTICO RETANGULAR, EM ALVENARIA COM BLOCOS DE CONCRETO, DIMENSÕES INTERNAS: 1,4 X 3,2 X 1,8 M, VOLUME ÚTIL: 6272 L (PARA 32 CONTRIBUINTES). AF_05/2018</t>
  </si>
  <si>
    <t>TANQUE SÉPTICO RETANGULAR, EM ALVENARIA COM BLOCOS DE CONCRETO, DIMENSÕES INTERNAS: 1,6 X 4,4 X 1,8 M, VOLUME ÚTIL: 9856 L (PARA 68 CONTRIBUINTES). AF_05/2018</t>
  </si>
  <si>
    <t>TANQUE SÉPTICO RETANGULAR, EM ALVENARIA COM BLOCOS DE CONCRETO, DIMENSÕES INTERNAS: 1,6 X 4,8 X 2,0 M, VOLUME ÚTIL: 12288 L (PARA 86 CONTRIBUINTES). AF_05/2018</t>
  </si>
  <si>
    <t>TANQUE SÉPTICO RETANGULAR, EM ALVENARIA COM BLOCOS DE CONCRETO, DIMENSÕES INTERNAS: 1,6 X 4,6 X 2,4 M, VOLUME ÚTIL: 14720 L (PARA 105 CONTRIBUINTES). AF_05/2018</t>
  </si>
  <si>
    <t>FILTRO ANAERÓBIO RETANGULAR, EM ALVENARIA COM BLOCOS DE CONCRETO, DIMENSÕES INTERNAS: 0,8 X 1,2 X 1,67 M, VOLUME ÚTIL: 1152 L (PARA 5 CONTRIBUINTES). AF_05/2018</t>
  </si>
  <si>
    <t>FILTRO ANAERÓBIO RETANGULAR, EM ALVENARIA COM BLOCOS DE CONCRETO, DIMENSÕES INTERNAS: 1,2 X 1,8 X 1,67 M, VOLUME ÚTIL: 2592 L (PARA 13 CONTRIBUINTES). AF_05/2018</t>
  </si>
  <si>
    <t>FILTRO ANAERÓBIO RETANGULAR, EM ALVENARIA COM BLOCOS DE CONCRETO, DIMENSÕES INTERNAS: 1,4 X 3,0 X 1,67 M, VOLUME ÚTIL: 5040 L (PARA 32 CONTRIBUINTES). AF_05/2018</t>
  </si>
  <si>
    <t>FILTRO ANAERÓBIO RETANGULAR, EM ALVENARIA COM BLOCOS DE CONCRETO, DIMENSÕES INTERNAS: 1,4 X 4,2 X 1,67 M, VOLUME ÚTIL: 7056 L (PARA 67 CONTRIBUINTES). AF_05/2018</t>
  </si>
  <si>
    <t>FILTRO ANAERÓBIO RETANGULAR, EM ALVENARIA COM BLOCOS DE CONCRETO, DIMENSÕES INTERNAS: 1,6 X 4,6 X 1,67 M, VOLUME ÚTIL: 8832 L (PARA 84 CONTRIBUINTES). AF_05/2018</t>
  </si>
  <si>
    <t>FILTRO ANAERÓBIO RETANGULAR, EM ALVENARIA COM BLOCOS DE CONCRETO, DIMENSÕES INTERNAS: 1,6 X 5,6 X 1,67 M, VOLUME ÚTIL: 10752 L (PARA 103 CONTRIBUINTES). AF_05/2018</t>
  </si>
  <si>
    <t>SUMIDOURO RETANGULAR, EM ALVENARIA COM BLOCOS DE CONCRETO, DIMENSÕES INTERNAS: 0,8 X 1,4 X 3,0 M, ÁREA DE INFILTRAÇÃO: 13,2 M² (PARA 5 CONTRIBUINTES). AF_05/2018</t>
  </si>
  <si>
    <t>SUMIDOURO RETANGULAR, EM ALVENARIA COM BLOCOS DE CONCRETO, DIMENSÕES INTERNAS: 1,0 X 3,0 X 3,0 M, ÁREA DE INFILTRAÇÃO: 25 M² (PARA 10 CONTRIBUINTES). AF_05/2018</t>
  </si>
  <si>
    <t>SUMIDOURO RETANGULAR, EM ALVENARIA COM BLOCOS DE CONCRETO, DIMENSÕES INTERNAS: 1,6 X 3,4 X 3,0 M, ÁREA DE INFILTRAÇÃO: 32,9 M² (PARA 13 CONTRIBUINTES). AF_05/2018</t>
  </si>
  <si>
    <t>SUMIDOURO RETANGULAR, EM ALVENARIA COM BLOCOS DE CONCRETO, DIMENSÕES INTERNAS: 1,6 X 5,8 X 3,0 M, ÁREA DE INFILTRAÇÃO: 50 M² (PARA 20 CONTRIBUINTES). AF_05/2018</t>
  </si>
  <si>
    <t>CAIXA DE GORDURA ESPECIAL (CAPACIDADE: 312 L - PARA ATÉ 146 PESSOAS SERVIDAS NO PICO), RETANGULAR, EM ALVENARIA COM BLOCOS DE CONCRETO, DIMENSÕES INTERNAS = 0,4X1,2 M, ALTURA INTERNA = 1 M. AF_05/2018</t>
  </si>
  <si>
    <t>CAIXA DE GORDURA PEQUENA (CAPACIDADE: 19 L), CIRCULAR, EM PVC, DIÂMETRO INTERNO= 0,3 M. AF_05/2018</t>
  </si>
  <si>
    <t>CAIXA DE INSPEÇÃO PARA ATERRAMENTO, CIRCULAR, EM POLIETILENO, DIÂMETRO INTERNO = 0,3 M. AF_05/2018</t>
  </si>
  <si>
    <t>TAMPA CIRCULAR PARA ESGOTO E DRENAGEM, EM FERRO FUNDIDO, DIÂMETRO INTERNO = 0,6 M. AF_05/2018</t>
  </si>
  <si>
    <t>TAMPA CIRCULAR PARA ESGOTO E DRENAGEM, EM CONCRETO PRÉ-MOLDADO, DIÂMETRO INTERNO = 0,6 M. AF_05/2018</t>
  </si>
  <si>
    <t>TIL (TUBO DE INSPEÇÃO E LIMPEZA) RADIAL PARA ESGOTO, EM PVC, DN 300 X 200 MM. AF_05/2018</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</si>
  <si>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</si>
  <si>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</si>
  <si>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</si>
  <si>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</si>
  <si>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</si>
  <si>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</si>
  <si>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</si>
  <si>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</si>
  <si>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</si>
  <si>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</si>
  <si>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</si>
  <si>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</si>
  <si>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</si>
  <si>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</si>
  <si>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</si>
  <si>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EM PLACAS. AF_05/2018</t>
  </si>
  <si>
    <t>PLANTIO DE FORRAÇÃO. AF_05/2018</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</si>
  <si>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</si>
  <si>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</si>
  <si>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</si>
  <si>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</si>
  <si>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</si>
  <si>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</si>
  <si>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</si>
  <si>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</si>
  <si>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</si>
  <si>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</si>
  <si>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</si>
  <si>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 xml:space="preserve">                  "Comprovada a inviabilidade técnico-econômica de parcelamento do objeto da licitação, nos termos da legislação em vigor, os itens de fornecimento de materiais e equipamentos de natureza específica que possam ser fornecidos por empresas com especialidades próprias e diversas e que representem percentual significativo do preço global da obra devem apresentar incidência de taxa de Bonificação e Despesas Indiretas - BDI reduzida em relação à taxa aplicável aos demais itens."</t>
  </si>
  <si>
    <t>OBS: O ISS, VARIA DE ACORDO COM CADA MUNICÍPIO.</t>
  </si>
  <si>
    <t>COFINS = 3,00%;       PIS = 0,65%;        ISS = 2,00% A 5,00%;           CPRB = 4,50%.</t>
  </si>
  <si>
    <t xml:space="preserve">     (PIS, COFINS, ISS e CPRB)</t>
  </si>
  <si>
    <t>I = taxa representativa dos tributos</t>
  </si>
  <si>
    <t>L = taxa de lucro/remuneração</t>
  </si>
  <si>
    <t>R = taxa de risco</t>
  </si>
  <si>
    <t>G = taxa de garantias</t>
  </si>
  <si>
    <t>S = taxa de seguros</t>
  </si>
  <si>
    <t>DF = taxa de despesas financeiras</t>
  </si>
  <si>
    <t>AC = taxa de administração central</t>
  </si>
  <si>
    <t>Legenda:                                                            LIMITES DOS VALORES, CONFORME ÍTEM 9 DO ACÓRDÃO:</t>
  </si>
  <si>
    <t>%</t>
  </si>
  <si>
    <t xml:space="preserve">TOTAL GERAL DO B.D.I. </t>
  </si>
  <si>
    <t>i³</t>
  </si>
  <si>
    <t>CPRB -CONTRIBUIÇÃO PREVIDENCIÁRIA SOBRE RENDA BRUTA</t>
  </si>
  <si>
    <t>i²</t>
  </si>
  <si>
    <t>PIS</t>
  </si>
  <si>
    <t>i¹</t>
  </si>
  <si>
    <t>ISS</t>
  </si>
  <si>
    <t>i°</t>
  </si>
  <si>
    <t>COFINS</t>
  </si>
  <si>
    <t>I</t>
  </si>
  <si>
    <t>Taxa de Lucro/Remuneração</t>
  </si>
  <si>
    <t>R</t>
  </si>
  <si>
    <t>Taxa de Risco</t>
  </si>
  <si>
    <t>S+G</t>
  </si>
  <si>
    <t>Taxa de Seguros e Taxa de Garantias</t>
  </si>
  <si>
    <t>DF</t>
  </si>
  <si>
    <t>Despesas Financeiras</t>
  </si>
  <si>
    <t>AC</t>
  </si>
  <si>
    <t>Taxa de Administração Central</t>
  </si>
  <si>
    <t>B.D.I.  equipamentos</t>
  </si>
  <si>
    <t>B.D.I.             edificação</t>
  </si>
  <si>
    <t>TOTAL DAS DESPESAS INDIRETAS</t>
  </si>
  <si>
    <t>CÁLCULO DA  BONIFICAÇÃO E DESPESAS INDIRETAS, CONFORME ACÓRDÃO 2.622/2013 - T.C.U.</t>
  </si>
  <si>
    <r>
      <t>Taxa de Incidência de Impostos</t>
    </r>
    <r>
      <rPr>
        <sz val="11"/>
        <rFont val="Times New Roman"/>
        <family val="1"/>
      </rPr>
      <t xml:space="preserve"> (COFINS + ISS + PIS + CPRB)</t>
    </r>
  </si>
  <si>
    <t>BDI</t>
  </si>
  <si>
    <t>TOTAL DA OBRA PARA BDI</t>
  </si>
  <si>
    <t>IFAL 3.02</t>
  </si>
  <si>
    <t>IFAL 3.03</t>
  </si>
  <si>
    <t>10.6.15</t>
  </si>
  <si>
    <t>10.6.5</t>
  </si>
  <si>
    <t>10.6.6</t>
  </si>
  <si>
    <t>10.6.8</t>
  </si>
  <si>
    <t>10.6.9</t>
  </si>
  <si>
    <t>10.6.10</t>
  </si>
  <si>
    <t>10.6.11</t>
  </si>
  <si>
    <t>10.6.14</t>
  </si>
  <si>
    <t>10.6.16</t>
  </si>
  <si>
    <t>10.9.4</t>
  </si>
  <si>
    <t>10.9.5</t>
  </si>
  <si>
    <t>10.9.6</t>
  </si>
  <si>
    <t>10.9.7</t>
  </si>
  <si>
    <t>10.9.8</t>
  </si>
  <si>
    <t>10.9.9</t>
  </si>
  <si>
    <t>10.9.10</t>
  </si>
  <si>
    <t>10.9.11</t>
  </si>
  <si>
    <t>10.9.12</t>
  </si>
  <si>
    <t>10.9.14</t>
  </si>
  <si>
    <t>10.9.15</t>
  </si>
  <si>
    <t>LAVATÓRIO LOUÇA (DECA-LINHA VOGUE PLUS CONFORTO, REF L-510 OU SIMILAR) COM COLUNA SUSPENSA, (DECA, LINHA VOGUE PLUS CONFORTO, REF. C-510 OU SIMILAR), C/ SIFÃO CROMADO, VÁLVULA CROMADA, ENGATE CROMADO, EXCLUSIVE TORNEIRA</t>
  </si>
  <si>
    <t>INSUMO</t>
  </si>
  <si>
    <t>LOUÇAS, METAIS, ACESSÓRIOS E BANCADAS</t>
  </si>
  <si>
    <t>10.5.15</t>
  </si>
  <si>
    <t>10.8.5</t>
  </si>
  <si>
    <t>10.8.6</t>
  </si>
  <si>
    <t>10.8.7</t>
  </si>
  <si>
    <t>10.8.8</t>
  </si>
  <si>
    <t>10.8.9</t>
  </si>
  <si>
    <t>10.8.10</t>
  </si>
  <si>
    <t>10.8.11</t>
  </si>
  <si>
    <t>10.8.12</t>
  </si>
  <si>
    <t>10.8.15</t>
  </si>
  <si>
    <t>10.8.16</t>
  </si>
  <si>
    <t>10.9.16</t>
  </si>
  <si>
    <t>SERVIÇO</t>
  </si>
  <si>
    <t>IFAL 8.10</t>
  </si>
  <si>
    <t>IFAL 8.11</t>
  </si>
  <si>
    <t>8.1.1.23</t>
  </si>
  <si>
    <t>8.1.1.30</t>
  </si>
  <si>
    <t>8.4.1.8</t>
  </si>
  <si>
    <t>8.7.1.28</t>
  </si>
  <si>
    <t>8.7.1.29</t>
  </si>
  <si>
    <t>8.7.1.30</t>
  </si>
  <si>
    <t>8.7.2.1</t>
  </si>
  <si>
    <t>8.7.2.2</t>
  </si>
  <si>
    <t>8.7.2.3</t>
  </si>
  <si>
    <t>TOTAL COM BDI</t>
  </si>
  <si>
    <t>Item</t>
  </si>
  <si>
    <t>Descrição</t>
  </si>
  <si>
    <t>Valor</t>
  </si>
  <si>
    <t>% acumulado</t>
  </si>
  <si>
    <t>Classificação</t>
  </si>
  <si>
    <t>Código</t>
  </si>
  <si>
    <t>CURVA ABC</t>
  </si>
  <si>
    <t>VALOR COM BDI</t>
  </si>
  <si>
    <t>DESCRIÇÃO DO SERVIÇO</t>
  </si>
  <si>
    <t>VALOR TOTAL</t>
  </si>
  <si>
    <t>% DA ETAPA</t>
  </si>
  <si>
    <t>RESUMO</t>
  </si>
  <si>
    <t>ASSENTAMENTO DE TUBO DE AÇO CARBONO PARA REDE DE ÁGUA, DN 1000 MM (40  ) OU DN 1100 MM (44  ), JUNTA SOLDADA, INSTALADO EM LOCAL COM NÍVEL BAIXO DE INTERFERÊNCIAS (NÃO INCLUI FORNECIMENTO). AF_11/2017</t>
  </si>
  <si>
    <t>74209/1</t>
  </si>
  <si>
    <t>INVERSOR DE SOLDA MONOFÁSICO DE 160 A, POTÊNCIA DE 5400 W, TENSÃO DE 220 V, PARA SOLDA COM ELETRODOS DE 2,0 A 4,0 MM E PROCESSO TIG - CHP DIURNO. AF_06/2018</t>
  </si>
  <si>
    <t>INVERSOR DE SOLDA MONOFÁSICO DE 160 A, POTÊNCIA DE 5400 W, TENSÃO DE 220 V, PARA SOLDA COM ELETRODOS DE 2,0 A 4,0 MM E PROCESSO TIG - CHI DIURNO. AF_06/2018</t>
  </si>
  <si>
    <t>CAMINHÃO PARA EQUIPAMENTO DE LIMPEZA A SUCÇÃO COM CAMINHÃO TRUCADO DE PESO BRUTO TOTAL 23000 KG, CARGA ÚTIL MÁX. 15935 KG, DISTÂNCIA ENTRE EIXOS 4,80 M, POTÊNCIA 230 CV, INCLUSIVE LIMPADORA A SUCÇÃO, TANQUE 12000 L - MATERIAIS NA OPERAÇÃO. AF_11/2015</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</si>
  <si>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</si>
  <si>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</si>
  <si>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</si>
  <si>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</si>
  <si>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73866/4</t>
  </si>
  <si>
    <t>73866/5</t>
  </si>
  <si>
    <t>73866/6</t>
  </si>
  <si>
    <t>73866/7</t>
  </si>
  <si>
    <t>73866/8</t>
  </si>
  <si>
    <t>73866/9</t>
  </si>
  <si>
    <t>73867/1</t>
  </si>
  <si>
    <t>73867/2</t>
  </si>
  <si>
    <t>73867/3</t>
  </si>
  <si>
    <t>73867/4</t>
  </si>
  <si>
    <t>74045/2</t>
  </si>
  <si>
    <t>73970/1</t>
  </si>
  <si>
    <t>73970/2</t>
  </si>
  <si>
    <t>73891/1</t>
  </si>
  <si>
    <t>73882/1</t>
  </si>
  <si>
    <t>73882/5</t>
  </si>
  <si>
    <t>73816/1</t>
  </si>
  <si>
    <t>73816/2</t>
  </si>
  <si>
    <t>73881/1</t>
  </si>
  <si>
    <t>73881/3</t>
  </si>
  <si>
    <t>73883/1</t>
  </si>
  <si>
    <t>73883/2</t>
  </si>
  <si>
    <t>73883/3</t>
  </si>
  <si>
    <t>73902/1</t>
  </si>
  <si>
    <t>73968/1</t>
  </si>
  <si>
    <t>73969/1</t>
  </si>
  <si>
    <t>74017/1</t>
  </si>
  <si>
    <t>74017/2</t>
  </si>
  <si>
    <t>75029/1</t>
  </si>
  <si>
    <t>73890/1</t>
  </si>
  <si>
    <t>73890/2</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</si>
  <si>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</si>
  <si>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</si>
  <si>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</si>
  <si>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</si>
  <si>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</si>
  <si>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</si>
  <si>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</si>
  <si>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</si>
  <si>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</si>
  <si>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</si>
  <si>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</si>
  <si>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</si>
  <si>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73843/1</t>
  </si>
  <si>
    <t>73844/1</t>
  </si>
  <si>
    <t>73844/2</t>
  </si>
  <si>
    <t>73846/1</t>
  </si>
  <si>
    <t>73846/2</t>
  </si>
  <si>
    <t>73799/1</t>
  </si>
  <si>
    <t>73856/1</t>
  </si>
  <si>
    <t>73856/2</t>
  </si>
  <si>
    <t>73856/3</t>
  </si>
  <si>
    <t>73856/4</t>
  </si>
  <si>
    <t>73856/5</t>
  </si>
  <si>
    <t>73856/6</t>
  </si>
  <si>
    <t>73856/7</t>
  </si>
  <si>
    <t>73856/8</t>
  </si>
  <si>
    <t>73856/9</t>
  </si>
  <si>
    <t>73856/10</t>
  </si>
  <si>
    <t>73856/11</t>
  </si>
  <si>
    <t>73856/12</t>
  </si>
  <si>
    <t>73856/13</t>
  </si>
  <si>
    <t>73856/14</t>
  </si>
  <si>
    <t>73856/15</t>
  </si>
  <si>
    <t>74224/1</t>
  </si>
  <si>
    <t>BASE PARA POÇO DE VISITA CIRCULAR PARA  ESGOTO, EM ALVENARIA COM TIJOLOS CERÂMICOS MACIÇOS, DIÂMETRO INTERNO = 1 M, PROFUNDIDADE = 1,45 M, EXCLUINDO TAMPÃO. AF_05/2018</t>
  </si>
  <si>
    <t>ACRÉSCIMO PARA POÇO DE VISITA CIRCULAR PARA DRENAGEM, EM CONCRETO PRÉ-MOLDADO, DIÂMETRO INTERNO = 1,2 M. AF_05/2018</t>
  </si>
  <si>
    <t>ACRÉSCIMO PARA POÇO DE VISITA RETANGULAR PARA DRENAGEM, EM ALVENARIA COM BLOCOS DE CONCRETO, DIMENSÕES INTERNAS = 1,5X1,5 M. AF_05/2018</t>
  </si>
  <si>
    <t>BASE PARA POÇO DE VISITA CIRCULAR PARA DRENAGEM, EM ALVENARIA COM TIJOLOS CERÂMICOS MACIÇOS, DIÂMETRO INTERNO = 1,2 M, PROFUNDIDADE = 1,45 M, EXCLUINDO TAMPÃO. AF_05/2018</t>
  </si>
  <si>
    <t>ACRÉSCIMO PARA POÇO DE VISITA CIRCULAR PARA DRENAGEM, EM ALVENARIA COM TIJOLOS CERÂMICOS MACIÇOS, DIÂMETRO INTERNO = 1,2 M. AF_05/2018</t>
  </si>
  <si>
    <t>BASE PARA POÇO DE VISITA RETANGULAR PARA DRENAGEM, EM ALVENARIA COM BLOCOS DE CONCRETO, DIMENSÕES INTERNAS = 1,5X2 M, PROFUNDIDADE = 1,45 M, EXCLUINDO TAMPÃO. AF_05/2018</t>
  </si>
  <si>
    <t>ACRÉSCIMO PARA POÇO DE VISITA CIRCULAR PARA DRENAGEM, EM CONCRETO PRÉ-MOLDADO, DIÂMETRO INTERNO = 1,5 M. AF_05/2018</t>
  </si>
  <si>
    <t>ACRÉSCIMO PARA POÇO DE VISITA RETANGULAR PARA DRENAGEM, EM ALVENARIA COM BLOCOS DE CONCRETO, DIMENSÕES INTERNAS = 1,5X2 M. AF_05/2018</t>
  </si>
  <si>
    <t>BASE PARA POÇO DE VISITA CIRCULAR PARA DRENAGEM, EM ALVENARIA COM TIJOLOS CERÂMICOS MACIÇOS, DIÂMETRO INTERNO = 1,5 M, PROFUNDIDADE = 1,45 M, EXCLUINDO TAMPÃO. AF_05/2018</t>
  </si>
  <si>
    <t>ACRÉSCIMO PARA POÇO DE VISITA CIRCULAR PARA DRENAGEM, EM ALVENARIA COM TIJOLOS CERÂMICOS MACIÇOS, DIÂMETRO INTERNO = 1,5 M. AF_05/2018</t>
  </si>
  <si>
    <t>BASE PARA POÇO DE VISITA RETANGULAR PARA DRENAGEM, EM ALVENARIA COM BLOCOS DE CONCRETO, DIMENSÕES INTERNAS = 1X1 M, PROFUNDIDADE = 1,45 M, EXCLUINDO TAMPÃO. AF_05/2018</t>
  </si>
  <si>
    <t>ACRÉSCIMO PARA POÇO DE VISITA RETANGULAR PARA DRENAGEM, EM ALVENARIA COM BLOCOS DE CONCRETO, DIMENSÕES INTERNAS = 1X1 M. AF_05/2018</t>
  </si>
  <si>
    <t>BASE PARA POÇO DE VISITA RETANGULAR PARA DRENAGEM, EM ALVENARIA COM BLOCOS DE CONCRETO, DIMENSÕES INTERNAS = 1,5X2,5 M, PROFUNDIDADE = 1,45 M, EXCLUINDO TAMPÃO. AF_05/2018</t>
  </si>
  <si>
    <t>BASE PARA POÇO DE VISITA RETANGULAR PARA DRENAGEM, EM ALVENARIA COM BLOCOS DE CONCRETO, DIMENSÕES INTERNAS = 1X1,5 M, PROFUNDIDADE = 1,45 M, EXCLUINDO TAMPÃO. AF_05/2018</t>
  </si>
  <si>
    <t>ACRÉSCIMO PARA POÇO DE VISITA RETANGULAR PARA DRENAGEM, EM ALVENARIA COM BLOCOS DE CONCRETO, DIMENSÕES INTERNAS = 1X1,5 M. AF_05/2018</t>
  </si>
  <si>
    <t>ACRÉSCIMO PARA POÇO DE VISITA RETANGULAR PARA DRENAGEM, EM ALVENARIA COM BLOCOS DE CONCRETO, DIMENSÕES INTERNAS = 1,5X2,5 M. AF_05/2018</t>
  </si>
  <si>
    <t>BASE PARA POÇO DE VISITA RETANGULAR PARA DRENAGEM, EM ALVENARIA COM BLOCOS DE CONCRETO, DIMENSÕES INTERNAS = 1X2 M, PROFUNDIDADE = 1,45 M, EXCLUINDO TAMPÃO. AF_05/2018</t>
  </si>
  <si>
    <t>ACRÉSCIMO PARA POÇO DE VISITA RETANGULAR PARA DRENAGEM, EM ALVENARIA COM BLOCOS DE CONCRETO, DIMENSÕES INTERNAS = 1X2 M. AF_05/2018</t>
  </si>
  <si>
    <t>BASE PARA POÇO DE VISITA RETANGULAR PARA DRENAGEM, EM ALVENARIA COM BLOCOS DE CONCRETO, DIMENSÕES INTERNAS = 1X2,5 M, PROFUNDIDADE = 1,45 M, EXCLUINDO TAMPÃO. AF_05/2018</t>
  </si>
  <si>
    <t>ACRÉSCIMO PARA POÇO DE VISITA RETANGULAR PARA DRENAGEM, EM ALVENARIA COM BLOCOS DE CONCRETO, DIMENSÕES INTERNAS = 1X2,5 M. AF_05/2018</t>
  </si>
  <si>
    <t>BASE PARA POÇO DE VISITA RETANGULAR PARA DRENAGEM, EM ALVENARIA COM BLOCOS DE CONCRETO, DIMENSÕES INTERNAS = 1,5X3 M, PROFUNDIDADE = 1,45 M, EXCLUINDO TAMPÃO. AF_05/2018</t>
  </si>
  <si>
    <t>POÇO DE INSPEÇÃO CIRCULAR PARA DRENAGEM, EM ALVENARIA COM TIJOLOS CERÂMICOS MACIÇOS, DIÂMETRO INTERNO = 0,6 M, PROFUNDIDADE = 1 M, EXCLUINDO TAMPÃO. AF_05/2018</t>
  </si>
  <si>
    <t>POÇO DE INSPEÇÃO CIRCULAR PARA DRENAGEM, EM ALVENARIA COM TIJOLOS CERÂMICOS MACIÇOS, DIÂMETRO INTERNO = 0,6 M, PROFUNDIDADE = 1,5 M, EXCLUINDO TAMPÃO. AF_05/2018</t>
  </si>
  <si>
    <t>BASE PARA POÇO DE VISITA RETANGULAR PARA DRENAGEM, EM ALVENARIA COM BLOCOS DE CONCRETO, DIMENSÕES INTERNAS = 1X3 M, PROFUNDIDADE = 1,45 M, EXCLUINDO TAMPÃO. AF_05/2018</t>
  </si>
  <si>
    <t>ACRÉSCIMO PARA POÇO DE VISITA RETANGULAR PARA DRENAGEM, EM ALVENARIA COM BLOCOS DE CONCRETO, DIMENSÕES INTERNAS = 1,5X3 M. AF_05/2018</t>
  </si>
  <si>
    <t>ACRÉSCIMO PARA POÇO DE VISITA RETANGULAR PARA DRENAGEM, EM ALVENARIA COM BLOCOS DE CONCRETO, DIMENSÕES INTERNAS = 1X3 M. AF_05/2018</t>
  </si>
  <si>
    <t>ACRÉSCIMO PARA POÇO DE VISITA CIRCULAR PARA DRENAGEM, EM CONCRETO PRÉ-MOLDADO, DIÂMETRO INTERNO = 0,8 M. AF_05/2018</t>
  </si>
  <si>
    <t>BASE PARA POÇO DE VISITA RETANGULAR PARA DRENAGEM, EM ALVENARIA COM BLOCOS DE CONCRETO, DIMENSÕES INTERNAS = 1X3,5 M, PROFUNDIDADE = 1,45 M, EXCLUINDO TAMPÃO. AF_05/2018</t>
  </si>
  <si>
    <t>BASE PARA POÇO DE VISITA CIRCULAR PARA DRENAGEM, EM ALVENARIA COM TIJOLOS CERÂMICOS MACIÇOS, DIÂMETRO INTERNO = 0,8 M, PROFUNDIDADE = 1,45 M, EXCLUINDO TAMPÃO. AF_05/2018</t>
  </si>
  <si>
    <t>ACRÉSCIMO PARA POÇO DE VISITA RETANGULAR PARA DRENAGEM, EM ALVENARIA COM BLOCOS DE CONCRETO, DIMENSÕES INTERNAS = 1X3,5 M. AF_05/2018</t>
  </si>
  <si>
    <t>ACRÉSCIMO PARA POÇO DE VISITA RETANGULAR PARA DRENAGEM, EM ALVENARIA COM BLOCOS DE CONCRETO, DIMENSÕES INTERNAS = 2,5X2,5 M. AF_05/2018</t>
  </si>
  <si>
    <t>ACRÉSCIMO PARA POÇO DE VISITA CIRCULAR PARA DRENAGEM, EM ALVENARIA COM TIJOLOS CERÂMICOS MACIÇOS, DIÂMETRO INTERNO = 0,8 M. AF_05/2018</t>
  </si>
  <si>
    <t>BASE PARA POÇO DE VISITA RETANGULAR PARA DRENAGEM, EM ALVENARIA COM BLOCOS DE CONCRETO, DIMENSÕES INTERNAS = 1,5X3,5 M, PROFUNDIDADE = 1,45 M, EXCLUINDO TAMPÃO. AF_05/2018</t>
  </si>
  <si>
    <t>BASE PARA POÇO DE VISITA RETANGULAR PARA DRENAGEM, EM ALVENARIA COM BLOCOS DE CONCRETO, DIMENSÕES INTERNAS = 1X4 M, PROFUNDIDADE = 1,45 M, EXCLUINDO TAMPÃO. AF_05/2018</t>
  </si>
  <si>
    <t>BASE PARA POÇO DE VISITA RETANGULAR PARA DRENAGEM, EM ALVENARIA COM BLOCOS DE CONCRETO, DIMENSÕES INTERNAS = 2,5X3 M, PROFUNDIDADE = 1,45 M, EXCLUINDO TAMPÃO. AF_05/2018</t>
  </si>
  <si>
    <t>ACRÉSCIMO PARA POÇO DE VISITA CIRCULAR PARA DRENAGEM, EM CONCRETO PRÉ-MOLDADO, DIÂMETRO INTERNO = 1 M. AF_05/2018</t>
  </si>
  <si>
    <t>ACRÉSCIMO PARA POÇO DE VISITA RETANGULAR PARA DRENAGEM, EM ALVENARIA COM BLOCOS DE CONCRETO, DIMENSÕES INTERNAS = 1X4 M. AF_05/2018</t>
  </si>
  <si>
    <t>BASE PARA POÇO DE VISITA RETANGULAR PARA DRENAGEM, EM ALVENARIA COM BLOCOS DE CONCRETO, DIMENSÕES INTERNAS = 1,5X1,5 M, PROFUNDIDADE = 1,45 M, EXCLUINDO TAMPÃO. AF_05/2018</t>
  </si>
  <si>
    <t>ACRÉSCIMO PARA POÇO DE VISITA RETANGULAR PARA DRENAGEM, EM ALVENARIA COM BLOCOS DE CONCRETO, DIMENSÕES INTERNAS = 1,5X3,5 M. AF_05/2018</t>
  </si>
  <si>
    <t>BASE PARA POÇO DE VISITA CIRCULAR PARA DRENAGEM, EM ALVENARIA COM TIJOLOS CERÂMICOS MACIÇOS, DIÂMETRO INTERNO = 1 M, PROFUNDIDADE = 1,45 M, EXCLUINDO TAMPÃO. AF_05/2018</t>
  </si>
  <si>
    <t>ACRÉSCIMO PARA POÇO DE VISITA CIRCULAR PARA DRENAGEM, EM ALVENARIA COM TIJOLOS CERÂMICOS MACIÇOS, DIÂMETRO INTERNO = 1 M. AF_05/2018</t>
  </si>
  <si>
    <t>BASE PARA POÇO DE VISITA RETANGULAR PARA DRENAGEM, EM ALVENARIA COM BLOCOS DE CONCRETO, DIMENSÕES INTERNAS = 1,5X4 M, PROFUNDIDADE = 1,45 M, EXCLUINDO TAMPÃO. AF_05/2018</t>
  </si>
  <si>
    <t>ACRÉSCIMO PARA POÇO DE VISITA RETANGULAR PARA DRENAGEM, EM ALVENARIA COM BLOCOS DE CONCRETO, DIMENSÕES INTERNAS = 2,5X3 M. AF_05/2018</t>
  </si>
  <si>
    <t>ACRÉSCIMO PARA POÇO DE VISITA RETANGULAR PARA DRENAGEM, EM ALVENARIA COM BLOCOS DE CONCRETO, DIMENSÕES INTERNAS = 1,5X4 M. AF_05/2018</t>
  </si>
  <si>
    <t>BASE PARA POÇO DE VISITA RETANGULAR PARA DRENAGEM, EM ALVENARIA COM BLOCOS DE CONCRETO, DIMENSÕES INTERNAS = 2,5X3,5 M, PROFUNDIDADE = 1,45 M, EXCLUINDO TAMPÃO. AF_05/2018</t>
  </si>
  <si>
    <t>ACRÉSCIMO PARA POÇO DE VISITA RETANGULAR PARA DRENAGEM, EM ALVENARIA COM BLOCOS DE CONCRETO, DIMENSÕES INTERNAS = 2,5X3,5 M. AF_05/2018</t>
  </si>
  <si>
    <t>BASE PARA POÇO DE VISITA RETANGULAR PARA DRENAGEM, EM ALVENARIA COM BLOCOS DE CONCRETO, DIMENSÕES INTERNAS = 2,5X4 M, PROFUNDIDADE = 1,45 M, EXCLUINDO TAMPÃO. AF_05/2018</t>
  </si>
  <si>
    <t>BASE PARA POÇO DE VISITA RETANGULAR PARA DRENAGEM, EM ALVENARIA COM BLOCOS DE CONCRETO, DIMENSÕES INTERNAS = 2X2 M, PROFUNDIDADE = 1,45 M, EXCLUINDO TAMPÃO. AF_05/2018</t>
  </si>
  <si>
    <t>ACRÉSCIMO PARA POÇO DE VISITA RETANGULAR PARA DRENAGEM, EM ALVENARIA COM BLOCOS DE CONCRETO, DIMENSÕES INTERNAS = 2,5X4 M. AF_05/2018</t>
  </si>
  <si>
    <t>BASE PARA POÇO DE VISITA RETANGULAR PARA DRENAGEM, EM ALVENARIA COM BLOCOS DE CONCRETO, DIMENSÕES INTERNAS = 3X3 M, PROFUNDIDADE = 1,45 M, EXCLUINDO TAMPÃO. AF_05/2018</t>
  </si>
  <si>
    <t>ACRÉSCIMO PARA POÇO DE VISITA RETANGULAR PARA DRENAGEM, EM ALVENARIA COM BLOCOS DE CONCRETO, DIMENSÕES INTERNAS = 3X3 M. AF_05/2018</t>
  </si>
  <si>
    <t>BASE PARA POÇO DE VISITA RETANGULAR PARA DRENAGEM, EM ALVENARIA COM BLOCOS DE CONCRETO, DIMENSÕES INTERNAS = 3X3,5 M, PROFUNDIDADE = 1,45 M, EXCLUINDO TAMPÃO. AF_05/2018</t>
  </si>
  <si>
    <t>ACRÉSCIMO PARA POÇO DE VISITA RETANGULAR PARA DRENAGEM, EM ALVENARIA COM BLOCOS DE CONCRETO, DIMENSÕES INTERNAS = 3X3,5 M. AF_05/2018</t>
  </si>
  <si>
    <t>ACRÉSCIMO PARA POÇO DE VISITA RETANGULAR PARA DRENAGEM, EM ALVENARIA COM BLOCOS DE CONCRETO, DIMENSÕES INTERNAS = 2X2 M. AF_05/2018</t>
  </si>
  <si>
    <t>BASE PARA POÇO DE VISITA RETANGULAR PARA DRENAGEM, EM ALVENARIA COM BLOCOS DE CONCRETO, DIMENSÕES INTERNAS = 3X4 M, PROFUNDIDADE = 1,45 M, EXCLUINDO TAMPÃO. AF_05/2018</t>
  </si>
  <si>
    <t>ACRÉSCIMO PARA POÇO DE VISITA RETANGULAR PARA DRENAGEM, EM ALVENARIA COM BLOCOS DE CONCRETO, DIMENSÕES INTERNAS = 3X4 M. AF_05/2018</t>
  </si>
  <si>
    <t>BASE PARA POÇO DE VISITA RETANGULAR PARA DRENAGEM, EM ALVENARIA COM BLOCOS DE CONCRETO, DIMENSÕES INTERNAS = 3,5X3,5 M, PROFUNDIDADE = 1,45 M, EXCLUINDO TAMPÃO. AF_05/2018</t>
  </si>
  <si>
    <t>ACRÉSCIMO PARA POÇO DE VISITA RETANGULAR PARA DRENAGEM, EM ALVENARIA COM BLOCOS DE CONCRETO, DIMENSÕES INTERNAS = 3,5X3,5 M. AF_05/2018</t>
  </si>
  <si>
    <t>BASE PARA POÇO DE VISITA RETANGULAR PARA DRENAGEM, EM ALVENARIA COM BLOCOS DE CONCRETO, DIMENSÕES INTERNAS = 2X2,5 M, PROFUNDIDADE = 1,45 M, EXCLUINDO TAMPÃO. AF_05/2018</t>
  </si>
  <si>
    <t>BASE PARA POÇO DE VISITA RETANGULAR PARA DRENAGEM, EM ALVENARIA COM BLOCOS DE CONCRETO, DIMENSÕES INTERNAS = 3,5X4 M, PROFUNDIDADE = 1,45 M, EXCLUINDO TAMPÃO. AF_05/2018</t>
  </si>
  <si>
    <t>ACRÉSCIMO PARA POÇO DE VISITA RETANGULAR PARA DRENAGEM, EM ALVENARIA COM BLOCOS DE CONCRETO, DIMENSÕES INTERNAS = 3,5X4 M. AF_05/2018</t>
  </si>
  <si>
    <t>BASE PARA POÇO DE VISITA RETANGULAR PARA DRENAGEM, EM ALVENARIA COM BLOCOS DE CONCRETO, DIMENSÕES INTERNAS = 4X4 M, PROFUNDIDADE = 1,45 M, EXCLUINDO TAMPÃO. AF_05/2018</t>
  </si>
  <si>
    <t>ACRÉSCIMO PARA POÇO DE VISITA RETANGULAR PARA DRENAGEM, EM ALVENARIA COM BLOCOS DE CONCRETO, DIMENSÕES INTERNAS = 2X2,5 M. AF_05/2018</t>
  </si>
  <si>
    <t>CHAMINÉ CIRCULAR PARA POÇO DE VISITA PARA DRENAGEM, EM CONCRETO PRÉ-MOLDADO, DIÂMETRO INTERNO = 0,6 M. AF_05/2018</t>
  </si>
  <si>
    <t>CHAMINÉ CIRCULAR PARA POÇO DE VISITA PARA DRENAGEM, EM ALVENARIA COM TIJOLOS CERÂMICOS MACIÇOS, DIÂMETRO INTERNO = 0,6 M. AF_05/2018</t>
  </si>
  <si>
    <t>BASE PARA POÇO DE VISITA RETANGULAR PARA DRENAGEM, EM ALVENARIA COM BLOCOS DE CONCRETO, DIMENSÕES INTERNAS = 2X3 M, PROFUNDIDADE = 1,45 M, EXCLUINDO TAMPÃO. AF_05/2018</t>
  </si>
  <si>
    <t>ACRÉSCIMO PARA POÇO DE VISITA RETANGULAR PARA DRENAGEM, EM ALVENARIA COM BLOCOS DE CONCRETO, DIMENSÕES INTERNAS = 2X3 M. AF_05/2018</t>
  </si>
  <si>
    <t>BASE PARA POÇO DE VISITA RETANGULAR PARA DRENAGEM, EM ALVENARIA COM BLOCOS DE CONCRETO, DIMENSÕES INTERNAS = 2X3,5 M, PROFUNDIDADE = 1,45 M, EXCLUINDO TAMPÃO. AF_05/2018</t>
  </si>
  <si>
    <t>ACRÉSCIMO PARA POÇO DE VISITA RETANGULAR PARA DRENAGEM, EM ALVENARIA COM BLOCOS DE CONCRETO, DIMENSÕES INTERNAS = 2X3,5 M. AF_05/2018</t>
  </si>
  <si>
    <t>BASE PARA POÇO DE VISITA RETANGULAR PARA DRENAGEM, EM ALVENARIA COM BLOCOS DE CONCRETO, DIMENSÕES INTERNAS = 2X4 M, PROFUNDIDADE = 1,45 M, EXCLUINDO TAMPÃO. AF_05/2018</t>
  </si>
  <si>
    <t>ACRÉSCIMO PARA POÇO DE VISITA RETANGULAR PARA DRENAGEM, EM ALVENARIA COM BLOCOS DE CONCRETO, DIMENSÕES INTERNAS = 2X4 M. AF_05/2018</t>
  </si>
  <si>
    <t>BASE PARA POÇO DE VISITA RETANGULAR PARA DRENAGEM, EM ALVENARIA COM BLOCOS DE CONCRETO, DIMENSÕES INTERNAS = 2,5X2,5 M, PROFUNDIDADE = 1,45 M, EXCLUINDO TAMPÃO. AF_05/2018</t>
  </si>
  <si>
    <t>ACRÉSCIMO PARA POÇO DE VISITA RETANGULAR PARA DRENAGEM, EM ALVENARIA COM BLOCOS DE CONCRETO, DIMENSÕES INTERNAS = 4X4 M. AF_05/2018</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</si>
  <si>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</si>
  <si>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</si>
  <si>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</si>
  <si>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</si>
  <si>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</si>
  <si>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</si>
  <si>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</si>
  <si>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</si>
  <si>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</si>
  <si>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</si>
  <si>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73910/8</t>
  </si>
  <si>
    <t>73910/9</t>
  </si>
  <si>
    <t>73813/1</t>
  </si>
  <si>
    <t>73933/1</t>
  </si>
  <si>
    <t>73933/3</t>
  </si>
  <si>
    <t>73933/4</t>
  </si>
  <si>
    <t>74073/1</t>
  </si>
  <si>
    <t>74073/2</t>
  </si>
  <si>
    <t>74136/1</t>
  </si>
  <si>
    <t>74136/2</t>
  </si>
  <si>
    <t>74136/3</t>
  </si>
  <si>
    <t>73932/1</t>
  </si>
  <si>
    <t>74195/1</t>
  </si>
  <si>
    <t>74072/2</t>
  </si>
  <si>
    <t>74072/3</t>
  </si>
  <si>
    <t>74194/1</t>
  </si>
  <si>
    <t>73737/1</t>
  </si>
  <si>
    <t>73737/2</t>
  </si>
  <si>
    <t>73737/3</t>
  </si>
  <si>
    <t>73736/1</t>
  </si>
  <si>
    <t>74046/2</t>
  </si>
  <si>
    <t>74047/2</t>
  </si>
  <si>
    <t>74084/1</t>
  </si>
  <si>
    <t>73838/1</t>
  </si>
  <si>
    <t>74125/1</t>
  </si>
  <si>
    <t>74125/2</t>
  </si>
  <si>
    <t>74100/1</t>
  </si>
  <si>
    <t>74238/2</t>
  </si>
  <si>
    <t>73908/1</t>
  </si>
  <si>
    <t>73908/2</t>
  </si>
  <si>
    <t>LASTRO DE CONCRETO MAGRO, APLICADO EM PISOS OU RADIERS, ESPESSURA DE 3 CM. AF_07/2016</t>
  </si>
  <si>
    <t>LASTRO DE CONCRETO MAGRO, APLICADO EM PISOS OU RADIERS, ESPESSURA DE 5 CM. AF_07/2016</t>
  </si>
  <si>
    <t>73771/1</t>
  </si>
  <si>
    <t>73990/1</t>
  </si>
  <si>
    <t>74157/4</t>
  </si>
  <si>
    <t>CONCRETAGEM DE VIGAS E LAJES, FCK=20 MPA, PARA LAJES MACIÇAS OU NERVURADAS COM JERICAS EM ELEVADOR DE CABO EM EDIFICAÇÃO DE ATÉ 16 ANDARES, COM ÁREA MÉDIA DE LAJES MENOR OU IGUAL A 20 M² - LANÇAMENTO, ADENSAMENTO E ACABAMENTO. AF_12/2015</t>
  </si>
  <si>
    <t>74141/1</t>
  </si>
  <si>
    <t>74141/2</t>
  </si>
  <si>
    <t>74141/3</t>
  </si>
  <si>
    <t>74141/4</t>
  </si>
  <si>
    <t>74202/1</t>
  </si>
  <si>
    <t>74202/2</t>
  </si>
  <si>
    <t>73817/1</t>
  </si>
  <si>
    <t>73817/2</t>
  </si>
  <si>
    <t>74078/1</t>
  </si>
  <si>
    <t>73898/1</t>
  </si>
  <si>
    <t>TRATAMENTO DE JUNTA DE DILATAÇÃO COM MANTA ASFÁLTICA ADERIDA COM MAÇARICO. AF_06/2018</t>
  </si>
  <si>
    <t>74144/2</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</si>
  <si>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</si>
  <si>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</si>
  <si>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</si>
  <si>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</si>
  <si>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</si>
  <si>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</si>
  <si>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</si>
  <si>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</si>
  <si>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</si>
  <si>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</si>
  <si>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</si>
  <si>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</si>
  <si>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</si>
  <si>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</si>
  <si>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</si>
  <si>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</si>
  <si>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</si>
  <si>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</si>
  <si>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</si>
  <si>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</si>
  <si>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</si>
  <si>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</si>
  <si>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</si>
  <si>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</si>
  <si>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</si>
  <si>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</si>
  <si>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IMPERMEABILIZAÇÃO DE SUPERFÍCIE COM IMPERMEABILIZANTE SEMI-FLEXIVEL (MAI), 3 DEMÃOS. AF_06/2018</t>
  </si>
  <si>
    <t>IMPERMEABILIZAÇÃO DE SUPERFÍCIE COM IMPERMEABILIZANTE SEMI-FLEXIVEL, 4 DEMÃOS, REFORÇADO COM VÉU DE POLIÉSTER (MAV). AF_06/2018</t>
  </si>
  <si>
    <t>TRATAMENTO DE RALO OU PONTO EMERGENTE COM IMPERMEABILIZANTE SEMI-FLEXÍVEL REFORÇADO COM VEU DE POLIÉSTER (MAV). AF_06/2018</t>
  </si>
  <si>
    <t>TRATAMENTO DE RODAPÉ COM VÉU DE POLIÉSTER. AF_06/2018</t>
  </si>
  <si>
    <t>74033/1</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</si>
  <si>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</si>
  <si>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</si>
  <si>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73762/4</t>
  </si>
  <si>
    <t>74066/2</t>
  </si>
  <si>
    <t>74106/1</t>
  </si>
  <si>
    <t>IMPERMEABILIZAÇÃO DE SUPERFÍCIE COM EMULSÃO ASFÁLTICA, 2 DEMÃOS AF_06/2018</t>
  </si>
  <si>
    <t>73872/1</t>
  </si>
  <si>
    <t>73872/2</t>
  </si>
  <si>
    <t>74025/1</t>
  </si>
  <si>
    <t>74190/1</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</si>
  <si>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</si>
  <si>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</si>
  <si>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</si>
  <si>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</si>
  <si>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</si>
  <si>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</si>
  <si>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</si>
  <si>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</si>
  <si>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</si>
  <si>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</si>
  <si>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</si>
  <si>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73798/1</t>
  </si>
  <si>
    <t>73798/3</t>
  </si>
  <si>
    <t>73782/2</t>
  </si>
  <si>
    <t>73782/3</t>
  </si>
  <si>
    <t>73782/4</t>
  </si>
  <si>
    <t>73782/5</t>
  </si>
  <si>
    <t>74130/1</t>
  </si>
  <si>
    <t>74130/2</t>
  </si>
  <si>
    <t>74130/3</t>
  </si>
  <si>
    <t>74130/4</t>
  </si>
  <si>
    <t>74130/5</t>
  </si>
  <si>
    <t>74130/6</t>
  </si>
  <si>
    <t>74130/7</t>
  </si>
  <si>
    <t>74130/8</t>
  </si>
  <si>
    <t>74130/9</t>
  </si>
  <si>
    <t>74130/10</t>
  </si>
  <si>
    <t>74131/1</t>
  </si>
  <si>
    <t>74131/4</t>
  </si>
  <si>
    <t>74131/5</t>
  </si>
  <si>
    <t>74131/6</t>
  </si>
  <si>
    <t>74131/7</t>
  </si>
  <si>
    <t>74131/8</t>
  </si>
  <si>
    <t>73953/4</t>
  </si>
  <si>
    <t>73953/8</t>
  </si>
  <si>
    <t>73953/9</t>
  </si>
  <si>
    <t>73767/1</t>
  </si>
  <si>
    <t>73767/2</t>
  </si>
  <si>
    <t>73767/3</t>
  </si>
  <si>
    <t>73767/4</t>
  </si>
  <si>
    <t>73767/5</t>
  </si>
  <si>
    <t>73781/1</t>
  </si>
  <si>
    <t>73781/2</t>
  </si>
  <si>
    <t>73781/3</t>
  </si>
  <si>
    <t>73769/1</t>
  </si>
  <si>
    <t>73769/2</t>
  </si>
  <si>
    <t>73769/3</t>
  </si>
  <si>
    <t>73769/4</t>
  </si>
  <si>
    <t>73855/1</t>
  </si>
  <si>
    <t>73831/2</t>
  </si>
  <si>
    <t>73831/3</t>
  </si>
  <si>
    <t>73831/4</t>
  </si>
  <si>
    <t>73831/5</t>
  </si>
  <si>
    <t>73831/6</t>
  </si>
  <si>
    <t>73831/7</t>
  </si>
  <si>
    <t>73831/8</t>
  </si>
  <si>
    <t>73831/9</t>
  </si>
  <si>
    <t>74231/1</t>
  </si>
  <si>
    <t>74246/1</t>
  </si>
  <si>
    <t>73857/1</t>
  </si>
  <si>
    <t>73857/2</t>
  </si>
  <si>
    <t>73857/3</t>
  </si>
  <si>
    <t>73857/4</t>
  </si>
  <si>
    <t>73857/5</t>
  </si>
  <si>
    <t>73857/6</t>
  </si>
  <si>
    <t>73857/7</t>
  </si>
  <si>
    <t>73857/8</t>
  </si>
  <si>
    <t>73857/9</t>
  </si>
  <si>
    <t>73857/10</t>
  </si>
  <si>
    <t>73780/2</t>
  </si>
  <si>
    <t>73780/3</t>
  </si>
  <si>
    <t>73780/4</t>
  </si>
  <si>
    <t>73775/1</t>
  </si>
  <si>
    <t>73775/2</t>
  </si>
  <si>
    <t>ABRIGO PARA HIDRANTE, 90X60X17CM, COM REGISTRO GLOBO ANGULAR 45 GRAUS 2 1/2", ADAPTADOR STORZ 2 1/2", MANGUEIRA DE INCÊNDIO 20M, REDUÇÃO 2 1/2 X 1 1/2" E ESGUICHO EM LATÃO 1 1/2" - FORNECIMENTO E INSTALAÇÃO. AF_08/2017</t>
  </si>
  <si>
    <t>73749/1</t>
  </si>
  <si>
    <t>73749/2</t>
  </si>
  <si>
    <t>73749/3</t>
  </si>
  <si>
    <t>73768/1</t>
  </si>
  <si>
    <t>74003/1</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</si>
  <si>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</si>
  <si>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</si>
  <si>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</si>
  <si>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</si>
  <si>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</si>
  <si>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</si>
  <si>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</si>
  <si>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</si>
  <si>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</si>
  <si>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</si>
  <si>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</si>
  <si>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</si>
  <si>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</si>
  <si>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</si>
  <si>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</si>
  <si>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</si>
  <si>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</si>
  <si>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</si>
  <si>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</si>
  <si>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</si>
  <si>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</si>
  <si>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</si>
  <si>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</si>
  <si>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</si>
  <si>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</si>
  <si>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</si>
  <si>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</si>
  <si>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</si>
  <si>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AF_12/2015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</si>
  <si>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</si>
  <si>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</si>
  <si>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</si>
  <si>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</si>
  <si>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</si>
  <si>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</si>
  <si>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</si>
  <si>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</si>
  <si>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</si>
  <si>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</si>
  <si>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</si>
  <si>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</si>
  <si>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</si>
  <si>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</si>
  <si>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</si>
  <si>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</si>
  <si>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</si>
  <si>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</si>
  <si>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</si>
  <si>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</si>
  <si>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</si>
  <si>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</si>
  <si>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</si>
  <si>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</si>
  <si>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</si>
  <si>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</si>
  <si>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</si>
  <si>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</si>
  <si>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</si>
  <si>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</si>
  <si>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</si>
  <si>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</si>
  <si>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</si>
  <si>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</si>
  <si>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</si>
  <si>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</si>
  <si>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</si>
  <si>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</si>
  <si>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</si>
  <si>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</si>
  <si>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</si>
  <si>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</si>
  <si>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</si>
  <si>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</si>
  <si>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</si>
  <si>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</si>
  <si>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</si>
  <si>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</si>
  <si>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</si>
  <si>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</si>
  <si>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</si>
  <si>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</si>
  <si>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</si>
  <si>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</si>
  <si>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</si>
  <si>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</si>
  <si>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</si>
  <si>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</si>
  <si>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</si>
  <si>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</si>
  <si>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</si>
  <si>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</si>
  <si>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</si>
  <si>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</si>
  <si>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</si>
  <si>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</si>
  <si>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</si>
  <si>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</si>
  <si>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</si>
  <si>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</si>
  <si>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</si>
  <si>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</si>
  <si>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</si>
  <si>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</si>
  <si>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</si>
  <si>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</si>
  <si>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</si>
  <si>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</si>
  <si>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</si>
  <si>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</si>
  <si>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</si>
  <si>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</si>
  <si>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</si>
  <si>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</si>
  <si>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</si>
  <si>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</si>
  <si>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</si>
  <si>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</si>
  <si>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</si>
  <si>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</si>
  <si>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</si>
  <si>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</si>
  <si>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</si>
  <si>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</si>
  <si>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</si>
  <si>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</si>
  <si>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</si>
  <si>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</si>
  <si>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</si>
  <si>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</si>
  <si>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</si>
  <si>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</si>
  <si>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</si>
  <si>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</si>
  <si>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</si>
  <si>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</si>
  <si>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</si>
  <si>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</si>
  <si>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</si>
  <si>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</si>
  <si>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</si>
  <si>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</si>
  <si>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</si>
  <si>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</si>
  <si>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</si>
  <si>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</si>
  <si>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</si>
  <si>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</si>
  <si>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</si>
  <si>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</si>
  <si>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</si>
  <si>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</si>
  <si>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</si>
  <si>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</si>
  <si>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</si>
  <si>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</si>
  <si>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</si>
  <si>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</si>
  <si>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</si>
  <si>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</si>
  <si>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</si>
  <si>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</si>
  <si>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</si>
  <si>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</si>
  <si>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</si>
  <si>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</si>
  <si>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</si>
  <si>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</si>
  <si>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</si>
  <si>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</si>
  <si>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</si>
  <si>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</si>
  <si>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</si>
  <si>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</si>
  <si>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</si>
  <si>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</si>
  <si>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</si>
  <si>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</si>
  <si>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</si>
  <si>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</si>
  <si>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</si>
  <si>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</si>
  <si>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</si>
  <si>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</si>
  <si>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</si>
  <si>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</si>
  <si>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</si>
  <si>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</si>
  <si>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</si>
  <si>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</si>
  <si>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</si>
  <si>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</si>
  <si>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</si>
  <si>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</si>
  <si>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</si>
  <si>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</si>
  <si>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</si>
  <si>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</si>
  <si>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</si>
  <si>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</si>
  <si>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</si>
  <si>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</si>
  <si>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</si>
  <si>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</si>
  <si>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</si>
  <si>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</si>
  <si>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</si>
  <si>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</si>
  <si>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</si>
  <si>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</si>
  <si>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</si>
  <si>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</si>
  <si>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</si>
  <si>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</si>
  <si>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</si>
  <si>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SPRINKLER TIPO PENDENTE, 68 °C, UNIÃO POR ROSCA DN 15 (1/2") - FORNECIMENTO E INSTALAÇÃO. AF_12/2015</t>
  </si>
  <si>
    <t>ACOPLAMENTO RÍGIDO EM AÇO, CONEXÃO RANHURADA, DN 50 (2"), INSTALADO EM PRUMADAS - FORNECIMENTO E INSTALAÇÃO. AF_12/2015</t>
  </si>
  <si>
    <t>ACOPLAMENTO RÍGIDO EM AÇO, CONEXÃO RANHURADA, DN 65 (2 1/2"), INSTALADO EM PRUMADAS - FORNECIMENTO E INSTALAÇÃO. AF_12/2015</t>
  </si>
  <si>
    <t>ACOPLAMENTO RÍGIDO EM AÇO, CONEXÃO RANHURADA, DN 80 (3"), INSTALADO EM PRUMADAS - FORNECIMENTO E INSTALAÇÃO. AF_12/2015</t>
  </si>
  <si>
    <t>CURVA 45 GRAUS, EM AÇO, CONEXÃO RANHURADA, DN 50 (2), INSTALADO EM PRUMADAS - FORNECIMENTO E INSTALAÇÃO. AF_12/2015</t>
  </si>
  <si>
    <t>CURVA 90 GRAUS, EM AÇO, CONEXÃO RANHURADA, DN 50 (2"), INSTALADO EM PRUMADAS - FORNECIMENTO E INSTALAÇÃO. AF_12/2015</t>
  </si>
  <si>
    <t>CURVA 45 GRAUS, EM AÇO, CONEXÃO RANHURADA, DN 65 (2 1/2"), INSTALADO EM PRUMADAS - FORNECIMENTO E INSTALAÇÃO. AF_12/2015</t>
  </si>
  <si>
    <t>CURVA 90 GRAUS, EM AÇO, CONEXÃO RANHURADA, DN 65 (2 1/2), INSTALADO EM PRUMADAS - FORNECIMENTO E INSTALAÇÃO. AF_12/2015</t>
  </si>
  <si>
    <t>CURVA 45 GRAUS, EM AÇO, CONEXÃO RANHURADA, DN 80 (3"), INSTALADO EM PRUMADAS - FORNECIMENTO E INSTALAÇÃO. AF_12/2015</t>
  </si>
  <si>
    <t>CURVA 90 GRAUS, EM AÇO, CONEXÃO RANHURADA, DN 80 (3"), INSTALADO EM PRUMADAS - FORNECIMENTO E INSTALAÇÃO. AF_12/2015</t>
  </si>
  <si>
    <t>TÊ, EM AÇO, CONEXÃO RANHURADA, DN 50 (2"), INSTALADO EM PRUMADAS - FORNECIMENTO E INSTALAÇÃO. AF_12/2015</t>
  </si>
  <si>
    <t>TÊ, EM AÇO, CONEXÃO RANHURADA, DN 65 (2 1/2"), INSTALADO EM PRUMADAS - FORNECIMENTO E INSTALAÇÃO. AF_12/2015</t>
  </si>
  <si>
    <t>TÊ, EM AÇO, CONEXÃO RANHURADA, DN 80 (3"), INSTALADO EM PRUMADAS - FORNECIMENTO E INSTALAÇÃO. AF_12/2015</t>
  </si>
  <si>
    <t>LUVA, EM AÇO, CONEXÃO SOLDADA, DN 50 (2"), INSTALADO EM PRUMADAS - FORNECIMENTO E INSTALAÇÃO. AF_12/2015</t>
  </si>
  <si>
    <t>LUVA COM REDUÇÃO, EM AÇO, CONEXÃO SOLDADA, DN 50 X 40 MM (2 X 1 1/2), INSTALADO EM PRUMADAS - FORNECIMENTO E INSTALAÇÃO. AF_12/2015</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</si>
  <si>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</si>
  <si>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</si>
  <si>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</si>
  <si>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LUVA COM REDUÇÃO, EM AÇO, CONEXÃO SOLDADA, DN 80 X 65 MM (3" X 2 1/2"), INSTALADO EM PRUMADAS - FORNECIMENTO E INSTALAÇÃO. AF_12/2015</t>
  </si>
  <si>
    <t>CURVA 45 GRAUS, EM AÇO, CONEXÃO SOLDADA, DN 50 (2), INSTALADO EM PRUMADAS - FORNECIMENTO E INSTALAÇÃO. AF_12/2015</t>
  </si>
  <si>
    <t>CURVA 90 GRAUS, EM AÇO, CONEXÃO SOLDADA, DN 50 (2), INSTALADO EM PRUMADAS - FORNECIMENTO E INSTALAÇÃO. AF_12/2015</t>
  </si>
  <si>
    <t>CURVA 45 GRAUS, EM AÇO, CONEXÃO SOLDADA, DN 65 (2 1/2), INSTALADO EM PRUMADAS - FORNECIMENTO E INSTALAÇÃO. AF_12/2015</t>
  </si>
  <si>
    <t>CURVA 90 GRAUS, EM AÇO, CONEXÃO SOLDADA, DN 65 (2 1/2), INSTALADO EM PRUMADAS - FORNECIMENTO E INSTALAÇÃO. AF_12/2015</t>
  </si>
  <si>
    <t>CURVA 45 GRAUS, EM AÇO, CONEXÃO SOLDADA, DN 80 (3), INSTALADO EM PRUMADAS - FORNECIMENTO E INSTALAÇÃO. AF_12/2015</t>
  </si>
  <si>
    <t>CURVA 90 GRAUS, EM AÇO, CONEXÃO SOLDADA, DN 80 (3), INSTALADO EM PRUMADAS - FORNECIMENTO E INSTALAÇÃO. AF_12/2015</t>
  </si>
  <si>
    <t>TÊ, EM AÇO, CONEXÃO SOLDADA, DN 50 (2"), INSTALADO EM PRUMADAS - FORNECIMENTO E INSTALAÇÃO. AF_12/2015</t>
  </si>
  <si>
    <t>TÊ, EM AÇO, CONEXÃO SOLDADA, DN 65 (2 1/2"), INSTALADO EM PRUMADAS - FORNECIMENTO E INSTALAÇÃO. AF_12/2015</t>
  </si>
  <si>
    <t>TÊ, EM AÇO, CONEXÃO SOLDADA, DN 80 (3"), INSTALADO EM PRUMADAS - FORNECIMENTO E INSTALAÇÃO. AF_12/2015</t>
  </si>
  <si>
    <t>LUVA, EM AÇO, CONEXÃO SOLDADA, DN 25 (1), INSTALADO EM REDE DE ALIMENTAÇÃO PARA HIDRANTE - FORNECIMENTO E INSTALAÇÃO. AF_12/2015</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</si>
  <si>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</si>
  <si>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</si>
  <si>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</si>
  <si>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40 (1 1/2), INSTALADO EM REDE DE ALIMENTAÇÃO PARA HIDRANTE - FORNECIMENTO E INSTALAÇÃO. AF_12/2015</t>
  </si>
  <si>
    <t>LUVA COM REDUÇÃO, EM AÇO, CONEXÃO SOLDADA, DN 40  X 32 MM (1 1/2 X 1 1/4), INSTALADO EM REDE DE ALIMENTAÇÃO PARA HIDRANTE - FORNECIMENTO E INSTALAÇÃO. AF_12/2015</t>
  </si>
  <si>
    <t>LUVA, EM AÇO, CONEXÃO SOLDADA, DN 50 (2), INSTALADO EM REDE DE ALIMENTAÇÃO PARA HIDRANTE - FORNECIMENTO E INSTALAÇÃO. AF_12/2015</t>
  </si>
  <si>
    <t>LUVA COM REDUÇÃO, EM AÇO, CONEXÃO SOLDADA, DN 50 X 40 MM (2 X 1 1/2), INSTALADO EM REDE DE ALIMENTAÇÃO PARA HIDRANTE - FORNECIMENTO E INSTALAÇÃO. AF_12/2015</t>
  </si>
  <si>
    <t>LUVA, EM AÇO, CONEXÃO SOLDADA, DN 65 (2 1/2), INSTALADO EM REDE DE ALIMENTAÇÃO PARA HIDRANTE - FORNECIMENTO E INSTALAÇÃO. AF_12/2015</t>
  </si>
  <si>
    <t>LUVA COM REDUÇÃO, EM AÇO, CONEXÃO SOLDADA, DN 65 X 50 MM (2 1/2 X 2), INSTALADO EM REDE DE ALIMENTAÇÃO PARA HIDRANTE - FORNECIMENTO E INSTALAÇÃO. AF_12/2015</t>
  </si>
  <si>
    <t>LUVA, EM AÇO, CONEXÃO SOLDADA, DN 80 (3), INSTALADO EM REDE DE ALIMENTAÇÃO PARA HIDRANTE - FORNECIMENTO E INSTALAÇÃO. AF_12/2015</t>
  </si>
  <si>
    <t>LUVA COM REDUÇÃO, EM AÇO, CONEXÃO SOLDADA, DN 80 X 65 MM (3 X 2 1/2), INSTALADO EM REDE DE ALIMENTAÇÃO PARA HIDRANTE - FORNECIMENTO E INSTALAÇÃO. AF_12/2015</t>
  </si>
  <si>
    <t>CURVA 45 GRAUS, EM AÇO, CONEXÃO SOLDADA, DN 25 (1), INSTALADO EM REDE DE ALIMENTAÇÃO PARA HIDRANTE - FORNECIMENTO E INSTALAÇÃO. AF_12/2015</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</si>
  <si>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</si>
  <si>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</si>
  <si>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</si>
  <si>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</si>
  <si>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</si>
  <si>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</si>
  <si>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CURVA 90 GRAUS, EM AÇO, CONEXÃO SOLDADA, DN 50 (2"), INSTALADO EM REDE DE ALIMENTAÇÃO PARA HIDRANTE - FORNECIMENTO E INSTALAÇÃO. AF_12/2015</t>
  </si>
  <si>
    <t>CURVA 45 GRAUS, EM AÇO, CONEXÃO SOLDADA, DN 65 (2 1/2"), INSTALADO EM REDE DE ALIMENTAÇÃO PARA HIDRANTE - FORNECIMENTO E INSTALAÇÃO. AF_12/2015</t>
  </si>
  <si>
    <t>CURVA 90 GRAUS, EM AÇO, CONEXÃO SOLDADA, DN 65 (2 1/2"), INSTALADO EM REDE DE ALIMENTAÇÃO PARA HIDRANTE - FORNECIMENTO E INSTALAÇÃO. AF_12/2015</t>
  </si>
  <si>
    <t>CURVA 45 GRAUS, EM AÇO, CONEXÃO SOLDADA, DN 80 (3"), INSTALADO EM REDE DE ALIMENTAÇÃO PARA HIDRANTE - FORNECIMENTO E INSTALAÇÃO. AF_12/2015</t>
  </si>
  <si>
    <t>CURVA 90 GRAUS, EM AÇO, CONEXÃO SOLDADA, DN 80 (3"), INSTALADO EM REDE DE ALIMENTAÇÃO PARA HIDRANTE - FORNECIMENTO E INSTALAÇÃO. AF_12/2015</t>
  </si>
  <si>
    <t>TÊ, EM AÇO, CONEXÃO SOLDADA, DN 25 (1"), INSTALADO EM REDE DE ALIMENTAÇÃO PARA HIDRANTE - FORNECIMENTO E INSTALAÇÃO. AF_12/2015</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</si>
  <si>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</si>
  <si>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</si>
  <si>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TÊ, EM AÇO, CONEXÃO SOLDADA, DN 80 (3"), INSTALADO EM REDE DE ALIMENTAÇÃO PARA HIDRANTE - FORNECIMENTO E INSTALAÇÃO. AF_12/2015</t>
  </si>
  <si>
    <t>LUVA, EM AÇO, CONEXÃO SOLDADA, DN 25 (1"), INSTALADO EM REDE DE ALIMENTAÇÃO PARA SPRINKLER - FORNECIMENTO E INSTALAÇÃO. AF_12/2015</t>
  </si>
  <si>
    <t>LUVA, EM AÇO, CONEXÃO SOLDADA, DN 32 (1 1/4"), INSTALADO EM REDE DE ALIMENTAÇÃO PARA SPRINKLER - FORNECIMENTO E INSTALAÇÃO. AF_12/2015</t>
  </si>
  <si>
    <t>LUVA COM REDUÇÃO, EM AÇO, CONEXÃO SOLDADA, DN 32 X 25 MM (1 1/4"  X 1"), INSTALADO EM REDE DE ALIMENTAÇÃO PARA SPRINKLER - FORNECIMENTO E INSTALAÇÃO. AF_12/2015</t>
  </si>
  <si>
    <t>LUVA, EM AÇO, CONEXÃO SOLDADA, DN 40 (1 1/2"), INSTALADO EM REDE DE ALIMENTAÇÃO PARA SPRINKLER - FORNECIMENTO E INSTALAÇÃO. AF_12/2015</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</si>
  <si>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</si>
  <si>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</si>
  <si>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</si>
  <si>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</si>
  <si>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LUVA COM REDUÇÃO, EM AÇO, CONEXÃO SOLDADA, DN 65 X 50 MM (2 1/2" X 2"), INSTALADO EM REDE DE ALIMENTAÇÃO PARA SPRINKLER - FORNECIMENTO E INSTALAÇÃO. AF_12/2015</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</si>
  <si>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</si>
  <si>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</si>
  <si>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CURVA 45 GRAUS, EM AÇO, CONEXÃO SOLDADA, DN 25 (1"), INSTALADO EM REDE DE ALIMENTAÇÃO PARA SPRINKLER - FORNECIMENTO E INSTALAÇÃO. AF_12/2015</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</si>
  <si>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</si>
  <si>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</si>
  <si>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</si>
  <si>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</si>
  <si>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</si>
  <si>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</si>
  <si>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</si>
  <si>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CURVA 45 GRAUS, EM AÇO, CONEXÃO SOLDADA, DN 65 (2 1/2"), INSTALADO EM REDE DE ALIMENTAÇÃO PARA SPRINKLER - FORNECIMENTO E INSTALAÇÃO. AF_12/2015</t>
  </si>
  <si>
    <t>CURVA 90 GRAUS, EM AÇO, CONEXÃO SOLDADA, DN 65 (2 1/2"), INSTALADO EM REDE DE ALIMENTAÇÃO PARA SPRINKLER - FORNECIMENTO E INSTALAÇÃO. AF_12/2015</t>
  </si>
  <si>
    <t>CURVA 45 GRAUS, EM AÇO, CONEXÃO SOLDADA, DN 80 (3"), INSTALADO EM REDE DE ALIMENTAÇÃO PARA SPRINKLER - FORNECIMENTO E INSTALAÇÃO. AF_12/2015</t>
  </si>
  <si>
    <t>CURVA 90 GRAUS, EM AÇO, CONEXÃO SOLDADA, DN 80 (3"), INSTALADO EM REDE DE ALIMENTAÇÃO PARA SPRINKLER - FORNECIMENTO E INSTALAÇÃO. AF_12/2015</t>
  </si>
  <si>
    <t>TÊ, EM AÇO, CONEXÃO SOLDADA, DN 25 (1"), INSTALADO EM REDE DE ALIMENTAÇÃO PARA SPRINKLER - FORNECIMENTO E INSTALAÇÃO. AF_12/2015</t>
  </si>
  <si>
    <t>TÊ, EM AÇO, CONEXÃO SOLDADA, DN 32 (1 1/4"), INSTALADO EM REDE DE ALIMENTAÇÃO PARA SPRINKLER - FORNECIMENTO E INSTALAÇÃO. AF_12/2015</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</si>
  <si>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</si>
  <si>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</si>
  <si>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TÊ, EM AÇO, CONEXÃO SOLDADA, DN 65 (2 1/2"), INSTALADO EM REDE DE ALIMENTAÇÃO PARA SPRINKLER - FORNECIMENTO E INSTALAÇÃO. AF_12/2015</t>
  </si>
  <si>
    <t>TÊ, EM AÇO, CONEXÃO SOLDADA, DN 80 (3"), INSTALADO EM REDE DE ALIMENTAÇÃO PARA SPRINKLER - FORNECIMENTO E INSTALAÇÃO. AF_12/2015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</si>
  <si>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</si>
  <si>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</si>
  <si>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</si>
  <si>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</si>
  <si>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</si>
  <si>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</si>
  <si>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</si>
  <si>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</si>
  <si>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</si>
  <si>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</si>
  <si>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</si>
  <si>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</si>
  <si>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</si>
  <si>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TÊ, EM AÇO, CONEXÃO SOLDADA, DN 25 (1"), INSTALADO EM RAMAIS E SUB-RAMAIS DE GÁS - FORNECIMENTO E INSTALAÇÃO. AF_12/2015</t>
  </si>
  <si>
    <t>CONECTOR EM BRONZE/LATÃO, DN 22 MM X 1/2", SEM ANEL DE SOLDA, BOLSA X ROSCA F, INSTALADO EM PRUMADA  FORNECIMENTO E INSTALAÇÃO. AF_01/2016</t>
  </si>
  <si>
    <t>74166/1</t>
  </si>
  <si>
    <t>74166/2</t>
  </si>
  <si>
    <t>CAIXA ENTERRADA HIDRÁULICA RETANGULAR EM ALVENARIA COM TIJOLOS CERÂMICOS MACIÇOS, DIMENSÕES INTERNAS: 0,3X0,3X0,3 M PARA REDE DE DRENAGEM. AF_05/2018</t>
  </si>
  <si>
    <t>CAIXA ENTERRADA HIDRÁULICA RETANGULAR EM ALVENARIA COM TIJOLOS CERÂMICOS MACIÇOS, DIMENSÕES INTERNAS: 0,4X0,4X0,4 M PARA REDE DE DRENAGEM. AF_05/2018</t>
  </si>
  <si>
    <t>CAIXA ENTERRADA HIDRÁULICA RETANGULAR EM ALVENARIA COM TIJOLOS CERÂMICOS MACIÇOS, DIMENSÕES INTERNAS: 0,6X0,6X0,6 M PARA REDE DE DRENAGEM. AF_05/2018</t>
  </si>
  <si>
    <t>CAIXA ENTERRADA HIDRÁULICA RETANGULAR EM ALVENARIA COM TIJOLOS CERÂMICOS MACIÇOS, DIMENSÕES INTERNAS: 0,8X0,8X0,6 M PARA REDE DE DRENAGEM. AF_05/2018</t>
  </si>
  <si>
    <t>CAIXA ENTERRADA HIDRÁULICA RETANGULAR EM ALVENARIA COM TIJOLOS CERÂMICOS MACIÇOS, DIMENSÕES INTERNAS: 1X1X0,6 M PARA REDE DE DRENAGEM. AF_05/2018</t>
  </si>
  <si>
    <t>CAIXA ENTERRADA HIDRÁULICA RETANGULAR, EM ALVENARIA COM BLOCOS DE CONCRETO, DIMENSÕES INTERNAS: 0,4X0,4X0,4 M PARA REDE DE DRENAGEM. AF_05/2018</t>
  </si>
  <si>
    <t>CAIXA ENTERRADA HIDRÁULICA RETANGULAR, EM ALVENARIA COM BLOCOS DE CONCRETO, DIMENSÕES INTERNAS: 0,6X0,6X0,6 M PARA REDE DE DRENAGEM. AF_05/2018</t>
  </si>
  <si>
    <t>CAIXA ENTERRADA HIDRÁULICA RETANGULAR, EM ALVENARIA COM BLOCOS DE CONCRETO, DIMENSÕES INTERNAS: 0,8X0,8X0,6 M PARA REDE DE DRENAGEM. AF_05/2018</t>
  </si>
  <si>
    <t>CAIXA ENTERRADA HIDRÁULICA RETANGULAR, EM ALVENARIA COM BLOCOS DE CONCRETO, DIMENSÕES INTERNAS: 1X1X0,6 M PARA REDE DE DRENAGEM. AF_05/2018</t>
  </si>
  <si>
    <t>74234/1</t>
  </si>
  <si>
    <t>TANQUE DE LOUÇA BRANCA COM COLUNA, 30L OU EQUIVALENTE, INCLUSO SIFÃO FLEXÍVEL EM PVC, VÁLVULA PLÁSTICA E TORNEIRA DE METAL CROMADO PADRÃO POPULAR - FORNECIMENTO E INSTALAÇÃO. AF_12/2013</t>
  </si>
  <si>
    <t>BANCADA MÁRMORE BRANCO POLIDO 0,50X0,60M, INCLUSO CUBA DE EMBUTIR OVAL EM LOUÇA BRANCA 35 X 50CM, VÁLVULA, SIFÃO TIPO GARRAFA E ENGATE FLEXÍVEL 40CM EM METAL CROMADO E APARELHO MISTURADOR DE MESA, PADRÃO MÉDIO - FORNECIMENTO E INSTALAÇÃO. AF_12/2013</t>
  </si>
  <si>
    <t>74093/1</t>
  </si>
  <si>
    <t>74169/1</t>
  </si>
  <si>
    <t>PERFILADO DE SEÇÃO 38X38 MM PARA SUPORTE DE MAIS DE 3 TUBOS VERTICAIS. AF_05/2015</t>
  </si>
  <si>
    <t>73826/1</t>
  </si>
  <si>
    <t>73826/2</t>
  </si>
  <si>
    <t>73834/1</t>
  </si>
  <si>
    <t>73834/2</t>
  </si>
  <si>
    <t>73834/3</t>
  </si>
  <si>
    <t>73834/4</t>
  </si>
  <si>
    <t>73835/1</t>
  </si>
  <si>
    <t>73835/2</t>
  </si>
  <si>
    <t>73835/3</t>
  </si>
  <si>
    <t>73836/1</t>
  </si>
  <si>
    <t>73836/2</t>
  </si>
  <si>
    <t>73836/3</t>
  </si>
  <si>
    <t>73836/4</t>
  </si>
  <si>
    <t>73837/1</t>
  </si>
  <si>
    <t>73837/2</t>
  </si>
  <si>
    <t>73837/3</t>
  </si>
  <si>
    <t>73824/1</t>
  </si>
  <si>
    <t>73825/2</t>
  </si>
  <si>
    <t>73873/1</t>
  </si>
  <si>
    <t>73873/2</t>
  </si>
  <si>
    <t>73873/3</t>
  </si>
  <si>
    <t>73873/4</t>
  </si>
  <si>
    <t>73873/5</t>
  </si>
  <si>
    <t>73827/1</t>
  </si>
  <si>
    <t>74218/1</t>
  </si>
  <si>
    <t>74253/1</t>
  </si>
  <si>
    <t>73903/1</t>
  </si>
  <si>
    <t>74151/1</t>
  </si>
  <si>
    <t>74153/1</t>
  </si>
  <si>
    <t>74154/1</t>
  </si>
  <si>
    <t>74155/1</t>
  </si>
  <si>
    <t>74155/2</t>
  </si>
  <si>
    <t>74205/1</t>
  </si>
  <si>
    <t>73965/9</t>
  </si>
  <si>
    <t>79506/2</t>
  </si>
  <si>
    <t>ESCAVAÇÃO MECANIZADA DE VALA COM PROF. ATÉ 1,5 M (MÉDIA ENTRE MONTANTE E JUSANTE/UMA COMPOSIÇÃO POR TRECHO), COM ESCAVADEIRA HIDRÁULICA (0,8 M3),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</si>
  <si>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</si>
  <si>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</si>
  <si>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</si>
  <si>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</si>
  <si>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</si>
  <si>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</si>
  <si>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</si>
  <si>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</si>
  <si>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</si>
  <si>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</si>
  <si>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</si>
  <si>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</si>
  <si>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</si>
  <si>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</si>
  <si>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</si>
  <si>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</si>
  <si>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74010/1</t>
  </si>
  <si>
    <t>74005/1</t>
  </si>
  <si>
    <t>74005/2</t>
  </si>
  <si>
    <t>74034/1</t>
  </si>
  <si>
    <t>73937/1</t>
  </si>
  <si>
    <t>73937/3</t>
  </si>
  <si>
    <t>73937/5</t>
  </si>
  <si>
    <t>73774/1</t>
  </si>
  <si>
    <t>73909/1</t>
  </si>
  <si>
    <t>74229/1</t>
  </si>
  <si>
    <t>73863/1</t>
  </si>
  <si>
    <t>73863/2</t>
  </si>
  <si>
    <t>73790/2</t>
  </si>
  <si>
    <t>73790/4</t>
  </si>
  <si>
    <t>83695/1</t>
  </si>
  <si>
    <t>EXECUÇÃO DE IMPRIMAÇÃO LIGANTE (PINTURA DE LIGAÇÃO) COM EMULSÃO ASFÁLTICA RR-2C. AF_09/2017</t>
  </si>
  <si>
    <t>73760/1</t>
  </si>
  <si>
    <t>73849/1</t>
  </si>
  <si>
    <t>73849/2</t>
  </si>
  <si>
    <t>73770/1</t>
  </si>
  <si>
    <t>73770/2</t>
  </si>
  <si>
    <t>83696/1</t>
  </si>
  <si>
    <t>73759/2</t>
  </si>
  <si>
    <t>PRE-MISTURADO A FRIO COM EMULSAO RL-1C, INCLUSO USINAGEM E APLICACAO, EXCLUSIVE TRANSPORTE</t>
  </si>
  <si>
    <t>74133/1</t>
  </si>
  <si>
    <t>74133/2</t>
  </si>
  <si>
    <t>79494/1</t>
  </si>
  <si>
    <t>79514/1</t>
  </si>
  <si>
    <t>73739/1</t>
  </si>
  <si>
    <t>74065/1</t>
  </si>
  <si>
    <t>74065/2</t>
  </si>
  <si>
    <t>74065/3</t>
  </si>
  <si>
    <t>79497/1</t>
  </si>
  <si>
    <t>73794/1</t>
  </si>
  <si>
    <t>73865/1</t>
  </si>
  <si>
    <t>73924/1</t>
  </si>
  <si>
    <t>73924/2</t>
  </si>
  <si>
    <t>73924/3</t>
  </si>
  <si>
    <t>74064/1</t>
  </si>
  <si>
    <t>74064/2</t>
  </si>
  <si>
    <t>74145/1</t>
  </si>
  <si>
    <t>79498/1</t>
  </si>
  <si>
    <t>79499/1</t>
  </si>
  <si>
    <t>79515/1</t>
  </si>
  <si>
    <t>73978/1</t>
  </si>
  <si>
    <t>74245/1</t>
  </si>
  <si>
    <t>79500/2</t>
  </si>
  <si>
    <t>73734/1</t>
  </si>
  <si>
    <t>73743/1</t>
  </si>
  <si>
    <t>73921/2</t>
  </si>
  <si>
    <t>PISO EM LADRILHO HIDRÁULICO APLICADO EM AMBIENTES INTERNOS, INCLUSO APLICAÇÃO DE RESINA. AF_06/2018</t>
  </si>
  <si>
    <t>PISO EM GRANITO APLICADO EM AMBIENTES INTERNOS. AF_06/2018</t>
  </si>
  <si>
    <t>PISO EM MÁRMORE APLICADO EM AMBIENTES INTERNOS. AF_06/2018</t>
  </si>
  <si>
    <t>PISO VINÍLICO SEMI-FLEXÍVEL EM PLACAS, PADRÃO LISO, ESPESSURA 3,2 MM, FIXADO COM COLA. AF_06/2018</t>
  </si>
  <si>
    <t>PISO CIMENTADO, TRAÇO 1:3 (CIMENTO E AREIA), ACABAMENTO LISO, ESPESSURA 2,0 CM, PREPARO MECÂNICO DA ARGAMASSA. AF_06/2018</t>
  </si>
  <si>
    <t>PISO CIMENTADO, TRAÇO 1:3 (CIMENTO E AREIA), ACABAMENTO LISO, ESPESSURA 3,0 CM, PREPARO MECÂNICO DA ARGAMASSA. AF_06/2018</t>
  </si>
  <si>
    <t>PISO CIMENTADO, TRAÇO 1:3 (CIMENTO E AREIA), ACABAMENTO RÚSTICO, ESPESSURA 2,0 CM, PREPARO MECÂNICO DA ARGAMASSA. AF_06/2018</t>
  </si>
  <si>
    <t>PISO CIMENTADO, TRAÇO 1:3 (CIMENTO E AREIA), ACABAMENTO RÚSTICO, ESPESSURA 3,0 CM, PREPARO MECÂNICO DA ARGAMASSA. AF_06/2018</t>
  </si>
  <si>
    <t>RODAPÉ EM GRANITO, ALTURA 10 CM. AF_06/2018</t>
  </si>
  <si>
    <t>RODAPÉ EM LADRILHO HIDRÁULICO, ALTURA 7 CM. AF_06/2018</t>
  </si>
  <si>
    <t>RODAPÉ EM POLIESTIRENO, ALTURA 5 CM. AF_06/2018</t>
  </si>
  <si>
    <t>SOLEIRA EM GRANITO, LARGURA 15 CM, ESPESSURA 2,0 CM. AF_06/2018</t>
  </si>
  <si>
    <t>73876/1</t>
  </si>
  <si>
    <t>74111/1</t>
  </si>
  <si>
    <t>SOLEIRA EM MÁRMORE, LARGURA 15 CM, ESPESSURA 2,0 CM. AF_06/2018</t>
  </si>
  <si>
    <t>RODAPÉ EM MÁRMORE, ALTURA 7 CM. AF_06/2018</t>
  </si>
  <si>
    <t>73886/1</t>
  </si>
  <si>
    <t>73850/1</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</si>
  <si>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</si>
  <si>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</si>
  <si>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</si>
  <si>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</si>
  <si>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</si>
  <si>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</si>
  <si>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</si>
  <si>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</si>
  <si>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ACABAMENTOS PARA FORRO (SANCA DE GESSO MONTADA NA OBRA). AF_05/2017_P</t>
  </si>
  <si>
    <t>73807/1</t>
  </si>
  <si>
    <t>73833/1</t>
  </si>
  <si>
    <t>73806/1</t>
  </si>
  <si>
    <t>73948/2</t>
  </si>
  <si>
    <t>73948/3</t>
  </si>
  <si>
    <t>73948/8</t>
  </si>
  <si>
    <t>73948/9</t>
  </si>
  <si>
    <t>73948/11</t>
  </si>
  <si>
    <t>73948/15</t>
  </si>
  <si>
    <t>73948/16</t>
  </si>
  <si>
    <t>74086/1</t>
  </si>
  <si>
    <t>74163/1</t>
  </si>
  <si>
    <t>74163/2</t>
  </si>
  <si>
    <t>GUARDA-CORPO EM LAJE PÓS-DESFÔRMA, PARA ESTRUTURAS EM CONCRETO, COM ESCORAS DE MADEIRA ESTRONCADAS NA ESTRUTURA, TRAVESSÕES DE MADEIRA PREGADOS E FECHAMENTO EM TELA DE POLIPROPILENO PARA EDIFICAÇÕES ACIMA DE 4 PAV. (2 MONTAGENS POR OBRA). AF_11/2017</t>
  </si>
  <si>
    <t>COBERTURA PARA PROTEÇÃO DE PEDESTRES SOBRE ESTRUTURA DE ANDAIME, INCLUSIVE MONTAGEM E DESMONTAGEM. AF_11/2017</t>
  </si>
  <si>
    <t>73916/2</t>
  </si>
  <si>
    <t>73822/2</t>
  </si>
  <si>
    <t>73859/1</t>
  </si>
  <si>
    <t>73859/2</t>
  </si>
  <si>
    <t>74220/1</t>
  </si>
  <si>
    <t>74221/1</t>
  </si>
  <si>
    <t>74219/1</t>
  </si>
  <si>
    <t>74219/2</t>
  </si>
  <si>
    <t>74020/1</t>
  </si>
  <si>
    <t>74021/3</t>
  </si>
  <si>
    <t>74021/6</t>
  </si>
  <si>
    <t>74022/3</t>
  </si>
  <si>
    <t>74022/6</t>
  </si>
  <si>
    <t>74022/8</t>
  </si>
  <si>
    <t>74022/9</t>
  </si>
  <si>
    <t>74022/10</t>
  </si>
  <si>
    <t>74022/15</t>
  </si>
  <si>
    <t>74022/19</t>
  </si>
  <si>
    <t>74022/23</t>
  </si>
  <si>
    <t>74022/25</t>
  </si>
  <si>
    <t>74022/27</t>
  </si>
  <si>
    <t>74022/30</t>
  </si>
  <si>
    <t>74022/32</t>
  </si>
  <si>
    <t>74022/37</t>
  </si>
  <si>
    <t>74022/42</t>
  </si>
  <si>
    <t>74022/58</t>
  </si>
  <si>
    <t>LOCAÇÃO DE PONTO PARA REFERÊNCIA TOPOGRÁFICA. AF_10/2018</t>
  </si>
  <si>
    <t>LOCACAO CONVENCIONAL DE OBRA, UTILIZANDO GABARITO DE TÁBUAS CORRIDAS PONTALETADAS A CADA 2,00M -  2 UTILIZAÇÕES. AF_10/2018</t>
  </si>
  <si>
    <t>CAVALETE DE OBRA COM ALTURA DE 1,00 M - 2 UTILIZAÇÕES. AF_10/2018</t>
  </si>
  <si>
    <t>CAVALETE DE OBRA COM ALTURA DE 0,50 M - 2 UTILIZAÇÕES. AF_10/2018</t>
  </si>
  <si>
    <t>MARCAÇÃO DE PONTOS EM GABARITO OU CAVALETE. AF_10/2018</t>
  </si>
  <si>
    <t>LOCAÇÃO DE REDE DE ÁGUA OU ESGOTO. AF_10/2018</t>
  </si>
  <si>
    <t>LOCAÇÃO DE PAVIMENTAÇÃO. AF_10/2018</t>
  </si>
  <si>
    <t>74038/1</t>
  </si>
  <si>
    <t>74039/1</t>
  </si>
  <si>
    <t>74142/1</t>
  </si>
  <si>
    <t>74142/2</t>
  </si>
  <si>
    <t>74142/3</t>
  </si>
  <si>
    <t>74142/4</t>
  </si>
  <si>
    <t>74143/1</t>
  </si>
  <si>
    <t>74143/2</t>
  </si>
  <si>
    <t>73787/1</t>
  </si>
  <si>
    <t>74244/1</t>
  </si>
  <si>
    <t>73788/2</t>
  </si>
  <si>
    <t>M2XMES</t>
  </si>
  <si>
    <t xml:space="preserve">MXMES </t>
  </si>
  <si>
    <t>12030/ORSE</t>
  </si>
  <si>
    <t>INSTALAÇÃO PROVISÓRIA DE ESGOTO</t>
  </si>
  <si>
    <t>01710/ORSE</t>
  </si>
  <si>
    <t>01716/ORSE</t>
  </si>
  <si>
    <t>1.1.5</t>
  </si>
  <si>
    <t>1.1.6</t>
  </si>
  <si>
    <t>1.1.7</t>
  </si>
  <si>
    <t>10571/ORSE</t>
  </si>
  <si>
    <t>10573/ORSE</t>
  </si>
  <si>
    <t>PCMSO (NR-7)</t>
  </si>
  <si>
    <t>PCMAT (NR-18)</t>
  </si>
  <si>
    <t>10572/ORSE</t>
  </si>
  <si>
    <t>PPRA (NR-9)</t>
  </si>
  <si>
    <t>ART (FAIXA 1)</t>
  </si>
  <si>
    <t>ART (FAIXA 3)</t>
  </si>
  <si>
    <t>TAXA</t>
  </si>
  <si>
    <t>1.1.8</t>
  </si>
  <si>
    <t>07325/ORSE</t>
  </si>
  <si>
    <t>04656/ORSE</t>
  </si>
  <si>
    <t>00229/ORSE</t>
  </si>
  <si>
    <t>ASSENTO DE POLIÉSTER TIPO UNIVERSAL, BRANCO, PARA TODOS OS VASOS SANITÁRIOS DE CAIXA ACOPLADA</t>
  </si>
  <si>
    <t>10053/ORSE</t>
  </si>
  <si>
    <t>ASSENTO DE POLIÉSTER, BRANCO, PARA VASO SANITÁRIO TIPO ELEVADO, DO W.C. ACESSÍVEL</t>
  </si>
  <si>
    <t>GRELHA PARA RALO, COM FECHO, QUADRADO, 100MM, EM AÇO INOX</t>
  </si>
  <si>
    <t>DISPENSER BRANCO PARA TOALHA DE PAPEL INTERFOLHADO</t>
  </si>
  <si>
    <t>03780/ORSE</t>
  </si>
  <si>
    <t>07344/ORSE</t>
  </si>
  <si>
    <t>03673/ORSE</t>
  </si>
  <si>
    <t>07003/ORSE</t>
  </si>
  <si>
    <t>VÁLVULA DE DESCARGA COM ACABAMENTO ANTIVANDALISMO, PRESSMATIC BENEFIT DA DOCOLMATIC, CÓD.: 00184906, ACABAMENTO CROMADO, OU PRODUTO SIMILAR TÉCNICO</t>
  </si>
  <si>
    <t>07759/ORSE</t>
  </si>
  <si>
    <t>07267/ORSE</t>
  </si>
  <si>
    <t>Memorial de Cálculo</t>
  </si>
  <si>
    <t>REMOÇÃO DE VASO SANITÁRIO</t>
  </si>
  <si>
    <t>02095/ORSE</t>
  </si>
  <si>
    <t>Considerado o padrão estabelecido pelo governo federal, que é de 2,0m por 1,25m  (Y=0,25) e acrescido 2,0m² para as placas de responsáveis técnicos</t>
  </si>
  <si>
    <t>LOCAÇÃO DE CONTAINER - BANHEIRO COM CHUVEIROS E VASOS - 4,30 X 2,30M</t>
  </si>
  <si>
    <t>PONTO DE ÁGUA FRIA APARENTE, C/MATERIAL PVC RÍGIDO SOLDÁVEL Ø 32MM</t>
  </si>
  <si>
    <t>TIPO</t>
  </si>
  <si>
    <t>INSTALAÇÃO PROVISÓRIA DE ÁGUA</t>
  </si>
  <si>
    <t>Tempo estimando para execução da obra</t>
  </si>
  <si>
    <t>Necessário para instalação do canteiro</t>
  </si>
  <si>
    <t>FOSSA SÉPTICA PRÉ-MOLDADA, TIPO OMS, CAPACIDADE 20 PESSOAS (V=1410 LITROS)</t>
  </si>
  <si>
    <t>LIMPEZA DE FOSSA</t>
  </si>
  <si>
    <t>PROJETO HIDRAÚLICO COM ÁREA ATÉ 500M²</t>
  </si>
  <si>
    <t>COM BASE NA RESOLUÇÃO Nº 1.067/2015, OS VALORES DAS ARTS DE OBRAS OU SERVIÇOS QUE FORAM ESTABELECIDOS TAMBÉM POR MEIO DA CORREÇÃO POR MEIO DO ÍNDICE NACIONAL DE PREÇOS AO CONSUMIDOR (INPC), PARA O EXERCÍCIO DE 2019. FONTE:http://crea-al.org.br/profissional/anuidades-e-taxas/</t>
  </si>
  <si>
    <t>COM BASE NA RESOLUÇÃO Nº 1.067/2015, OS VALORES DAS ARTS DE OBRAS OU SERVIÇOS QUE FORAM ESTABELECIDOS TAMBÉM POR MEIO DA CORREÇÃO POR MEIO DO ÍNDICE NACIONAL DE PREÇOS AO CONSUMIDOR (INPC), PARA O EXERCÍCIO DE 2019. FONTE: http://crea-al.org.br/profissional/anuidades-e-taxas/</t>
  </si>
  <si>
    <t>PLOTAGEM EM PAPEL FORMATO A-1</t>
  </si>
  <si>
    <t>C</t>
  </si>
  <si>
    <t>Documentos necessários para o início da obra, regularização trabalhista, ambiental e fiscal, entre outras</t>
  </si>
  <si>
    <t>AS BUILT - COMO CONSTRUÍDO</t>
  </si>
  <si>
    <t>Unificado - Obra de Acessibilidade do Instituto Federal de Alagoas - Campus Marechal Deodoro</t>
  </si>
  <si>
    <t>REMOÇÃO DE PIA OU LAVATÓRIO</t>
  </si>
  <si>
    <t>Engate flexível, ½” x 40cm, para lavatórios e bacias sanitárias</t>
  </si>
  <si>
    <t>DEMOLIÇÃO DE REVESTIMENTO CERÂMICO OU AZULEJO</t>
  </si>
  <si>
    <t>Comp A</t>
  </si>
  <si>
    <t>RETIRADA CUIDADOSA DE PORTAS E CAIXAS DE PORTA</t>
  </si>
  <si>
    <t>DEMOLIÇÃO MANUAL DE PISO CIMENTADO SOBRE LASTRO DE CONCRETO - REV 01</t>
  </si>
  <si>
    <t>00032/ORSE</t>
  </si>
  <si>
    <t>REMOÇÃO DE CARPETE</t>
  </si>
  <si>
    <t>REMOÇÃO CUIDADOSA DE PISO EM ASSOALHO DE MADEIRA</t>
  </si>
  <si>
    <t>Dois banheiros (Auditório)</t>
  </si>
  <si>
    <t>Medidas das paredes dos banheiros existentes, considerados o dobro e multiplicadas pelo pé direito (2,6*(2,76+1,5+2+2+1,2);2). (Auditório)</t>
  </si>
  <si>
    <t>Quantificado em projeto (Auditório)</t>
  </si>
  <si>
    <t>Perímetro medido (1,23+0,48+1,53) vezes pé direito (2,6) vezes espessura (0,15) vezes 2 (dois banheiros) para o banheiro, mais batente do palco  - 0,40 (espessura) vezes altura (0,40) vezes perímetro ( 10,93) (Auditório)</t>
  </si>
  <si>
    <t>Área medida em projeto (Auditório)</t>
  </si>
  <si>
    <t>Largura x comprimento x e espessura (1,05*5,35*0,2). (Auditório)</t>
  </si>
  <si>
    <t>Quantidade definida in loco. (Auditório)</t>
  </si>
  <si>
    <t>Área medida em projeto. (Auditório)</t>
  </si>
  <si>
    <t>(2,59+2,15+1,17+2,15+1,17)*2,5-0,8*2,2*3 medidas de alvenaria medidas em projeto menos medida de vãos de portas. (Auditório)</t>
  </si>
  <si>
    <t>PONTO DE ÁGUA FRIA EMBUTIDO, C/MATERIAL PVC RÍGIDO ROSCÁVEL</t>
  </si>
  <si>
    <t>PONTO DE ESGOTO COM TUBO DE PVC RÍGIDO SOLDÁVEL DE Ø 40 MM (LAVATÓRIOS, MICTÓRIOS, RALOS SIFONADOS, ETC...)</t>
  </si>
  <si>
    <t>PONTO DE ESGOTO COM TUBO DE PVC RÍGIDO SOLDÁVEL DE Ø 100 MM (VASO SANITÁRIO)</t>
  </si>
  <si>
    <t>Quantidade definida em projeto (Auditório)</t>
  </si>
  <si>
    <t>Mesma área de chapisco (Auditório)</t>
  </si>
  <si>
    <t>Toda área interna de banheiros vezes o pé direito. (Auditório)</t>
  </si>
  <si>
    <t>Toda área de alvenaria nova considerado o dobro,  mais a área de paredes pré-existente (17,80*2+24,6). (Auditório)</t>
  </si>
  <si>
    <t>Parede externa aos banheiros (Auditório)</t>
  </si>
  <si>
    <t>00022/ORSE</t>
  </si>
  <si>
    <t>Toda área de parede do auditório e teto. (Auditório)</t>
  </si>
  <si>
    <t>REMOÇÃO DE PINTURA LÁTEX (RASPAGEM E/OU LIXAMENTO E/OU ESCOVAÇÃO), PAREDE E TETO</t>
  </si>
  <si>
    <t>Área de teto (Auditório)</t>
  </si>
  <si>
    <t>Toda área de parede. (Auditório)</t>
  </si>
  <si>
    <t>Área de assoalho. (Auditório)</t>
  </si>
  <si>
    <t>Área de piso do auditório. (Auditório)</t>
  </si>
  <si>
    <t>REMOÇÃO CUIDADOSA DE POLTRONA</t>
  </si>
  <si>
    <t>RECOLOCAÇÃO CUIDADOSA DE POLTRONA</t>
  </si>
  <si>
    <t>Quantidade de poltronas. (Auditório)</t>
  </si>
  <si>
    <t>RAMPAS PRÉ-FABRICADAS</t>
  </si>
  <si>
    <t>RAMPAS MOLDADAS "IN LOCO" E ELEVAÇÃO DO PISO</t>
  </si>
  <si>
    <t>Medidas obtidas em projeto</t>
  </si>
  <si>
    <t>00013/ORSE</t>
  </si>
  <si>
    <t>DEMOLIÇÃO DE CONCRETO MANUALMENTE</t>
  </si>
  <si>
    <t>RAMPA PRÉ-FABRICADA</t>
  </si>
  <si>
    <t>-</t>
  </si>
  <si>
    <t>FRETE DE SÃO PAULO PARA MACEIÓ</t>
  </si>
  <si>
    <t>FORMA METÁLICA</t>
  </si>
  <si>
    <t>Quantidade obtida em projeto</t>
  </si>
  <si>
    <t>Medidas obtidas em projeto.
Escavação rampa para a fundação das rampas de acessibilidade</t>
  </si>
  <si>
    <t>ALVENARIA EMBASAMENTO TIJOLO CERÂMICO FURADO (E=19 CM)</t>
  </si>
  <si>
    <t>(3,35*2,34*4,5+2,90*2,39*3*4,5+11,25*2,20*8,2+18,25*2,47*4,8+4,07*2,45*3,0+2,44*2,77+3,10*4,9*2,27+8,00*1,06*4,5+2,84*1,99*8,30+2,90*1,99*3*4,50+24,10*3,10*1,50+15,70*1,40*4,80+16,34*1,40*6,00)*0,10 para os perfis mais o dobro do perímetro de cada rampa  multiplicado pela espessura; medidas obtidas em projetos.</t>
  </si>
  <si>
    <t>Mesma área de alvenaria, pois não foi considerada a área interna</t>
  </si>
  <si>
    <t>Toda área de projeção de cada rampa e corredor.</t>
  </si>
  <si>
    <t>Comp G 11488/ORSE
00126/ORSE</t>
  </si>
  <si>
    <t>FUNDAÇÃO DE CONCRETO SIMPLES FCK = 15MPA, 40 X 40 (CM X CM), PREPARO MECÂNICO COM BETONEIRA 600 L, INCLUSIVE LANÇAMENTO, ADENSAMENTO E ACABAMENTO NA INFRAESTRUTURA</t>
  </si>
  <si>
    <t>Medidas obtidas em projeto.
Fundação de concreto simples para as rampas de acessibilidade , 40 x 40 ( cm x cm) fck=15 Mpa.</t>
  </si>
  <si>
    <t>PISO EM CONCRETO SIMPLES FCK = 15MPA, TRAÇO 1:3,4:3,5 (CIMENTO/ AREIA MÉDIA/ BRITA 1), PREPARO MECÂNICO COM BETONEIRA 600 L, ESPESSURA 10 CM</t>
  </si>
  <si>
    <t>Comp G
68325/Sinapi</t>
  </si>
  <si>
    <t>Todo o perímetro definido pela rampa e corredor.</t>
  </si>
  <si>
    <t>Apenas área das guias de alvenaria.</t>
  </si>
  <si>
    <t>08759/ORSE</t>
  </si>
  <si>
    <t>CORRIMÃO EM AÇO INOX Ø=1 1/2", DUPLO, H=90CM</t>
  </si>
  <si>
    <t>11621/ORSE</t>
  </si>
  <si>
    <t>07324/ORSE</t>
  </si>
  <si>
    <t>PISO TÁTIL DIRECIONAL E/OU ALERTA, DE CONCRETO, COLORIDO, P/DEFICIENTES VISUAIS, DIMENSÕES 25X25CM, APLICADO COM ARGAMASSA INDUSTRIALIZADA AC-II, REJUNTADO, EXCLUSIVE REGULARIZAÇÃO DE BASE</t>
  </si>
  <si>
    <t>Medidas obtidas em projeto.</t>
  </si>
  <si>
    <t>PLACAS VERTICAIS INDICATIVAS DE ESTACIONAMENTO</t>
  </si>
  <si>
    <t>Quantidade de estacionamento sinalizados vistos em projeto.</t>
  </si>
  <si>
    <t>CUBA DE EMBUTIR (DECA LINHA CARRARA REF.L36 OU SIMILAR)</t>
  </si>
  <si>
    <t>Quantidade de banheiros com cuba de embutir no projeto.</t>
  </si>
  <si>
    <t>Quantidade de banheiros com lavatório com coluna suspensa no projeto.</t>
  </si>
  <si>
    <t>Dois banheiros para não portadores de deficiências definido no projeto.</t>
  </si>
  <si>
    <t>Um banheiro para portadores de deficiências definido no projeto.</t>
  </si>
  <si>
    <t>ASSENTO PARA VASO SANITÁRIO EM POLIESTER, DECA AP23 LINHA CARRARA/ NUOVA/DUNA (OU SIMILAR)</t>
  </si>
  <si>
    <t>TORNEIRA PARA LAVATÓRIO DE MESA, COM ACIONAMENTO HIDROMECÂNICO, COM LEVE PRESSÃO MANUAL E FECHAMENTO AUTOMÁTICO, EM AÇO INOX</t>
  </si>
  <si>
    <t>Comp J
86915/Sinapi</t>
  </si>
  <si>
    <t>TORNEIRA PARA LAVATÓRIO, DE MESA, COM FECHAMENTO AUTOMÁTICO E ACIONAMENTO ATRAVÉS DE ALAVANCA, EM AÇO INOX</t>
  </si>
  <si>
    <t>TORNEIRA DE MESA COM FECHAMENTO AUTOMÁTICO, REF.1173, LINHA DECAMATIC ECO, DECA OU SIMILAR</t>
  </si>
  <si>
    <t>VÁLVULA DESCARGA DOCOLBASE 1 1/4", REF. 01051300</t>
  </si>
  <si>
    <t>ACABAMENTO PARA VÁLVULA DE DESCARGA DOCOL LINHA BENEFIT, REF 1840106, CROMO OU SIMILAR</t>
  </si>
  <si>
    <t>Definição da arquiteta</t>
  </si>
  <si>
    <t>Comp J</t>
  </si>
  <si>
    <t>Válvula para os dois banheiros para não portadores de deficiências. A válvula do banheiro para portadores de deficiências está contemplada no serviço do Lavatório.</t>
  </si>
  <si>
    <t>Sifão para os dois banheiros para não portadores de deficiências. O sifão do banheiro para portadores de deficiências está contemplado no serviço do Lavatório.</t>
  </si>
  <si>
    <t>GRELHA P/RALO EM INOX, QUADRADA, 10X10CM, TIPO ABRE/FECHA, MEBER OU SIMILAR</t>
  </si>
  <si>
    <t>DISPENSER BRANCO PARA ROLO DE PAPEL HIGIÊNICO</t>
  </si>
  <si>
    <t>Comp Jadapt</t>
  </si>
  <si>
    <t>BARRA DE APOIO RETA EM AÇO INOX POLIDO 40 CM</t>
  </si>
  <si>
    <t>02062/ORSE</t>
  </si>
  <si>
    <t>BARRA DE APOIO, RETA, FIXA, EM AÇO INOX, L=40CM, D=1 1/2", JACKWAL OU SIMILAR</t>
  </si>
  <si>
    <t>BARRA DE APOIO RETA EM AÇO INOX POLIDO 70 CM</t>
  </si>
  <si>
    <t>BARRA DE APOIO, RETA, FIXA, EM AÇO INOX, L=70 CM, D=1 1/2", JACKWAL OU SIMILAR</t>
  </si>
  <si>
    <t>12972/ORSE</t>
  </si>
  <si>
    <t>BARRA DE APOIO, RETA, FIXA, EM AÇO INOX, L=80CM, D=1 1/2" - JACKWAL OU SIMILAR</t>
  </si>
  <si>
    <t>12965/ORSE</t>
  </si>
  <si>
    <t>BARRA DE APOIO RETA EM AÇO INOX POLIDO 80 CM</t>
  </si>
  <si>
    <t>Comp G
12121/ORSE</t>
  </si>
  <si>
    <t>BARRA DE APOIO LATERAL PARA LAVATÓRIO DE 30 CENTÍMETROS (RECURVADA)</t>
  </si>
  <si>
    <t>02063/ORSE</t>
  </si>
  <si>
    <t>BARRA DE APOIO, RETA, FIXA, EM AÇO INOX, L=90CM, D=1 1/2" - JACKWAL OU SIMILAR</t>
  </si>
  <si>
    <t>Comp AG
12128/ORSE</t>
  </si>
  <si>
    <t>PORTA DE ABRIR TIPO PARANÁ 1 FOLHA - 80X2,10</t>
  </si>
  <si>
    <t>JANELA TIPO BOCA DE LOBO - 0,80X0,40/1,70</t>
  </si>
  <si>
    <t>JANELA TIPO BOCA DE LOBO - 0,50X,040/1,71</t>
  </si>
  <si>
    <t>Consideração de área de abrangência para compor valor significativo de limpeza da obra.</t>
  </si>
  <si>
    <t>Consideração de todos os volumes de demolição, acrescido de 0,25 do metro cúbico para vasos sanitários e 0,2 para pias.</t>
  </si>
  <si>
    <t>Documentos necessários para o fim da obra, projetos "as buit", manual de usuário</t>
  </si>
  <si>
    <t>DOCUMENTAÇÃO DE INÍCIO DE OBRA (PCMAT, PPRA, PCMSO, PGRCC, ALVARÁ DE REFORMA, PROJETO...)</t>
  </si>
  <si>
    <t>DOCUMENTAÇÃO DE FIM DE OBRA (ELABORAÇÃO DE PROJETO "AS BUILT", ELABORAÇÃO DO MANUAL DE USO, OPERAÇÃO E MANUTENÇÃO DAS EDIFICAÇÕES CONFORME ABNT NBR 14037)</t>
  </si>
  <si>
    <t>OBRA DE ACESSIBILIDADE DO INSTITUTO FEDERAL DE ALAGOAS - CAMPUS MARECHAL DEODORO</t>
  </si>
  <si>
    <t>4.1.1</t>
  </si>
  <si>
    <t>4.2.1</t>
  </si>
  <si>
    <t>4.2.2</t>
  </si>
  <si>
    <t>4.3.1</t>
  </si>
  <si>
    <t>4.3.2</t>
  </si>
  <si>
    <t>4.3.3</t>
  </si>
  <si>
    <t>4.3.4</t>
  </si>
  <si>
    <t>4.3.5</t>
  </si>
  <si>
    <t>4.3.6</t>
  </si>
  <si>
    <t>4.3.7</t>
  </si>
  <si>
    <t>4.3.8</t>
  </si>
  <si>
    <t>4.3.9</t>
  </si>
  <si>
    <t>4.3.10</t>
  </si>
  <si>
    <t>4.3.11</t>
  </si>
  <si>
    <t>4.3.12</t>
  </si>
  <si>
    <t>4.3.13</t>
  </si>
  <si>
    <t>4.3.14</t>
  </si>
  <si>
    <t>4.3.15</t>
  </si>
  <si>
    <t>4.3.16</t>
  </si>
  <si>
    <t>5.1.1</t>
  </si>
  <si>
    <t>5.1.2</t>
  </si>
  <si>
    <t>5.1.3</t>
  </si>
  <si>
    <t>5.1.4</t>
  </si>
  <si>
    <t>5.1.5</t>
  </si>
  <si>
    <t>5.1.6</t>
  </si>
  <si>
    <t>5.2.1</t>
  </si>
  <si>
    <t>5.2.2</t>
  </si>
  <si>
    <t>5.2.3</t>
  </si>
  <si>
    <t>5.2.4</t>
  </si>
  <si>
    <t>5.2.5</t>
  </si>
  <si>
    <t>5.2.6</t>
  </si>
  <si>
    <t>5.2.7</t>
  </si>
  <si>
    <t>5.2.8</t>
  </si>
  <si>
    <t>5.2.9</t>
  </si>
  <si>
    <t>5.2.10</t>
  </si>
  <si>
    <t>5.2.11</t>
  </si>
  <si>
    <t>5.2.12</t>
  </si>
  <si>
    <t>5.2.13</t>
  </si>
  <si>
    <t>6.1.1</t>
  </si>
  <si>
    <t>6.1.2</t>
  </si>
  <si>
    <t>6.1.3</t>
  </si>
  <si>
    <t>6.1.4</t>
  </si>
  <si>
    <t>6.1.5</t>
  </si>
  <si>
    <t>6.1.6</t>
  </si>
  <si>
    <t>6.1.7</t>
  </si>
  <si>
    <t>6.1.8</t>
  </si>
  <si>
    <t>6.1.9</t>
  </si>
  <si>
    <t>6.2.1</t>
  </si>
  <si>
    <t>6.2.2</t>
  </si>
  <si>
    <t>6.2.3</t>
  </si>
  <si>
    <t>6.2.4</t>
  </si>
  <si>
    <t>8.2.6</t>
  </si>
  <si>
    <t>8.2.7</t>
  </si>
  <si>
    <t>8.2.8</t>
  </si>
  <si>
    <t>8.2.9</t>
  </si>
  <si>
    <t>8.2.10</t>
  </si>
  <si>
    <t>8.2.11</t>
  </si>
  <si>
    <t>8.2.12</t>
  </si>
  <si>
    <t>IFAL 4.06</t>
  </si>
  <si>
    <t>IFAL 8.01</t>
  </si>
  <si>
    <t>IFAL 8.02</t>
  </si>
  <si>
    <t>IFAL 8.03</t>
  </si>
  <si>
    <t>IFAL 8.04</t>
  </si>
  <si>
    <t>IFAL 8.05</t>
  </si>
  <si>
    <t>IFAL 8.06</t>
  </si>
  <si>
    <t>IFAL 8.07</t>
  </si>
  <si>
    <t>IFAL 8.08</t>
  </si>
  <si>
    <t>IFAL 8.09</t>
  </si>
  <si>
    <t>Corpo técnico mÍnino estabelecido pelo Ifal</t>
  </si>
  <si>
    <t>IFAL 9.01</t>
  </si>
  <si>
    <t>MATERIAL DE ESCRITÓRIO</t>
  </si>
  <si>
    <t>9.01</t>
  </si>
  <si>
    <t>ADMINISTRAÇÃO LOCAL</t>
  </si>
  <si>
    <t>05158/ORSE</t>
  </si>
  <si>
    <t>SINALIZAÇÃO DIURNA COM TELA TAPUME EM PVC - 10 USOS</t>
  </si>
  <si>
    <t>Necessário para sinalizar a execução das rampas</t>
  </si>
  <si>
    <t>00034/ORSE</t>
  </si>
  <si>
    <t>01683/ORSE</t>
  </si>
  <si>
    <t>PT</t>
  </si>
  <si>
    <t>CÁLCULO TRANSPOR-
TADORA</t>
  </si>
  <si>
    <t>03465/ORSE</t>
  </si>
  <si>
    <t>TRANSPORTE DE MÁQUINAS E EQUIPAMENTOS POR PRANCHA REBAIXADA (MIN.=100KM)</t>
  </si>
  <si>
    <t>KM</t>
  </si>
  <si>
    <t>72897/Sinapi</t>
  </si>
  <si>
    <t xml:space="preserve">Foi estimado baseando-se no transporte entre a capital do estado e o município da obra </t>
  </si>
  <si>
    <t>DESCARGA MANUAL DE ENTULHO DE CAMINHAO BASCULANTE 6 M3</t>
  </si>
  <si>
    <t>10554/ORSE</t>
  </si>
  <si>
    <t>ÁGUA - DISPÊNDIO MENSAL</t>
  </si>
  <si>
    <t>CONSUMO DE ENERGIA ELÉTRICA</t>
  </si>
  <si>
    <t>10555/ORSE</t>
  </si>
  <si>
    <t>12514/ORSE</t>
  </si>
  <si>
    <t>FITA AUTO-ADESIVA FOTOLUMINESCENTE 2,5CM X 9M</t>
  </si>
  <si>
    <t>Escada do bloco A: 5 pisos e 5 espelhos. Comprimento das fitas: 0,2 m.</t>
  </si>
  <si>
    <t>BORDA DE DEGRAU FOTOLUMINESCENTE LARGURA 3 CM</t>
  </si>
  <si>
    <t>Comp G
89357/Sinapi</t>
  </si>
  <si>
    <t>Comp G
89714/Sinapi</t>
  </si>
  <si>
    <t>8.2.13</t>
  </si>
  <si>
    <t>Cronograma sem Adm</t>
  </si>
  <si>
    <t>Percentual para Adm</t>
  </si>
  <si>
    <t>Medidas obtidas em projeto.
Demolição de rampas provisórias: (1,93*2,91*0,24+0,9*1,6*0,13+1*1*0,19+1*1*0,07+1,2*2,23*0,13+1,7*2,56*0,15+0,9*0,9*0,13*10)/2 = 1,92
Demolição de piso de blocos de concreto sextavados:
24,1*3,1*0,1 = 7,47
Demolição de piso para as rampas de adequação de piso:
(3,35*2,34+2,9*2,39*3+11,25*2,2+18,25*2,47+4,07*2,45+2,44*2,27+3,1*2,27+8*1,06+2,84*1,99+2,9*1,99*3+24,1*3,1)*0,1 = 22,72</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</si>
  <si>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</si>
  <si>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</si>
  <si>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</si>
  <si>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</si>
  <si>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</si>
  <si>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</si>
  <si>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</si>
  <si>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</si>
  <si>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</si>
  <si>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</si>
  <si>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</si>
  <si>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</si>
  <si>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</si>
  <si>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</si>
  <si>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</si>
  <si>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</si>
  <si>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</si>
  <si>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</si>
  <si>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</si>
  <si>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</si>
  <si>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REGISTRO DE PRESSÃO BRUTO, LATÃO,  ROSCÁVEL, 3/4, FORNECIDO E INSTALADO EM RAMAL DE ÁGUA. AF_12/2014</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</si>
  <si>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</si>
  <si>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</si>
  <si>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</si>
  <si>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</si>
  <si>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</si>
  <si>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</si>
  <si>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</si>
  <si>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</si>
  <si>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</si>
  <si>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</si>
  <si>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</si>
  <si>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</si>
  <si>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</si>
  <si>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</si>
  <si>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</si>
  <si>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</si>
  <si>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</si>
  <si>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</si>
  <si>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</si>
  <si>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</si>
  <si>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</si>
  <si>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</si>
  <si>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VÁLVULA DE DESCARGA METÁLICA, BASE 1 1/2 ", ACABAMENTO METALICO CROMADO - FORNECIMENTO E INSTALAÇÃO. AF_01/2019</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</si>
  <si>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</si>
  <si>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</si>
  <si>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ENCARGOS SOCIAIS DESONERADOS: 84,82%(HORA)   47,07%(MÊS)</t>
  </si>
  <si>
    <t>PCI.817.01 - CUSTO DE COMPOSIÇÕES - SINTÉTICO     DATA DE EMISSÃO: 13/03/2019 23:08:34     DATA DE RT: 13/03/2019</t>
  </si>
  <si>
    <t xml:space="preserve">        PRECOS DE INSUMOS</t>
  </si>
  <si>
    <t>MES DE COLETA: 02/2019</t>
  </si>
  <si>
    <t>ENCARGOS SOCIAIS (%) HORISTA  84,82  MENSALISTA  47,07</t>
  </si>
  <si>
    <t xml:space="preserve">  PRECO MEDIANO R$</t>
  </si>
  <si>
    <t>!EM PROCESSO DE DESATIVACAO! DIVISORIA COLMEIA CEGA COM MONTANTE E RODAPE DE ALUMINIO ANODIZADO SIMPLES (SEM COLOCACAO)</t>
  </si>
  <si>
    <t>!EM PROCESSO DE DESATIVACAO! ESCAVADEIRA DRAGA DE ARRASTE, CAP. 3/4 JC 140HP (INCL MANUTENCAO/OPERACAO)</t>
  </si>
  <si>
    <t>!EM PROCESSO DE DESATIVACAO! ESCAVADEIRA HIDRAULICA SOBRE ESTEIRAS DE 99 HP, PESO OPERACIONAL DE *16* T E CAPACIDADE DE 0,85 A 1,00 M3 (LOCACAO COM OPERADOR, COMBUSTIVEL E MANUTENCAO)</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</si>
  <si>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</si>
  <si>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</si>
  <si>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</si>
  <si>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LUMINARIA FECHADA P/ ILUMINACAO PUBLICA, TIPO ABL 50/F OU EQUIV, P/ LAMPADA A VAPOR DE MERCURIO 400W</t>
  </si>
  <si>
    <t>!EM PROCESSO DE DESATIVACAO! TELHA CERAMICA TIPO PLAN, COMPRIMENTO DE *47* CM, RENDIMENTO DE *26* TELHAS/M2</t>
  </si>
  <si>
    <t>!EM PROCESSO DE DESATIVACAO! TERMINAL DE PORCELANA (MUFLA) UNIPOLAR, USO EXTERNO, TENSAO 3,6/6 KV, PARA CABO DE 10/16 MM2, COM ISOLAMENTO EPR</t>
  </si>
  <si>
    <t>!EM PROCESSO DE DESATIVACAO! VEICULO DE PASSEIO COM MOTOR 1.0 FLEX, POTENCIA 72/85 CV, 5 PORTAS, COR SOLIDA, BASICO</t>
  </si>
  <si>
    <t>!EM PROCESSO DESATIVACAO! ELETRODUTO EM ACO GALVANIZADO ELETROLITICO, LEVE, DIAMETRO 1", PAREDE DE 0,90 MM</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</si>
  <si>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</si>
  <si>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</si>
  <si>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</si>
  <si>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</si>
  <si>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</si>
  <si>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</si>
  <si>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</si>
  <si>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</si>
  <si>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</si>
  <si>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</si>
  <si>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</si>
  <si>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</si>
  <si>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</si>
  <si>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</si>
  <si>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</si>
  <si>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</si>
  <si>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</si>
  <si>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</si>
  <si>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</si>
  <si>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</si>
  <si>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</si>
  <si>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</si>
  <si>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</si>
  <si>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</si>
  <si>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</si>
  <si>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</si>
  <si>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</si>
  <si>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</si>
  <si>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</si>
  <si>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</si>
  <si>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</si>
  <si>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</si>
  <si>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</si>
  <si>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</si>
  <si>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</si>
  <si>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</si>
  <si>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</si>
  <si>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</si>
  <si>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</si>
  <si>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</si>
  <si>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</si>
  <si>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</si>
  <si>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</si>
  <si>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</si>
  <si>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</si>
  <si>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</si>
  <si>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</si>
  <si>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</si>
  <si>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</si>
  <si>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</si>
  <si>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ACIDO MURIATICO, DILUICAO 10% A 12% PARA USO EM LIMPEZA</t>
  </si>
  <si>
    <t>ACO CA-25, 10,0 MM, VERGALHAO</t>
  </si>
  <si>
    <t>ACO CA-25, 12,5 MM, VERGALHAO</t>
  </si>
  <si>
    <t>ACO CA-25, 16,0 MM, VERGALHAO</t>
  </si>
  <si>
    <t>ACO CA-25, 20,0 MM, VERGALHAO</t>
  </si>
  <si>
    <t>ACO CA-25, 25,0 MM, VERGALHAO</t>
  </si>
  <si>
    <t>ACO CA-25, 32,0 MM, BARRA DE TRANSFERENCIA (COLETADO CAIXA)</t>
  </si>
  <si>
    <t>ACO CA-25, 32,0 MM, VERGALHAO</t>
  </si>
  <si>
    <t>ACO CA-25, 6,3 MM, VERGALHAO</t>
  </si>
  <si>
    <t>ACO CA-25, 8,0 MM, VERGALHAO</t>
  </si>
  <si>
    <t>ACO CA-50, 10,0 MM, DOBRADO E CORTADO</t>
  </si>
  <si>
    <t>ACO CA-50, 10,0 MM, VERGALHAO</t>
  </si>
  <si>
    <t>ACO CA-50, 12,5 MM, DOBRADO E CORTADO</t>
  </si>
  <si>
    <t>ACO CA-50, 12,5 MM, VERGALHAO</t>
  </si>
  <si>
    <t>ACO CA-50, 16 MM, DOBRADO E CORTADO</t>
  </si>
  <si>
    <t>ACO CA-50, 16,0 MM, VERGALHAO</t>
  </si>
  <si>
    <t>ACO CA-50, 20 MM, DOBRADO E CORTADO</t>
  </si>
  <si>
    <t>ACO CA-50, 20,0 MM, VERGALHAO</t>
  </si>
  <si>
    <t>ACO CA-50, 25,0 MM, VERGALHAO</t>
  </si>
  <si>
    <t>ACO CA-50, 6,3 MM, DOBRADO E CORTADO</t>
  </si>
  <si>
    <t>ACO CA-50, 6,3 MM, VERGALHAO</t>
  </si>
  <si>
    <t>ACO CA-50, 8,0 MM, VERGALHAO</t>
  </si>
  <si>
    <t>ACO CA-60, VERGALHAO, 9,5 MM</t>
  </si>
  <si>
    <t>ACO CA-60, 4,2 MM, DOBRADO E CORTADO</t>
  </si>
  <si>
    <t>ACO CA-60, 4,2 MM, VERGALHAO</t>
  </si>
  <si>
    <t>ACO CA-60, 5,0 MM, DOBRADO E CORTADO</t>
  </si>
  <si>
    <t>ACO CA-60, 5,0 MM, VERGALHAO</t>
  </si>
  <si>
    <t>ACO CA-60, 6,0 MM, DOBRADO E CORTADO</t>
  </si>
  <si>
    <t>ACO CA-60, 6,0 MM, VERGALHAO</t>
  </si>
  <si>
    <t>ACO CA-60, 7,0 MM, DOBRADO E CORTADO</t>
  </si>
  <si>
    <t>ACO CA-60, 7,0 MM, VERGALHAO</t>
  </si>
  <si>
    <t>ACO CA-60, 8,0 MM, VERGALHAO</t>
  </si>
  <si>
    <t>ACO-FIO PARA PROTENSAO, CP-150 RB L, 8 MM</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</si>
  <si>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</si>
  <si>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</si>
  <si>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</si>
  <si>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</si>
  <si>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</si>
  <si>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</si>
  <si>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</si>
  <si>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</si>
  <si>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</si>
  <si>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</si>
  <si>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</si>
  <si>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</si>
  <si>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</si>
  <si>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</si>
  <si>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</si>
  <si>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</si>
  <si>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</si>
  <si>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</si>
  <si>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</si>
  <si>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</si>
  <si>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</si>
  <si>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</si>
  <si>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</si>
  <si>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</si>
  <si>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</si>
  <si>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</si>
  <si>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</si>
  <si>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</si>
  <si>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</si>
  <si>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</si>
  <si>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</si>
  <si>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</si>
  <si>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</si>
  <si>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</si>
  <si>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</si>
  <si>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</si>
  <si>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</si>
  <si>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</si>
  <si>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</si>
  <si>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</si>
  <si>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</si>
  <si>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</si>
  <si>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</si>
  <si>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</si>
  <si>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</si>
  <si>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</si>
  <si>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</si>
  <si>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</si>
  <si>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</si>
  <si>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</si>
  <si>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</si>
  <si>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</si>
  <si>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</si>
  <si>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</si>
  <si>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</si>
  <si>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</si>
  <si>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</si>
  <si>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</si>
  <si>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</si>
  <si>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</si>
  <si>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</si>
  <si>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</si>
  <si>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</si>
  <si>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</si>
  <si>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</si>
  <si>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</si>
  <si>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</si>
  <si>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</si>
  <si>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</si>
  <si>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</si>
  <si>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</si>
  <si>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</si>
  <si>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</si>
  <si>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ACELERADOR DE PEGA E ENDURECIMENTO PARA ARGAMASSAS E CONCRETOS</t>
  </si>
  <si>
    <t>ADITIVO ADESIVO LIQUIDO PARA ARGAMASSAS DE REVESTIMENTOS CIMENTICIOS</t>
  </si>
  <si>
    <t>ADITIVO IMPERMEABILIZANTE DE PEGA NORMAL PARA ARGAMASSAS E  CONCRETOS SEM ARMACAO</t>
  </si>
  <si>
    <t>ADITIVO IMPERMEABILIZANTE DE PEGA NORMAL PARA ARGAMASSAS E CONCRETOS SEM ARMACAO</t>
  </si>
  <si>
    <t>ADITIVO IMPERMEABILIZANTE DE PEGA ULTRARRAPIDA</t>
  </si>
  <si>
    <t>ADITIVO LIQUIDO INCORPORADOR DE AR PARA CONCRETO E ARGAMASSA</t>
  </si>
  <si>
    <t>ADITIVO PLASTIFICANTE E ESTABILIZADOR PARA ARGAMASSAS DE ASSENTAMENTO E REBOCO</t>
  </si>
  <si>
    <t>ADITIVO PLASTIFICANTE RETARDADOR DE PEGA E REDUTOR DE AGUA PARA CONCRETO</t>
  </si>
  <si>
    <t>ADITIVO SUPERPLASTIFICANTE DE PEGA NORMAL PARA CONCRETO (TAMBOR 200 KG)</t>
  </si>
  <si>
    <t>ADUELA/GALERIA DE CONCRETO ARMADO, SECAO RETANGULAR 1.50 X 1.50 M (L X A), C = 1.00 M, E = 20 CM</t>
  </si>
  <si>
    <t>ADUELA/GALERIA DE CONCRETO ARMADO, SECAO RETANGULAR 2.00 X 2.00 M (L X A), C = 1.00 M, E = 20 CM</t>
  </si>
  <si>
    <t>ADUELA/GALERIA DE CONCRETO ARMADO, SECAO RETANGULAR 2.50 X 2.50 M (L X A), C = 1.00 M, E = 20 CM</t>
  </si>
  <si>
    <t>ADUELA/GALERIA DE CONCRETO ARMADO, SECAO RETANGULAR 3.00 X 3.00 M (L X A), C = 1.00 M, E = 20 CM</t>
  </si>
  <si>
    <t>AFASTADOR PARA TELHA DE FIBROCIMENTO CANALETE 90 OU KALHETAO</t>
  </si>
  <si>
    <t>AGENTE DE CURA, PROTETOR DA EVAPORACAO DA AGUA DE HIDRATACAO DO CONCRETO (COLETADO CAIXA)</t>
  </si>
  <si>
    <t>AGREGADO RECICLADO, TIPO RACHAO RECICLADO CINZA, CLASSE A</t>
  </si>
  <si>
    <t>AGUA SANITARIA</t>
  </si>
  <si>
    <t>AJUDANTE DE ARMADOR</t>
  </si>
  <si>
    <t>AJUDANTE DE ARMADOR (MENSALISTA)</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</si>
  <si>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</si>
  <si>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</si>
  <si>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</si>
  <si>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</si>
  <si>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</si>
  <si>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</si>
  <si>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</si>
  <si>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</si>
  <si>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</si>
  <si>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</si>
  <si>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</si>
  <si>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</si>
  <si>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</si>
  <si>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</si>
  <si>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</si>
  <si>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</si>
  <si>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</si>
  <si>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</si>
  <si>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</si>
  <si>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</si>
  <si>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</si>
  <si>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</si>
  <si>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</si>
  <si>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</si>
  <si>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</si>
  <si>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</si>
  <si>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</si>
  <si>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</si>
  <si>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</si>
  <si>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</si>
  <si>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</si>
  <si>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</si>
  <si>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</si>
  <si>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</si>
  <si>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</si>
  <si>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</si>
  <si>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</si>
  <si>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</si>
  <si>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</si>
  <si>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</si>
  <si>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</si>
  <si>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</si>
  <si>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</si>
  <si>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</si>
  <si>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</si>
  <si>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</si>
  <si>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</si>
  <si>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</si>
  <si>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</si>
  <si>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</si>
  <si>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</si>
  <si>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</si>
  <si>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</si>
  <si>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</si>
  <si>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</si>
  <si>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</si>
  <si>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</si>
  <si>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</si>
  <si>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</si>
  <si>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</si>
  <si>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</si>
  <si>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</si>
  <si>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D = *1,10* M, H = 0,30 M</t>
  </si>
  <si>
    <t>ANEL DE CONCRETO ARMADO, D = 0,60 M, H = 0,10 M</t>
  </si>
  <si>
    <t>ANEL DE CONCRETO ARMADO, D = 0,60 M, H = 0,15 M</t>
  </si>
  <si>
    <t>ANEL DE CONCRETO ARMADO, D = 0,60 M, H = 0,30 M</t>
  </si>
  <si>
    <t>ANEL DE CONCRETO ARMADO, D = 0,60 M, H = 0,40 M</t>
  </si>
  <si>
    <t>ANEL DE CONCRETO ARMADO, D = 0,60 M, H = 0,50 M</t>
  </si>
  <si>
    <t>ANEL DE CONCRETO ARMADO, D = 0,80 M, H = 0,30 M</t>
  </si>
  <si>
    <t>ANEL DE CONCRETO ARMADO, D = 0,80 M, H = 0,50 M</t>
  </si>
  <si>
    <t>ANEL DE CONCRETO ARMADO, D = 1,00 M, H = 0,40 M</t>
  </si>
  <si>
    <t>ANEL DE CONCRETO ARMADO, D = 1,00 M, H = 0,50 M</t>
  </si>
  <si>
    <t>ANEL DE CONCRETO ARMADO, D = 1,20 M, H = 0,50 M</t>
  </si>
  <si>
    <t>ANEL DE CONCRETO ARMADO, D = 1,50 M, H = 0,50 M</t>
  </si>
  <si>
    <t>ANEL DE CONCRETO ARMADO, D = 2,00 M, H = 0,50 M</t>
  </si>
  <si>
    <t>ANEL DE CONCRETO ARMADO, D = 2,50 M, H = 0,50 M</t>
  </si>
  <si>
    <t>ANEL DE CONCRETO ARMADO, D = 3,00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</si>
  <si>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</si>
  <si>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</si>
  <si>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</si>
  <si>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</si>
  <si>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</si>
  <si>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</si>
  <si>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</si>
  <si>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</si>
  <si>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</si>
  <si>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</si>
  <si>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</si>
  <si>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</si>
  <si>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</si>
  <si>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</si>
  <si>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</si>
  <si>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</si>
  <si>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</si>
  <si>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</si>
  <si>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</si>
  <si>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</si>
  <si>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</si>
  <si>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</si>
  <si>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</si>
  <si>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</si>
  <si>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</si>
  <si>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</si>
  <si>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</si>
  <si>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</si>
  <si>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</si>
  <si>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</si>
  <si>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</si>
  <si>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</si>
  <si>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</si>
  <si>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</si>
  <si>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AR-CONDICIONADO FRIO SPLIT HI-WALL (PAREDE) 12000 BTU/H</t>
  </si>
  <si>
    <t>AR-CONDICIONADO FRIO SPLIT HI-WALL (PAREDE) 18000 BTU/H</t>
  </si>
  <si>
    <t>AR-CONDICIONADO FRIO SPLIT HI-WALL (PAREDE) 9000 BTU/H</t>
  </si>
  <si>
    <t>AR-CONDICIONADO FRIO SPLIT PISO-TETO 18000 BTU/H</t>
  </si>
  <si>
    <t>AR-CONDICIONADO FRIO SPLIT PISO-TETO 24000 BTU/H</t>
  </si>
  <si>
    <t>AR-CONDICIONADO FRIO SPLIT PISO-TETO 36000 BTU/H</t>
  </si>
  <si>
    <t>AR-CONDICIONADO FRIO SPLIT PISO-TETO 48000 BTU/H</t>
  </si>
  <si>
    <t>AR-CONDICIONADO FRIO SPLIT PISO-TETO 60000 BTU/H</t>
  </si>
  <si>
    <t>AR-CONDICIONADO FRIO SPLITAO INVERTER 30 TR</t>
  </si>
  <si>
    <t>AR-CONDICIONADO FRIO SPLITAO MODULAR 10 TR</t>
  </si>
  <si>
    <t>AR-CONDICIONADO FRIO SPLITAO MODULAR 15 TR</t>
  </si>
  <si>
    <t>AR-CONDICIONADO FRIO SPLITAO MODULAR 20 TR</t>
  </si>
  <si>
    <t>AR-CONDICIONADO QUENTE/FRIO SPLIT CASSETE (TETO)  4 VIAS 24000 BTU/H</t>
  </si>
  <si>
    <t>AR-CONDICIONADO QUENTE/FRIO SPLIT CASSETE (TETO)  4 VIAS 30000 BTU/H</t>
  </si>
  <si>
    <t>AR-CONDICIONADO QUENTE/FRIO SPLIT CASSETE (TETO)  4 VIAS 36000 BTU/H</t>
  </si>
  <si>
    <t>AR-CONDICIONADO QUENTE/FRIO SPLIT CASSETE (TETO)  4 VIAS 48000 BTU/H</t>
  </si>
  <si>
    <t>AR-CONDICIONADO QUENTE/FRIO SPLIT CASSETE (TETO)  4 VIAS 60000 BTU/H</t>
  </si>
  <si>
    <t>AR-CONDICIONADO QUENTE/FRIO SPLIT CASSETE (TETO) 4 VIAS 18000 BTU/H</t>
  </si>
  <si>
    <t>AR-CONDICIONADO QUENTE/FRIO SPLIT HI-WALL (PAREDE) 12000 BTU/H</t>
  </si>
  <si>
    <t>AR-CONDICIONADO QUENTE/FRIO SPLIT HI-WALL (PAREDE) 18000 BTU/H</t>
  </si>
  <si>
    <t>AR-CONDICIONADO QUENTE/FRIO SPLIT HI-WALL (PAREDE) 24000 BTU/H</t>
  </si>
  <si>
    <t>AR-CONDICIONADO QUENTE/FRIO SPLIT HI-WALL (PAREDE) 7000 BTU/H</t>
  </si>
  <si>
    <t>AR-CONDICIONADO QUENTE/FRIO SPLIT HI-WALL (PAREDE) 9000 BTU/H</t>
  </si>
  <si>
    <t>AR-CONDICIONADO QUENTE/FRIO SPLIT PISO-TETO 24000 BTU/H</t>
  </si>
  <si>
    <t>ARADO REVERSIVEL COM 3 DISCOS DE 26" X 6MM REBOCAVEL</t>
  </si>
  <si>
    <t>ARAME DE ACO OVALADO 15 X 17 ( 45,7 KG, 700 KGF), ROLO 1000 M</t>
  </si>
  <si>
    <t>ARAME DE AMARRACAO PARA GABIAO GALVANIZADO, DIAMETRO 2,2 MM</t>
  </si>
  <si>
    <t>ARAME FARPADO GALVANIZADO 14 BWG, CLASSE 250</t>
  </si>
  <si>
    <t>ARAME FARPADO GALVANIZADO, 16 BWG (1,65 MM), CLASSE 250</t>
  </si>
  <si>
    <t>ARAME FARPADO 16 BWG (0,047 KG/M)</t>
  </si>
  <si>
    <t>ARAME GALVANIZADO  8 BWG, D = 4,19MM (0,101 KG/M)</t>
  </si>
  <si>
    <t>ARAME GALVANIZADO 10 BWG, 3,40 MM (0,0713 KG/M)</t>
  </si>
  <si>
    <t>ARAME GALVANIZADO 12 BWG, 2,76 MM (0,048 KG/M)</t>
  </si>
  <si>
    <t>ARAME GALVANIZADO 14 BWG, D = 2,11 MM (0,026 KG/M)</t>
  </si>
  <si>
    <t>ARAME GALVANIZADO 14 BWG, 2,10MM (0,0272 KG/M)</t>
  </si>
  <si>
    <t>ARAME GALVANIZADO 16 BWG, 1,65MM (0,0166 KG/M)</t>
  </si>
  <si>
    <t>ARAME GALVANIZADO 18 BWG, 1,24MM (0,009 KG/M)</t>
  </si>
  <si>
    <t>ARAME GALVANIZADO 6 BWG, 5,16 MM (0,157 KG/M)</t>
  </si>
  <si>
    <t>ARAME PROTEGIDO COM PVC PARA GABIAO, DIAMETRO 2,2 MM</t>
  </si>
  <si>
    <t>ARAME RECOZIDO 16 BWG, 1,60 MM (0,016 KG/M)</t>
  </si>
  <si>
    <t>ARAME RECOZIDO 18 BWG, 1,25 MM (0,01 KG/M)</t>
  </si>
  <si>
    <t>AREIA AMARELA, AREIA BARRADA OU ARENOSO (RETIRADA NO AREAL, SEM TRANSPORTE)</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</si>
  <si>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</si>
  <si>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</si>
  <si>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</si>
  <si>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</si>
  <si>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</si>
  <si>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</si>
  <si>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COLANTE AC I PARA CERAMICAS</t>
  </si>
  <si>
    <t>ARGAMASSA COLANTE AC-II</t>
  </si>
  <si>
    <t>ARGAMASSA COLANTE TIPO ACIII</t>
  </si>
  <si>
    <t>ARGAMASSA COLANTE TIPO ACIII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</si>
  <si>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</si>
  <si>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</si>
  <si>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</si>
  <si>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 CORES CLARAS</t>
  </si>
  <si>
    <t>ARGAMASSA PISO SOBRE PISO</t>
  </si>
  <si>
    <t>ARGAMASSA POLIMERICA DE REPARO ESTRUTURAL, BICOMPONENTE</t>
  </si>
  <si>
    <t>ARGAMASSA POLIMERICA IMPERMEABILIZANTE SEMIFLEXIVEL, BICOMPONENTE (MEMBRANA IMPERMEABILIZANTE ACRILICA)</t>
  </si>
  <si>
    <t>ARGAMASSA PRONTA PARA CONTRAPISO</t>
  </si>
  <si>
    <t>ARGAMASSA PRONTA PARA REVESTIMENTO INTERNO EM PAREDES</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</si>
  <si>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</si>
  <si>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</si>
  <si>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</si>
  <si>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</si>
  <si>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</si>
  <si>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</si>
  <si>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</si>
  <si>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</si>
  <si>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</si>
  <si>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</si>
  <si>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</si>
  <si>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</si>
  <si>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</si>
  <si>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</si>
  <si>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</si>
  <si>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</si>
  <si>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</si>
  <si>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</si>
  <si>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</si>
  <si>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</si>
  <si>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</si>
  <si>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</si>
  <si>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</si>
  <si>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</si>
  <si>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</si>
  <si>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</si>
  <si>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</si>
  <si>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</si>
  <si>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</si>
  <si>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</si>
  <si>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</si>
  <si>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</si>
  <si>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</si>
  <si>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</si>
  <si>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</si>
  <si>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ARRUELA REDONDA DE LATAO, DIAMETRO EXTERNO = 34 MM, ESPESSURA = 2,5 MM, DIAMETRO DO FURO = 17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</si>
  <si>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</si>
  <si>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</si>
  <si>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</si>
  <si>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</si>
  <si>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</si>
  <si>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</si>
  <si>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</si>
  <si>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</si>
  <si>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</si>
  <si>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</si>
  <si>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</si>
  <si>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</si>
  <si>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</si>
  <si>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</si>
  <si>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</si>
  <si>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</si>
  <si>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</si>
  <si>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CONCRETO</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</si>
  <si>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</si>
  <si>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</si>
  <si>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</si>
  <si>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</si>
  <si>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</si>
  <si>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</si>
  <si>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</si>
  <si>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</si>
  <si>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</si>
  <si>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</si>
  <si>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</si>
  <si>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</si>
  <si>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 (MENSALISTA)</t>
  </si>
  <si>
    <t>AZULEJISTA OU LADRILHISTA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</si>
  <si>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</si>
  <si>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</si>
  <si>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</si>
  <si>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</si>
  <si>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BACIA SANITARIA TURCA DE LOUCA BRANCA</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</si>
  <si>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</si>
  <si>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</si>
  <si>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</si>
  <si>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</si>
  <si>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</si>
  <si>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</si>
  <si>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</si>
  <si>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</si>
  <si>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</si>
  <si>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</si>
  <si>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</si>
  <si>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</si>
  <si>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</si>
  <si>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</si>
  <si>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</si>
  <si>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</si>
  <si>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</si>
  <si>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</si>
  <si>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</si>
  <si>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CEGA LADO OPOSTO, COR CINZA</t>
  </si>
  <si>
    <t>BARRA ANTIPANICO DUPLA, PARA PORTA DE VIDRO, COR CINZA</t>
  </si>
  <si>
    <t>BARRA ANTIPANICO SIMPLES, CEGA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</si>
  <si>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</si>
  <si>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</si>
  <si>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</si>
  <si>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</si>
  <si>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</si>
  <si>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</si>
  <si>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</si>
  <si>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</si>
  <si>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</si>
  <si>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</si>
  <si>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</si>
  <si>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</si>
  <si>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</si>
  <si>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RETANGULAR, BARRA CHATA (QUALQUER DIMENSAO)</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</si>
  <si>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</si>
  <si>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</si>
  <si>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</si>
  <si>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</si>
  <si>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</si>
  <si>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</si>
  <si>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BARRA DE FERRO RETANGULAR, BARRA CHATA, 2" X 1" (L X E), 10,12 KG/M</t>
  </si>
  <si>
    <t>BARRA DE FERRO RETANGULAR, BARRA CHATA, 2" X 3/8" (L X E), 3,79KG/M</t>
  </si>
  <si>
    <t>BARRA DE FERRO RETANGULAR, BARRA CHATA, 2" X 5/16" (L X E), 3,162 KG/M</t>
  </si>
  <si>
    <t>BARRA DE FERRO RETANGULAR, BARRA CHATA, 3/4" X 1/8" (L X E), 0,47 KG/M</t>
  </si>
  <si>
    <t>BARRA DE FERRO RETANGULAR, BARRA CHATA, 3/8" X 1 1/2" (L X E), 2,84 KG/M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</si>
  <si>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</si>
  <si>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</si>
  <si>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</si>
  <si>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</si>
  <si>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</si>
  <si>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</si>
  <si>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</si>
  <si>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</si>
  <si>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</si>
  <si>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</si>
  <si>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</si>
  <si>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</si>
  <si>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</si>
  <si>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</si>
  <si>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</si>
  <si>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</si>
  <si>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</si>
  <si>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</si>
  <si>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</si>
  <si>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</si>
  <si>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</si>
  <si>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</si>
  <si>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CERAMICO (ALVENARIA DE VEDACAO), DE 9 X 19 X 19 CM</t>
  </si>
  <si>
    <t>BLOCO CERAMICO (ALVENARIA DE VEDACAO), 4 FUROS, DE 9 X 9 X 19 CM</t>
  </si>
  <si>
    <t>BLOCO CERAMICO (ALVENARIA DE VEDACAO), 6 FUROS, DE 9 X 9 X 19 CM</t>
  </si>
  <si>
    <t>BLOCO CERAMICO (ALVENARIA DE VEDACAO), 8 FUROS, DE 9 X 19 X 19 CM</t>
  </si>
  <si>
    <t>BLOCO CERAMICO (ALVENARIA DE VEDACAO), 8 FUROS, DE 9 X 19 X 29 CM</t>
  </si>
  <si>
    <t>BLOCO CERAMICO (ALVENARIA VEDACAO), 6 FUROS, DE 9 X 14 X 19 CM</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</si>
  <si>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</si>
  <si>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</si>
  <si>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</si>
  <si>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</si>
  <si>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CONCRETO ESTRUTURAL 14 X 19 X 29 CM, FBK 10 MPA (NBR 6136)</t>
  </si>
  <si>
    <t>BLOCO CONCRETO ESTRUTURAL 14 X 19 X 29 CM, FBK 12 MPA  (NBR 6136)</t>
  </si>
  <si>
    <t>BLOCO CONCRETO ESTRUTURAL 14 X 19 X 29 CM, FBK 14 MPA (NBR 6136)</t>
  </si>
  <si>
    <t>BLOCO CONCRETO ESTRUTURAL 14 X 19 X 29 CM, FBK 16 MPA (NBR 6136)</t>
  </si>
  <si>
    <t>BLOCO CONCRETO ESTRUTURAL 14 X 19 X 29 CM, FBK 4,5 MPA (NBR 6136)</t>
  </si>
  <si>
    <t>BLOCO CONCRETO ESTRUTURAL 14 X 19 X 29 CM, FBK 6 MPA (NBR 6136)</t>
  </si>
  <si>
    <t>BLOCO CONCRETO ESTRUTURAL 14 X 19 X 29 CM, FBK 8 MPA (NBR 6136)</t>
  </si>
  <si>
    <t>BLOCO CONCRETO ESTRUTURAL 14 X 19 X 34 CM, FBK 4,5 MPA (NBR 6136)</t>
  </si>
  <si>
    <t>BLOCO CONCRETO ESTRUTURAL 14 X 19 X 39 CM, FBK 10 MPA (NBR 6136)</t>
  </si>
  <si>
    <t>BLOCO CONCRETO ESTRUTURAL 14 X 19 X 39 CM, FBK 12 MPA (NBR 6136)</t>
  </si>
  <si>
    <t>BLOCO CONCRETO ESTRUTURAL 14 X 19 X 39 CM, FBK 14 MPA (NBR 6136)</t>
  </si>
  <si>
    <t>BLOCO CONCRETO ESTRUTURAL 14 X 19 X 39 CM, FBK 4,5 MPA (NBR 6136)</t>
  </si>
  <si>
    <t>BLOCO CONCRETO ESTRUTURAL 14 X 19 X 39 CM, FBK 6 MPA (NBR 6136)</t>
  </si>
  <si>
    <t>BLOCO CONCRETO ESTRUTURAL 14 X 19 X 39 CM, FBK 8 MPA (NBR 6136)</t>
  </si>
  <si>
    <t>BLOCO CONCRETO ESTRUTURAL 14 X 19 X 39, FCK 16 MPA - NBR 6136/2007</t>
  </si>
  <si>
    <t>BLOCO CONCRETO ESTRUTURAL 19 X 19 X 39 CM, FBK 10 MPA (NBR 6136)</t>
  </si>
  <si>
    <t>BLOCO CONCRETO ESTRUTURAL 19 X 19 X 39 CM, FBK 12 MPA (NBR 6136)</t>
  </si>
  <si>
    <t>BLOCO CONCRETO ESTRUTURAL 19 X 19 X 39 CM, FBK 14 MPA (NBR 6136)</t>
  </si>
  <si>
    <t>BLOCO CONCRETO ESTRUTURAL 19 X 19 X 39 CM, FBK 16 MPA (NBR 6136)</t>
  </si>
  <si>
    <t>BLOCO CONCRETO ESTRUTURAL 19 X 19 X 39 CM, FBK 4,5 MPA (NBR 6136)</t>
  </si>
  <si>
    <t>BLOCO CONCRETO ESTRUTURAL 19 X 19 X 39 CM, FBK 8 MPA (NBR 6136)</t>
  </si>
  <si>
    <t>BLOCO CONCRETO ESTRUTURAL 9 X 19 X 39 CM, FBK 4,5 MPA (NBR 6136)</t>
  </si>
  <si>
    <t>BLOCO DE ESPUMA MULTIUSO *23 X 13 X 8* CM</t>
  </si>
  <si>
    <t>BLOCO DE GESSO COMPACTO, BRANCO, E = 10 CM, *67 X 50* CM</t>
  </si>
  <si>
    <t>BLOCO DE GESSO VAZADO BRANCO, E = *7* CM, *67 X 50* CM</t>
  </si>
  <si>
    <t>BLOCO DE POLIETILENO ALTA DENSIDADE, *27* X *30* X *100* CM, ACOMPANHADOS PLACAS  TERMINAIS  E LONGARINAS, PARA FUNDO DE FILTRO</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</si>
  <si>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</si>
  <si>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</si>
  <si>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</si>
  <si>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</si>
  <si>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- 14 X 19 X 29 CM - 4,0 MPA -  NBR 15270</t>
  </si>
  <si>
    <t>BLOCO ESTRUTURAL CERAMICO 14 X 19 X 29 CM, 3,0 MPA (NBR 15270)</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</si>
  <si>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</si>
  <si>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</si>
  <si>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</si>
  <si>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</si>
  <si>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</si>
  <si>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APARENTE 14 X 19 X 39 CM (CLASSE C - NBR 6136)</t>
  </si>
  <si>
    <t>BLOCO VEDACAO CONCRETO APARENTE 19 X 19 X 39 CM  (CLASSE C - NBR 6136)</t>
  </si>
  <si>
    <t>BLOCO VEDACAO CONCRETO APARENTE 9 X 19 X 39 CM (CLASSE C - NBR 6136)</t>
  </si>
  <si>
    <t>BLOCO VEDACAO CONCRETO CELULAR AUTOCLAVADO 10 X 30 X 60 CM (E X A X C)</t>
  </si>
  <si>
    <t>BLOCO VEDACAO CONCRETO CELULAR AUTOCLAVADO 15 X 30 X 60 CM (E X A X C)</t>
  </si>
  <si>
    <t>BLOCO VEDACAO CONCRETO CELULAR AUTOCLAVADO 20 X 30 X 60 CM</t>
  </si>
  <si>
    <t>BLOCO VEDACAO CONCRETO 14 X 19 X 29 CM (CLASSE C - NBR 6136)</t>
  </si>
  <si>
    <t>BLOCO VEDACAO CONCRETO 14 X 19 X 39 CM (CLASSE C - NBR 6136)</t>
  </si>
  <si>
    <t>BLOCO VEDACAO CONCRETO 19 X 19 X 39 CM (CLASSE C - NBR 6136)</t>
  </si>
  <si>
    <t>BLOCO VEDACAO CONCRETO 9 X 19 X 39 CM (CLASSE C - NBR 6136)</t>
  </si>
  <si>
    <t>BLOQUETE/PISO DE CONCRETO - MODELO BLOCO PISOGRAMA/CONCREGRAMA 2 FUROS, *35  CM X 15* CM, E =  *6* CM, COR NATURAL</t>
  </si>
  <si>
    <t>BLOQUETE/PISO DE CONCRETO - MODELO BLOCO PISOGRAMA/CONCREGRAMA 2 FUROS, *35  CM X 15* CM, E =  *8* CM, COR NATURAL</t>
  </si>
  <si>
    <t>BLOQUETE/PISO DE CONCRETO - MODELO PISOGRAMA/CONCREGRAMA/PAVI-GRADE/GRAMEIRO, *60  CM X 45* CM, E =  *7* CM, COR NATURAL</t>
  </si>
  <si>
    <t>BLOQUETE/PISO DE CONCRETO - MODELO PISOGRAMA/CONCREGRAMA/PAVI-GRADE/GRAMEIRO, *60  CM X 45* CM, E =  *9* CM, COR NATURAL</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</si>
  <si>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</si>
  <si>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</si>
  <si>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</si>
  <si>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</si>
  <si>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</si>
  <si>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</si>
  <si>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</si>
  <si>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BLOQUETE/PISO INTERTRAVADO DE CONCRETO - MODELO SEXTAVADO, 25 CM X 25 CM, E = 10 CM, RESISTENCIA DE 35 MPA (NBR 9781), COR NATURAL</t>
  </si>
  <si>
    <t>BLOQUETE/PISO INTERTRAVADO DE CONCRETO - MODELO SEXTAVADO, 25 CM X 25 CM, E = 6 CM, RESISTENCIA DE 35 MPA (NBR 9781), COR NATURAL</t>
  </si>
  <si>
    <t>BLOQUETE/PISO INTERTRAVADO DE CONCRETO - MODELO SEXTAVADO, 25 CM X 25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</si>
  <si>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</si>
  <si>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</si>
  <si>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</si>
  <si>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</si>
  <si>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</si>
  <si>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</si>
  <si>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</si>
  <si>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</si>
  <si>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</si>
  <si>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</si>
  <si>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</si>
  <si>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</si>
  <si>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</si>
  <si>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</si>
  <si>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</si>
  <si>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</si>
  <si>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</si>
  <si>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</si>
  <si>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</si>
  <si>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</si>
  <si>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</si>
  <si>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</si>
  <si>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</si>
  <si>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</si>
  <si>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</si>
  <si>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</si>
  <si>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</si>
  <si>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</si>
  <si>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</si>
  <si>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</si>
  <si>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</si>
  <si>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</si>
  <si>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</si>
  <si>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EM LATAO FUNDIDO CROMADO, PARA TRAVAR JANELA TIPO GUILHOTINA</t>
  </si>
  <si>
    <t>BORBOLETA EM ZAMAC CROMADO, PARA TRAVAR JANELA TIPO GUILHOTINA</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</si>
  <si>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</si>
  <si>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</si>
  <si>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</si>
  <si>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</si>
  <si>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</si>
  <si>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</si>
  <si>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</si>
  <si>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</si>
  <si>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</si>
  <si>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</si>
  <si>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</si>
  <si>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</si>
  <si>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</si>
  <si>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</si>
  <si>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</si>
  <si>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</si>
  <si>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</si>
  <si>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</si>
  <si>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</si>
  <si>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</si>
  <si>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</si>
  <si>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</si>
  <si>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</si>
  <si>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</si>
  <si>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</si>
  <si>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</si>
  <si>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</si>
  <si>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</si>
  <si>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</si>
  <si>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</si>
  <si>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</si>
  <si>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</si>
  <si>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</si>
  <si>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</si>
  <si>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</si>
  <si>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</si>
  <si>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</si>
  <si>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</si>
  <si>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</si>
  <si>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</si>
  <si>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</si>
  <si>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</si>
  <si>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</si>
  <si>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</si>
  <si>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</si>
  <si>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</si>
  <si>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</si>
  <si>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</si>
  <si>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</si>
  <si>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</si>
  <si>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</si>
  <si>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</si>
  <si>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</si>
  <si>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</si>
  <si>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</si>
  <si>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</si>
  <si>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</si>
  <si>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</si>
  <si>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</si>
  <si>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</si>
  <si>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</si>
  <si>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</si>
  <si>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</si>
  <si>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</si>
  <si>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</si>
  <si>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</si>
  <si>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</si>
  <si>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</si>
  <si>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</si>
  <si>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</si>
  <si>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</si>
  <si>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</si>
  <si>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</si>
  <si>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</si>
  <si>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</si>
  <si>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</si>
  <si>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</si>
  <si>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</si>
  <si>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</si>
  <si>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</si>
  <si>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</si>
  <si>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</si>
  <si>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</si>
  <si>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</si>
  <si>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</si>
  <si>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</si>
  <si>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</si>
  <si>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</si>
  <si>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</si>
  <si>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</si>
  <si>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</si>
  <si>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</si>
  <si>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</si>
  <si>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</si>
  <si>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</si>
  <si>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</si>
  <si>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</si>
  <si>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</si>
  <si>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</si>
  <si>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</si>
  <si>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</si>
  <si>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</si>
  <si>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</si>
  <si>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</si>
  <si>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</si>
  <si>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</si>
  <si>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</si>
  <si>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</si>
  <si>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</si>
  <si>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</si>
  <si>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</si>
  <si>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</si>
  <si>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</si>
  <si>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</si>
  <si>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</si>
  <si>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</si>
  <si>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</si>
  <si>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</si>
  <si>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</si>
  <si>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</si>
  <si>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</si>
  <si>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</si>
  <si>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</si>
  <si>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</si>
  <si>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</si>
  <si>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</si>
  <si>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</si>
  <si>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</si>
  <si>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</si>
  <si>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</si>
  <si>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</si>
  <si>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</si>
  <si>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</si>
  <si>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</si>
  <si>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</si>
  <si>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</si>
  <si>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</si>
  <si>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</si>
  <si>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CABO DE ACO GALVANIZADO, DIAMETRO 9,53 MM (3/8"), COM ALMA DE FIBRA 6 X 25 F  (COLETADO CAIXA)</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</si>
  <si>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</si>
  <si>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</si>
  <si>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</si>
  <si>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</si>
  <si>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</si>
  <si>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</si>
  <si>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</si>
  <si>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</si>
  <si>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</si>
  <si>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</si>
  <si>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</si>
  <si>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</si>
  <si>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</si>
  <si>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</si>
  <si>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</si>
  <si>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</si>
  <si>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</si>
  <si>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</si>
  <si>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</si>
  <si>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</si>
  <si>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</si>
  <si>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</si>
  <si>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</si>
  <si>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</si>
  <si>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</si>
  <si>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</si>
  <si>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</si>
  <si>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</si>
  <si>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</si>
  <si>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</si>
  <si>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</si>
  <si>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</si>
  <si>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</si>
  <si>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</si>
  <si>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</si>
  <si>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</si>
  <si>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</si>
  <si>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</si>
  <si>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</si>
  <si>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</si>
  <si>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</si>
  <si>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</si>
  <si>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</si>
  <si>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</si>
  <si>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</si>
  <si>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</si>
  <si>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</si>
  <si>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</si>
  <si>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</si>
  <si>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</si>
  <si>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</si>
  <si>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</si>
  <si>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</si>
  <si>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</si>
  <si>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</si>
  <si>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</si>
  <si>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</si>
  <si>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</si>
  <si>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</si>
  <si>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</si>
  <si>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</si>
  <si>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</si>
  <si>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</si>
  <si>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</si>
  <si>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</si>
  <si>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</si>
  <si>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</si>
  <si>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</si>
  <si>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</si>
  <si>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</si>
  <si>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</si>
  <si>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</si>
  <si>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</si>
  <si>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</si>
  <si>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</si>
  <si>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</si>
  <si>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</si>
  <si>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</si>
  <si>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</si>
  <si>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</si>
  <si>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</si>
  <si>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</si>
  <si>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</si>
  <si>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</si>
  <si>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</si>
  <si>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</si>
  <si>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</si>
  <si>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</si>
  <si>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</si>
  <si>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</si>
  <si>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</si>
  <si>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</si>
  <si>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</si>
  <si>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</si>
  <si>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</si>
  <si>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</si>
  <si>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</si>
  <si>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</si>
  <si>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</si>
  <si>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</si>
  <si>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</si>
  <si>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</si>
  <si>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</si>
  <si>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</si>
  <si>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</si>
  <si>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</si>
  <si>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</si>
  <si>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</si>
  <si>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</si>
  <si>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</si>
  <si>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</si>
  <si>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</si>
  <si>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</si>
  <si>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</si>
  <si>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</si>
  <si>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</si>
  <si>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</si>
  <si>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</si>
  <si>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</si>
  <si>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</si>
  <si>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</si>
  <si>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</si>
  <si>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</si>
  <si>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</si>
  <si>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</si>
  <si>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</si>
  <si>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</si>
  <si>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</si>
  <si>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</si>
  <si>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</si>
  <si>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</si>
  <si>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</si>
  <si>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</si>
  <si>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</si>
  <si>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</si>
  <si>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</si>
  <si>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</si>
  <si>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</si>
  <si>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</si>
  <si>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</si>
  <si>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</si>
  <si>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</si>
  <si>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</si>
  <si>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</si>
  <si>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</si>
  <si>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</si>
  <si>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</si>
  <si>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EM ACO INOX, LARGURA DE *50* MM, COM HASTE EM ACO TEMPERADO, SEM MOLA - CHAVES INCLUIDAS</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</si>
  <si>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</si>
  <si>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</si>
  <si>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</si>
  <si>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</si>
  <si>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</si>
  <si>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</si>
  <si>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CAIBRO DE MADEIRA NAO APARELHADA *7,5 X 10 CM (3 X 4 ") PINUS, MISTA OU EQUIVALENTE DA REGIAO</t>
  </si>
  <si>
    <t>CAIBRO DE MADEIRA NAO APARELHADA 5 X 5 CM (2 X 2 ") PINUS, MISTA OU EQUIVALENTE DA REGIAO</t>
  </si>
  <si>
    <t>CAIBRO DE MADEIRA NAO APARELHADA 5 X 5 CM, CEDRINHO OU EQUIVALENTE DA REGIAO</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</si>
  <si>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</si>
  <si>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</si>
  <si>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</si>
  <si>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</si>
  <si>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</si>
  <si>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</si>
  <si>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</si>
  <si>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</si>
  <si>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</si>
  <si>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</si>
  <si>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</si>
  <si>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CONCRETO PRE-MOLDADO PARA AR-CONDICIONADO DE JANELA, DE *80 X 54 X 76,5* CM (L X A X P)</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</si>
  <si>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</si>
  <si>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</si>
  <si>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</si>
  <si>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</si>
  <si>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</si>
  <si>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</si>
  <si>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</si>
  <si>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</si>
  <si>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</si>
  <si>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DE PAREDE, DE EMBUTIR, EM PVC, DIMENSOES *120 X 120 X 75* MM</t>
  </si>
  <si>
    <t>CAIXA DE PASSAGEM DE PAREDE, DE EMBUTIR, EM PVC, DIMENSOES *150 X 150 X 75* MM</t>
  </si>
  <si>
    <t>CAIXA DE PASSAGEM DE PAREDE, DE EMBUTIR, EM PVC, DIMENSOES *200 X 200 X 90* MM</t>
  </si>
  <si>
    <t>CAIXA DE PASSAGEM METALICA DE SOBREPOR COM TAMPA PARAFUSADA, DIMENSOES 15 X 15 X 10 CM</t>
  </si>
  <si>
    <t>CAIXA DE PASSAGEM METALICA DE SOBREPOR COM TAMPA PARAFUSADA, DIMENSOES 20 X 20 X 10 CM</t>
  </si>
  <si>
    <t>CAIXA DE PASSAGEM METALICA DE SOBREPOR COM TAMPA PARAFUSADA, DIMENSOES 25 X 25 X 10 CM</t>
  </si>
  <si>
    <t>CAIXA DE PASSAGEM METALICA DE SOBREPOR COM TAMPA PARAFUSADA, DIMENSOES 30 X 30 X 10 CM</t>
  </si>
  <si>
    <t>CAIXA DE PASSAGEM METALICA DE SOBREPOR COM TAMPA PARAFUSADA, DIMENSOES 35 X 35 X 12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</si>
  <si>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</si>
  <si>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</si>
  <si>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</si>
  <si>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</si>
  <si>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</si>
  <si>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N 2, DE EMBUTIR, PADRAO TELEBRAS, DIMENSOES 20 X 20 X 12 CM, EM CHAPA DE ACO GALVANIZADO</t>
  </si>
  <si>
    <t>CAIXA DE PASSAGEM N 2, DE SOBREPOR, PADRAO TELEBRAS, DIMENSOES 20 X 20 X *12* CM, EM CHAPA DE ACO GALVANIZADO</t>
  </si>
  <si>
    <t>CAIXA DE PASSAGEM N 3, DE EMBUTIR, PADRAO TELEBRAS, DIMENSOES 40 X 40 X 12 CM, EM CHAPA DE ACO GALVANIZADO</t>
  </si>
  <si>
    <t>CAIXA DE PASSAGEM N 3, DE SOBREPOR, PADRAO TELEBRAS, DIMENSOES 40 X 40 X *12* CM, EM CHAPA DE ACO GALVANIZADO</t>
  </si>
  <si>
    <t>CAIXA DE PASSAGEM N 4, DE EMBUTIR, PADRAO TELEBRAS, DIMENSOES 60 X 60 X 12 CM, EM CHAPA DE ACO GALVANIZADO</t>
  </si>
  <si>
    <t>CAIXA DE PASSAGEM N 4, DE SOBREPOR, PADRAO TELEBRAS, DIMENSOES 60 X 60 X *12* CM, EM CHAPA DE ACO GALVANIZADO</t>
  </si>
  <si>
    <t>CAIXA DE PASSAGEM N 5, DE EMBUTIR, PADRAO TELEBRAS, DIMENSOES 80 X 80 X 12 CM, EM CHAPA DE ACO GALVANIZADO</t>
  </si>
  <si>
    <t>CAIXA DE PASSAGEM N 5, DE SOBREPOR, PADRAO TELEBRAS, DIMENSOES 80 X 80 X *12* CM, EM CHAPA DE ACO GALVANIZADO</t>
  </si>
  <si>
    <t>CAIXA DE PASSAGEM N 6, DE EMBUTIR, PADRAO TELEBRAS, DIMENSOES 120 X 120 X 12 CM, EM CHAPA DE ACO GALVANIZADO</t>
  </si>
  <si>
    <t>CAIXA DE PASSAGEM N 6, DE SOBREPOR, PADRAO TELEBRAS, DIMENSOES 120 X 120 X *12* CM, EM CHAPA DE ACO GALVANIZADO</t>
  </si>
  <si>
    <t>CAIXA DE PASSAGEM N 7, DE EMBUTIR, PADRAO TELEBRAS, DIMENSOES 150 X 150 X 15 CM, EM CHAPA DE ACO GALVANIZADO</t>
  </si>
  <si>
    <t>CAIXA DE PASSAGEM N 7, DE SOBREPOR, PADRAO TELEBRAS, DIMENSOES 150 X 150 X *15* CM, EM CHAPA DE ACO GALVANIZADO</t>
  </si>
  <si>
    <t>CAIXA DE PASSAGEM N 8, DE EMBUTIR, PADRAO TELEBRAS, DIMENSOES 200 X 200 X 20 CM, EM CHAPA DE ACO GALVANIZADO</t>
  </si>
  <si>
    <t>CAIXA DE PASSAGEM N 8, DE SOBREPOR, PADRAO TELEBRAS, DIMENSOES 200 X 200 X *20* CM, EM CHAPA DE ACO GALVANIZADO</t>
  </si>
  <si>
    <t>CAIXA DE PASSAGEM OCTOGONAL 4 X4, EM ACO ESMALTADA, COM FUNDO MOVEL SIMPLES</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</si>
  <si>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</si>
  <si>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</si>
  <si>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</si>
  <si>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</si>
  <si>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DE PROTECAO PARA 1 MEDIDOR BIFASICO, EM CHAPA DE ACO 20 USG (PADRAO DA CONCESSIONARIA LOCAL)</t>
  </si>
  <si>
    <t>CAIXA DE PROTECAO PARA 1 MEDIDOR MONOFASICO, EM CHAPA DE ACO 20 USG (PADRAO DA CONCESSIONARIA LOCAL)</t>
  </si>
  <si>
    <t>CAIXA DE PROTECAO PARA 1 MEDIDOR TRIFASICO, EM CHAPA DE ACO 20 USG (PADRAO DA CONCESSIONARIA LOCAL)</t>
  </si>
  <si>
    <t>CAIXA EXTERNA DE MEDICAO PARA 1 MEDIDOR TRIFASICO, COM VISOR, EM CHAPA DE ACO 18 USG (PADRAO DA CONCESSIONARIA LOCAL)</t>
  </si>
  <si>
    <t>CAIXA EXTERNA DE MEDICAO PARA 4 MEDIDORES MONOFASICOS, COM VISOR, EM CHAPA DE ACO 18 USG (PADRAO DA CONCESSIONARIA LOCAL)</t>
  </si>
  <si>
    <t>CAIXA GORDURA DUPLA, CONCRETO PRE MOLDADO, CIRCULAR, COM TAMPA, D = 60* CM</t>
  </si>
  <si>
    <t>CAIXA GORDURA, SIMPLES, CONCRETO PRE MOLDADO, CIRCULAR, COM TAMPA, D = 40 CM</t>
  </si>
  <si>
    <t>CAIXA INSPECAO EM CONCRETO PARA ATERRAMENTO E PARA RAIOS DIAMETRO = 300 MM</t>
  </si>
  <si>
    <t>CAIXA INSPECAO EM POLIETILENO PARA ATERRAMENTO E PARA RAIOS DIAMETRO = 300 MM</t>
  </si>
  <si>
    <t>CAIXA INSPECAO, CONCRETO PRE MOLDADO, CIRCULAR, COM TAMPA, D = 40* CM</t>
  </si>
  <si>
    <t>CAIXA INSPECAO, CONCRETO PRE MOLDADO, CIRCULAR, COM TAMPA, D = 60* CM, H= 60* CM</t>
  </si>
  <si>
    <t>CAIXA INTERNA DE MEDICAO PARA 1 MEDIDOR TRIFASICO, COM VISOR, EM CHAPA DE ACO 18 USG (PADRAO DA CONCESSIONARIA LOCAL)</t>
  </si>
  <si>
    <t>CAIXA INTERNA DE MEDICAO PARA 4 MEDIDORES MONOFASICOS, COM VISOR, EM CHAPA DE ACO 18 USG (PADRAO DA CONCESSIONARIA LOCAL)</t>
  </si>
  <si>
    <t>CAIXA INTERNA/EXTERNA DE MEDICAO PARA 1 MEDIDOR MONOFASICO, COM VISOR, EM CHAPA DE ACO 18 USG (PADRAO DA CONCESSIONARIA LOCAL)</t>
  </si>
  <si>
    <t>CAIXA OCTOGONAL DE FUNDO MOVEL, EM PVC, DE 3" X 3", PARA ELETRODUTO FLEXIVEL CORRUGADO</t>
  </si>
  <si>
    <t>CAIXA OCTOGONAL DE FUNDO MOVEL, EM PVC, DE 4" X 4", PARA ELETRODUTO FLEXIVEL CORRUGADO</t>
  </si>
  <si>
    <t>CAIXA PARA HIDROMETRO CONCRETO PRE MOLDADO</t>
  </si>
  <si>
    <t>CAIXA PARA MEDICAO COLETIVA TIPO H, PADRAO BIFASICO OU TRIFASICO, PARA ATE 6 MEDIDORES (PADRAO DA CONCESSIONARIA LOCAL)</t>
  </si>
  <si>
    <t>CAIXA PARA MEDICAO COLETIVA TIPO K, PADRAO BIFASICO OU TRIFASICO, PARA ATE 2 MEDIDORES (PADRAO DA CONCESSIONARIA LOCAL)</t>
  </si>
  <si>
    <t>CAIXA PARA MEDICAO COLETIVA TIPO L, PADRAO BIFASICO OU TRIFASICO, PARA ATE 4 MEDIDORES (PADRAO DA CONCESSIONARIA LOCAL)</t>
  </si>
  <si>
    <t>CAIXA PARA MEDICAO COLETIVA TIPO M, PADRAO BIFASICO OU TRIFASICO, PARA ATE 8 MEDIDORES (PADRAO DA CONCESSIONARIA LOCAL)</t>
  </si>
  <si>
    <t>CAIXA PARA MEDICAO COLETIVA TIPO N, PADRAO BIFASICO OU TRIFASICO, PARA ATE 12 MEDIDORES (PADRAO DA CONCESSIONARIA LOCAL)</t>
  </si>
  <si>
    <t>CAIXA PARA MEDIDOR MONOFASICO, EM POLICARBONATO (TERMOPLASTICO), COM DISJUNTOR</t>
  </si>
  <si>
    <t>CAIXA PARA MEDIDOR POLIFASICO, EM POLICARBONATO (TERMOPLASTICO), COM DISJUNTOR</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</si>
  <si>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</si>
  <si>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</si>
  <si>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</si>
  <si>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</si>
  <si>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</si>
  <si>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</si>
  <si>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</si>
  <si>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</si>
  <si>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 HIDRATADA CH-I PARA ARGAMASSAS</t>
  </si>
  <si>
    <t>CAL HIDRATADA PARA PINTURA</t>
  </si>
  <si>
    <t>CAL VIRGEM COMUM PARA ARGAMASSAS (NBR 6453)</t>
  </si>
  <si>
    <t>CALAFETADOR / CALAFATE</t>
  </si>
  <si>
    <t>CALAFETADOR / CALAFATE (MENSALISTA)</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</si>
  <si>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</si>
  <si>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</si>
  <si>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</si>
  <si>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</si>
  <si>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</si>
  <si>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</si>
  <si>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</si>
  <si>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</si>
  <si>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 (COLETADO CAIXA)</t>
  </si>
  <si>
    <t>CALHA QUADRADA DE CHAPA DE ACO GALVANIZADA NUM 24, CORTE 33 CM (COLETADO CAIXA)</t>
  </si>
  <si>
    <t>CALHA QUADRADA DE CHAPA DE ACO GALVANIZADA NUM 24, CORTE 50 CM (COLETADO CAIXA)</t>
  </si>
  <si>
    <t>CALHA QUADRADA DE CHAPA DE ACO GALVANIZADA NUM 26, CORTE 33 CM</t>
  </si>
  <si>
    <t>CALHA QUADRADA DE CHAPA DE ACO GALVANIZADA NUM 28, CORTE 25 CM</t>
  </si>
  <si>
    <t>CALHA/CANALETA DE CONCRETO SIMPLES, TIPO MEIA CANA, D = 20 CM, PARA AGUA PLUVIAL</t>
  </si>
  <si>
    <t>CALHA/CANALETA DE CONCRETO SIMPLES, TIPO MEIA CANA, D = 30 CM, PARA AGUA PLUVIAL</t>
  </si>
  <si>
    <t>CALHA/CANALETA DE CONCRETO SIMPLES, TIPO MEIA CANA, D = 50 CM, PARA AGUA PLUVIAL</t>
  </si>
  <si>
    <t>CALHA/CANALETA DE CONCRETO SIMPLES, TIPO MEIA CANA, D = 60 CM, PARA AGUA PLUVIAL</t>
  </si>
  <si>
    <t>CALHA/CANALETA DE CONCRETO SIMPLES, TIPO MEIA CANA, D = 80 CM, PARA AGUA PLUVIAL</t>
  </si>
  <si>
    <t>CALHA/CANALETA DE CONCRETO SIMPLES, TIPO MEIA CANA, D= 40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</si>
  <si>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</si>
  <si>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</si>
  <si>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</si>
  <si>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</si>
  <si>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</si>
  <si>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</si>
  <si>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</si>
  <si>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</si>
  <si>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</si>
  <si>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</si>
  <si>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</si>
  <si>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</si>
  <si>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</si>
  <si>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</si>
  <si>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</si>
  <si>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</si>
  <si>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</si>
  <si>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</si>
  <si>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</si>
  <si>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</si>
  <si>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</si>
  <si>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CABINE SIMPLES COM MOTOR 1.6 FLEX, CAMBIO  MANUAL, POTENCIA 101/104 CV, 2 PORTAS</t>
  </si>
  <si>
    <t>CAMINHONETE COM MOTOR A DIESEL, POTENCIA 180 CV, CABINE DUPLA, 4X4</t>
  </si>
  <si>
    <t>CAMPAINHA ALTA POTENCIA 110V / 220V, DIAMETRO 150 MM</t>
  </si>
  <si>
    <t>CAMPAINHA CIGARRA 127 V / 220 V (APENAS MODULO)</t>
  </si>
  <si>
    <t>CAMPAINHA CIGARRA 127 V / 220 V, CONJUNTO MONTADO PARA EMBUTIR 4" X 2" (PLACA + SUPORTE + MODULO)</t>
  </si>
  <si>
    <t>CANALETA CONCRETO ESTRUTURAL 14 X 19 X 29 CM, FBK 14 MPA (NBR 6136)</t>
  </si>
  <si>
    <t>CANALETA CONCRETO ESTRUTURAL 14 X 19 X 29 CM, FBK 4,5 MPA (NBR 6136)</t>
  </si>
  <si>
    <t>CANALETA CONCRETO ESTRUTURAL 14 X 19 X 39 CM, FBK 14 MPA (NBR 6136)</t>
  </si>
  <si>
    <t>CANALETA CONCRETO ESTRUTURAL 14 X 19 X 39 CM, FBK 4,5 MPA (NBR 6136)</t>
  </si>
  <si>
    <t>CANALETA CONCRETO 14 X 19 X 19 CM (CLASSE C - NBR 6136)</t>
  </si>
  <si>
    <t>CANALETA CONCRETO 19 X 19 X 19 CM (CLASSE C - NBR 6136)</t>
  </si>
  <si>
    <t>CANALETA CONCRETO 9 X 19 X 19 CM (CLASSE C - NBR 6136)</t>
  </si>
  <si>
    <t>CANALETA ESTRUTURAL CERAMICA, 14 X 19 X 19 CM, 6,0 MPA (NBR 15270)</t>
  </si>
  <si>
    <t>CANALETA ESTRUTURAL CERAMICA, 14 X 19 X 29 CM, 4,0 MPA (NBR 15270)</t>
  </si>
  <si>
    <t>CANALETA ESTRUTURAL CERAMICA, 14 X 19 X 29 CM, 6,0 MPA (NBR 15270)</t>
  </si>
  <si>
    <t>CANALETA ESTRUTURAL CERAMICA, 14 X 19 X 39 CM, 4,0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</si>
  <si>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</si>
  <si>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</si>
  <si>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</si>
  <si>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</si>
  <si>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</si>
  <si>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</si>
  <si>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</si>
  <si>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</si>
  <si>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</si>
  <si>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</si>
  <si>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</si>
  <si>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</si>
  <si>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CANTONEIRA DE ACO 3 "  X  3 "  X  1/4 "</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</si>
  <si>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</si>
  <si>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</si>
  <si>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</si>
  <si>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</si>
  <si>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</si>
  <si>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</si>
  <si>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</si>
  <si>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</si>
  <si>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</si>
  <si>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</si>
  <si>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</si>
  <si>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</si>
  <si>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</si>
  <si>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</si>
  <si>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</si>
  <si>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</si>
  <si>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</si>
  <si>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</si>
  <si>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</si>
  <si>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</si>
  <si>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</si>
  <si>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</si>
  <si>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</si>
  <si>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</si>
  <si>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</si>
  <si>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</si>
  <si>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</si>
  <si>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</si>
  <si>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</si>
  <si>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</si>
  <si>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</si>
  <si>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</si>
  <si>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</si>
  <si>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</si>
  <si>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</si>
  <si>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</si>
  <si>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</si>
  <si>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</si>
  <si>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</si>
  <si>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</si>
  <si>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</si>
  <si>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</si>
  <si>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</si>
  <si>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</si>
  <si>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</si>
  <si>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</si>
  <si>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</si>
  <si>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</si>
  <si>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</si>
  <si>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</si>
  <si>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</si>
  <si>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</si>
  <si>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</si>
  <si>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</si>
  <si>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</si>
  <si>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</si>
  <si>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</si>
  <si>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</si>
  <si>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</si>
  <si>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</si>
  <si>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</si>
  <si>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</si>
  <si>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</si>
  <si>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</si>
  <si>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</si>
  <si>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</si>
  <si>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</si>
  <si>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</si>
  <si>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</si>
  <si>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</si>
  <si>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</si>
  <si>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</si>
  <si>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</si>
  <si>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</si>
  <si>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</si>
  <si>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</si>
  <si>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</si>
  <si>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</si>
  <si>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</si>
  <si>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</si>
  <si>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</si>
  <si>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</si>
  <si>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</si>
  <si>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</si>
  <si>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</si>
  <si>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</si>
  <si>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CERA  LIQUIDA</t>
  </si>
  <si>
    <t>CHAPA ACO INOX AISI 304 NUMERO 4 (E = 6 MM), ACABAMENTO NUMERO 1 (LAMINADO A QUENTE, FOSCO)</t>
  </si>
  <si>
    <t>CHAPA ACO INOX AISI 304 NUMERO 9 (E = 4 MM), ACABAMENTO NUMERO 1 (LAMINADO A QUENTE, FOSCO)</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</si>
  <si>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</si>
  <si>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</si>
  <si>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</si>
  <si>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</si>
  <si>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</si>
  <si>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</si>
  <si>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</si>
  <si>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</si>
  <si>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</si>
  <si>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</si>
  <si>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</si>
  <si>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</si>
  <si>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</si>
  <si>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</si>
  <si>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</si>
  <si>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0,65 MM (5,20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</si>
  <si>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</si>
  <si>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</si>
  <si>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</si>
  <si>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</si>
  <si>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</si>
  <si>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</si>
  <si>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</si>
  <si>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</si>
  <si>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</si>
  <si>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</si>
  <si>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</si>
  <si>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ALUMINIO, E = 3 MM, L = 1000 MM - 8,10 KG/M2 (LIGA 1200 - H14)</t>
  </si>
  <si>
    <t>CHAPA DE ALUMINIO, E = 4 MM, L = 1000 MM - 10,8 KG/M2 (LIGA 1200 - H14)</t>
  </si>
  <si>
    <t>CHAPA DE ALUMINIO, E = 5 MM, L = 1060 MM - 13,5 KG/M2 (LIGA 1200 - H14)</t>
  </si>
  <si>
    <t>CHAPA DE GESSO ACARTONADO, RESISTENTE A UMIDADE (RU), COR VERDE, E = 12,5 MM, 1200 X 1800 MM (L X C)</t>
  </si>
  <si>
    <t>CHAPA DE GESSO ACARTONADO, RESISTENTE A UMIDADE (RU), COR VERDE, E = 12,5 MM, 1200 X 2400 MM (L X C)</t>
  </si>
  <si>
    <t>CHAPA DE GESSO ACARTONADO, RESISTENTE AO FOGO (RF), COR ROSA, E = 12,5 MM, 1200 X 1800 MM (L X C)</t>
  </si>
  <si>
    <t>CHAPA DE GESSO ACARTONADO, RESISTENTE AO FOGO (RF), COR ROSA, E = 12,5 MM, 1200 X 2400 MM (L X C)</t>
  </si>
  <si>
    <t>CHAPA DE GESSO ACARTONADO, STANDARD (ST), COR BRANCA, E = 12,5 MM, 1200 X 1800 MM (L X C)</t>
  </si>
  <si>
    <t>CHAPA DE GESSO ACARTONADO, STANDARD (ST), COR BRANCA, E = 12,5 MM, 1200 X 2400 MM (L X C)</t>
  </si>
  <si>
    <t>CHAPA DE LAMINADO MELAMINICO, LISO BRILHANTE, DE *1,25 X 3,08* M, E = 0,8 MM</t>
  </si>
  <si>
    <t>CHAPA DE LAMINADO MELAMINICO, LISO FOSCO, DE *1,25 X 3,08* M, E = 0,8 MM</t>
  </si>
  <si>
    <t>CHAPA DE LAMINADO MELAMINICO, TEXTURIZADO, DE *1,25 X 3,08* M, E = 0,8 MM</t>
  </si>
  <si>
    <t>CHAPA DE MADEIRA COMPENSADA DE PINUS, VIROLA OU EQUIVALENTE, DE *2,2 X 1,6* M, E = 10 MM</t>
  </si>
  <si>
    <t>CHAPA DE MADEIRA COMPENSADA DE PINUS, VIROLA OU EQUIVALENTE, DE *2,2 X 1,6* M, E = 12 MM</t>
  </si>
  <si>
    <t>CHAPA DE MADEIRA COMPENSADA DE PINUS, VIROLA OU EQUIVALENTE, DE *2,2 X 1,6* M, E = 15 MM</t>
  </si>
  <si>
    <t>CHAPA DE MADEIRA COMPENSADA DE PINUS, VIROLA OU EQUIVALENTE, DE *2,2 X 1,6* M, E = 20 MM</t>
  </si>
  <si>
    <t>CHAPA DE MADEIRA COMPENSADA DE PINUS, VIROLA OU EQUIVALENTE, DE *2,2 X 1,6* M, E = 25 MM</t>
  </si>
  <si>
    <t>CHAPA DE MADEIRA COMPENSADA DE PINUS, VIROLA OU EQUIVALENTE, DE *2,2 X 1,6* M, E = 6 MM</t>
  </si>
  <si>
    <t>CHAPA DE MADEIRA COMPENSADA DE PINUS, VIROLA OU EQUIVALENTE, DE *2,2 X 1,6* M, E = 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</si>
  <si>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</si>
  <si>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</si>
  <si>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</si>
  <si>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</si>
  <si>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</si>
  <si>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</si>
  <si>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</si>
  <si>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</si>
  <si>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</si>
  <si>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</si>
  <si>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6 MM</t>
  </si>
  <si>
    <t>CHAPA DE MADEIRA COMPENSADA PLASTIFICADA PARA FORMA DE CONCRETO, DE 2,20 X 1,10 m, E = 14 MM</t>
  </si>
  <si>
    <t>CHAPA DE MADEIRA COMPENSADA PLASTIFICADA PARA FORMA DE CONCRETO, DE 2,20 X 1,10 M, E = 12 MM</t>
  </si>
  <si>
    <t>CHAPA DE MADEIRA COMPENSADA PLASTIFICADA PARA FORMA DE CONCRETO, DE 2,20 X 1,10 M, E = 20 MM</t>
  </si>
  <si>
    <t>CHAPA DE MADEIRA COMPENSADA RESINADA PARA FORMA DE CONCRETO, DE *2,2 X 1,1* M, E = 10 MM</t>
  </si>
  <si>
    <t>CHAPA DE MADEIRA COMPENSADA RESINADA PARA FORMA DE CONCRETO, DE *2,2 X 1,1* M, E = 12 MM</t>
  </si>
  <si>
    <t>CHAPA DE MADEIRA COMPENSADA RESINADA PARA FORMA DE CONCRETO, DE *2,2 X 1,1* M, E = 14 MM</t>
  </si>
  <si>
    <t>CHAPA DE MADEIRA COMPENSADA RESINADA PARA FORMA DE CONCRETO, DE *2,2 X 1,1* M, E = 17 MM</t>
  </si>
  <si>
    <t>CHAPA DE MADEIRA COMPENSADA RESINADA PARA FORMA DE CONCRETO, DE *2,2 X 1,1* M, E = 20 MM</t>
  </si>
  <si>
    <t>CHAPA DE MADEIRA COMPENSADA RESINADA PARA FORMA DE CONCRETO, DE *2,2 X 1,1* M, E = 6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</si>
  <si>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</si>
  <si>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</si>
  <si>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</si>
  <si>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</si>
  <si>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</si>
  <si>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</si>
  <si>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</si>
  <si>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</si>
  <si>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</si>
  <si>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</si>
  <si>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</si>
  <si>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</si>
  <si>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</si>
  <si>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</si>
  <si>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</si>
  <si>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</si>
  <si>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</si>
  <si>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</si>
  <si>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</si>
  <si>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</si>
  <si>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CHAPA/BOBINA ALUMINIO, E = 0,5 MM, L = 300 MM - 0,41 KG/M (LIGA 1200 - H14)</t>
  </si>
  <si>
    <t>CHAPA/BOBINA ALUMINIO, E = 0,8 MM, L = 1000 MM - 2,16 KG/M (LIGA 1200 - H14)</t>
  </si>
  <si>
    <t>CHAPA/BOBINA ALUMINIO, E = 0,8 MM, L = 500 MM - 1,08 KG/M (LIGA 1200 - H14)</t>
  </si>
  <si>
    <t>CHAPA/BOBINA ALUMINIO, E = 0,8 MM, L = 600 MM - 1,30 KG/M (LIGA 1200 - H14)</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</si>
  <si>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</si>
  <si>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</si>
  <si>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</si>
  <si>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</si>
  <si>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</si>
  <si>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</si>
  <si>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</si>
  <si>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</si>
  <si>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</si>
  <si>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</si>
  <si>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</si>
  <si>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</si>
  <si>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</si>
  <si>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</si>
  <si>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</si>
  <si>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</si>
  <si>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</si>
  <si>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</si>
  <si>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</si>
  <si>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CIMENTO BRANCO</t>
  </si>
  <si>
    <t>CIMENTO IMPERMEABILIZANTE DE PEGA ULTRARRAPIDA PARA TAMPONAMENTOS</t>
  </si>
  <si>
    <t>CIMENTO PORTLAND COMPOSTO CP II-32</t>
  </si>
  <si>
    <t>CIMENTO PORTLAND COMPOSTO CP II-32 (SACO DE 50 KG)</t>
  </si>
  <si>
    <t>CIMENTO PORTLAND DE ALTO FORNO (AF) CP III-32</t>
  </si>
  <si>
    <t>CIMENTO PORTLAND ESTRUTURAL BRANCO CPB-32</t>
  </si>
  <si>
    <t>CIMENTO PORTLAND POZOLANICO CP IV- 32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</si>
  <si>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</si>
  <si>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</si>
  <si>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</si>
  <si>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</si>
  <si>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</si>
  <si>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</si>
  <si>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</si>
  <si>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</si>
  <si>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</si>
  <si>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</si>
  <si>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</si>
  <si>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</si>
  <si>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</si>
  <si>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</si>
  <si>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</si>
  <si>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</si>
  <si>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</si>
  <si>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</si>
  <si>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</si>
  <si>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</si>
  <si>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</si>
  <si>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</si>
  <si>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</si>
  <si>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t>
  </si>
  <si>
    <t>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</si>
  <si>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</si>
  <si>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</si>
  <si>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</si>
  <si>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</si>
  <si>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</si>
  <si>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</si>
  <si>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</si>
  <si>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</si>
  <si>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</si>
  <si>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</si>
  <si>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COMPRESSOR DE AR, VAZAO DE 10 PCM, RESERVATORIO 100 L, PRESSAO DE TRABALHO ENTRE 6,9 E 9,7 BAR,  POTENCIA 2 HP, TENSAO 110/220 V (COLETADO CAIXA)</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</si>
  <si>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</si>
  <si>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</si>
  <si>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</si>
  <si>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</si>
  <si>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</si>
  <si>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</si>
  <si>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</si>
  <si>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</si>
  <si>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</si>
  <si>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</si>
  <si>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</si>
  <si>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</si>
  <si>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</si>
  <si>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</si>
  <si>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</si>
  <si>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</si>
  <si>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</si>
  <si>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</si>
  <si>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</si>
  <si>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</si>
  <si>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</si>
  <si>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</si>
  <si>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</si>
  <si>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</si>
  <si>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</si>
  <si>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</si>
  <si>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</si>
  <si>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</si>
  <si>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</si>
  <si>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BOMBEAVEL, CLASSE DE RESISTENCIA C80, COM BRITA 0 E 1, SLUMP = 100 +/- 20 MM, EXCLUI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</si>
  <si>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</si>
  <si>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</si>
  <si>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</si>
  <si>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</si>
  <si>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</si>
  <si>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</si>
  <si>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</si>
  <si>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</si>
  <si>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</si>
  <si>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</si>
  <si>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</si>
  <si>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</si>
  <si>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</si>
  <si>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</si>
  <si>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</si>
  <si>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</si>
  <si>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</si>
  <si>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</si>
  <si>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</si>
  <si>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</si>
  <si>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</si>
  <si>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</si>
  <si>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</si>
  <si>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</si>
  <si>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</si>
  <si>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</si>
  <si>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</si>
  <si>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</si>
  <si>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</si>
  <si>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</si>
  <si>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</si>
  <si>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</si>
  <si>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</si>
  <si>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</si>
  <si>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</si>
  <si>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</si>
  <si>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</si>
  <si>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</si>
  <si>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</si>
  <si>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</si>
  <si>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</si>
  <si>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</si>
  <si>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</si>
  <si>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</si>
  <si>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</si>
  <si>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</si>
  <si>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</si>
  <si>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</si>
  <si>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</si>
  <si>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</si>
  <si>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</si>
  <si>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</si>
  <si>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</si>
  <si>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</si>
  <si>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</si>
  <si>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</si>
  <si>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</si>
  <si>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</si>
  <si>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</si>
  <si>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</si>
  <si>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</si>
  <si>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</si>
  <si>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</si>
  <si>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</si>
  <si>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</si>
  <si>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</si>
  <si>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</si>
  <si>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</si>
  <si>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</si>
  <si>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</si>
  <si>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</si>
  <si>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</si>
  <si>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</si>
  <si>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</si>
  <si>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</si>
  <si>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</si>
  <si>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</si>
  <si>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</si>
  <si>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</si>
  <si>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</si>
  <si>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</si>
  <si>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</si>
  <si>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</si>
  <si>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</si>
  <si>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</si>
  <si>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</si>
  <si>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</si>
  <si>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</si>
  <si>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</si>
  <si>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</si>
  <si>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</si>
  <si>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</si>
  <si>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</si>
  <si>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</si>
  <si>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</si>
  <si>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</si>
  <si>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</si>
  <si>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</si>
  <si>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</si>
  <si>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</si>
  <si>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</si>
  <si>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</si>
  <si>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</si>
  <si>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</si>
  <si>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</si>
  <si>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</si>
  <si>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</si>
  <si>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</si>
  <si>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</si>
  <si>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</si>
  <si>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</si>
  <si>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</si>
  <si>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</si>
  <si>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</si>
  <si>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</si>
  <si>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</si>
  <si>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</si>
  <si>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</si>
  <si>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</si>
  <si>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</si>
  <si>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</si>
  <si>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</si>
  <si>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</si>
  <si>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</si>
  <si>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</si>
  <si>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</si>
  <si>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</si>
  <si>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</si>
  <si>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</si>
  <si>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</si>
  <si>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</si>
  <si>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</si>
  <si>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</si>
  <si>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</si>
  <si>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</si>
  <si>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</si>
  <si>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</si>
  <si>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</si>
  <si>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</si>
  <si>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</si>
  <si>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</si>
  <si>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</si>
  <si>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</si>
  <si>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</si>
  <si>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</si>
  <si>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</si>
  <si>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</si>
  <si>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</si>
  <si>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</si>
  <si>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</si>
  <si>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</si>
  <si>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</si>
  <si>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</si>
  <si>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CONJUNTO DE FECHADURA DE SOBREPOR EM FERRO PINTADO, SEM MACANETA, COM CHAVE GRANDE (SEM CILINDRO) - TIPO CAIXAO - COMPLETA</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</si>
  <si>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</si>
  <si>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</si>
  <si>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</si>
  <si>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</si>
  <si>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</si>
  <si>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</si>
  <si>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</si>
  <si>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</si>
  <si>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</si>
  <si>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</si>
  <si>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</si>
  <si>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</si>
  <si>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</si>
  <si>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</si>
  <si>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</si>
  <si>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</si>
  <si>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</si>
  <si>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</si>
  <si>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</si>
  <si>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</si>
  <si>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</si>
  <si>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</si>
  <si>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</si>
  <si>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</si>
  <si>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</si>
  <si>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</si>
  <si>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</si>
  <si>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COORDENADOR / GERENTE DE OBRA (MENSALISTA)</t>
  </si>
  <si>
    <t>CORANTE LIQUIDO PARA TINTA PVA, BISNAGA 50 ML</t>
  </si>
  <si>
    <t>CORDA DE POLIAMIDA 12 MM TIPO BOMBEIRO, PARA TRABALHO EM ALTURA</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</si>
  <si>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</si>
  <si>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</si>
  <si>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</si>
  <si>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</si>
  <si>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</si>
  <si>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</si>
  <si>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</si>
  <si>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</si>
  <si>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</si>
  <si>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</si>
  <si>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</si>
  <si>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</si>
  <si>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</si>
  <si>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</si>
  <si>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</si>
  <si>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</si>
  <si>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</si>
  <si>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</si>
  <si>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</si>
  <si>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</si>
  <si>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</si>
  <si>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</si>
  <si>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</si>
  <si>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</si>
  <si>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</si>
  <si>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</si>
  <si>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</si>
  <si>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</si>
  <si>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</si>
  <si>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</si>
  <si>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</si>
  <si>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</si>
  <si>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</si>
  <si>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</si>
  <si>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</si>
  <si>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</si>
  <si>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</si>
  <si>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</si>
  <si>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</si>
  <si>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</si>
  <si>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</si>
  <si>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</si>
  <si>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</si>
  <si>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</si>
  <si>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</si>
  <si>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</si>
  <si>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</si>
  <si>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</si>
  <si>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</si>
  <si>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</si>
  <si>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</si>
  <si>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</si>
  <si>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</si>
  <si>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</si>
  <si>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</si>
  <si>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</si>
  <si>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</si>
  <si>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</si>
  <si>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</si>
  <si>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</si>
  <si>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</si>
  <si>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</si>
  <si>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</si>
  <si>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</si>
  <si>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</si>
  <si>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</si>
  <si>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</si>
  <si>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</si>
  <si>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</si>
  <si>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</si>
  <si>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</si>
  <si>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</si>
  <si>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</si>
  <si>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</si>
  <si>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COM CASTANHA BIPARTIDA, COM VARA DE 1.20 M, EM LATAO CROMADO, PARA PORTAS E JANELAS - COMPLETA</t>
  </si>
  <si>
    <t>CREMONA COM CASTANHA BIPARTIDA, COM VARA DE 1.50 M, EM LATAO CROMADO, PARA PORTAS E JANELAS - COMPLETA</t>
  </si>
  <si>
    <t>CREMONA LATAO CROMADO, COM CASTANHA BIPARTIDA E PRESILHAS, MEDIDAS APROXIMADAS DE 113 X 40 X 35 MM (NAO INCL VARA FERRO)</t>
  </si>
  <si>
    <t>CRUZETA DE CONCRETO LEVE, COMP. 2000 MM SECAO, 90 X 90 MM</t>
  </si>
  <si>
    <t>CRUZETA DE EUCALIPTO TRATADO, OU EQUIVALENTE DA REGIAO, *2,4* M, SECAO *9 X 11,5* CM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</si>
  <si>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</si>
  <si>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</si>
  <si>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</si>
  <si>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</si>
  <si>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</si>
  <si>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</si>
  <si>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</si>
  <si>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</si>
  <si>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CUBA ACO INOX (AISI 304) DE EMBUTIR COM VALVULA DE 3 1/2 ", DE *56 X 33 X 12* CM</t>
  </si>
  <si>
    <t>CUBA ACO INOX (AISI 304) DE EMBUTIR COM VALVULA 3 1/2 ", DE *40 X 34 X 12* CM</t>
  </si>
  <si>
    <t>CUBA ACO INOX (AISI 304) DE EMBUTIR COM VALVULA 3 1/2 ", DE *46 X 30 X 12* CM</t>
  </si>
  <si>
    <t>CUMEEIRA ALUMINIO ONDULADA, COMPRIMENTO = *1,12* M, E = 0,8 MM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</si>
  <si>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</si>
  <si>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</si>
  <si>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</si>
  <si>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</si>
  <si>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</si>
  <si>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</si>
  <si>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</si>
  <si>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</si>
  <si>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 (COLETADO CAIXA)</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</si>
  <si>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</si>
  <si>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</si>
  <si>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</si>
  <si>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</si>
  <si>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</si>
  <si>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</si>
  <si>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</si>
  <si>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</si>
  <si>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</si>
  <si>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</si>
  <si>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</si>
  <si>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</si>
  <si>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</si>
  <si>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</si>
  <si>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</si>
  <si>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</si>
  <si>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</si>
  <si>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</si>
  <si>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</si>
  <si>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</si>
  <si>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</si>
  <si>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</si>
  <si>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</si>
  <si>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</si>
  <si>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</si>
  <si>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PREDIAL</t>
  </si>
  <si>
    <t>CURVA DE PVC, 90 GRAUS, SERIE R, DN 100 MM, PARA ESGOTO PREDIAL</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</si>
  <si>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</si>
  <si>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</si>
  <si>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</si>
  <si>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</si>
  <si>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</si>
  <si>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</si>
  <si>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</si>
  <si>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</si>
  <si>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</si>
  <si>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</si>
  <si>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</si>
  <si>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</si>
  <si>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</si>
  <si>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</si>
  <si>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</si>
  <si>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</si>
  <si>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</si>
  <si>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</si>
  <si>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</si>
  <si>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</si>
  <si>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</si>
  <si>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</si>
  <si>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</si>
  <si>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</si>
  <si>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</si>
  <si>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</si>
  <si>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</si>
  <si>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</si>
  <si>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</si>
  <si>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</si>
  <si>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</si>
  <si>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</si>
  <si>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</si>
  <si>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</si>
  <si>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</si>
  <si>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</si>
  <si>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</si>
  <si>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</si>
  <si>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</si>
  <si>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</si>
  <si>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</si>
  <si>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</si>
  <si>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</si>
  <si>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</si>
  <si>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</si>
  <si>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</si>
  <si>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</si>
  <si>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</si>
  <si>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</si>
  <si>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PREDIAL (PARA PE-DE-COLUNA)</t>
  </si>
  <si>
    <t>CURVA PVC, SERIE R, 87.30 GRAUS, CURTA, 150 MM, PARA ESGOTO PREDIAL (PARA PE-DE-COLUNA)</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</si>
  <si>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</si>
  <si>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</si>
  <si>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</si>
  <si>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</si>
  <si>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</si>
  <si>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</si>
  <si>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</si>
  <si>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</si>
  <si>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</si>
  <si>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</si>
  <si>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</si>
  <si>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</si>
  <si>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</si>
  <si>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</si>
  <si>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</si>
  <si>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</si>
  <si>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</si>
  <si>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</si>
  <si>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</si>
  <si>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</si>
  <si>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</si>
  <si>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</si>
  <si>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</si>
  <si>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</si>
  <si>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</si>
  <si>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</si>
  <si>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</si>
  <si>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</si>
  <si>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</si>
  <si>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</si>
  <si>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</si>
  <si>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</si>
  <si>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</si>
  <si>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</si>
  <si>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</si>
  <si>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</si>
  <si>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</si>
  <si>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</si>
  <si>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</si>
  <si>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</si>
  <si>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</si>
  <si>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</si>
  <si>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</si>
  <si>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</si>
  <si>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</si>
  <si>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</si>
  <si>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</si>
  <si>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</si>
  <si>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</si>
  <si>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</si>
  <si>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</si>
  <si>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</si>
  <si>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</si>
  <si>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</si>
  <si>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100 MM (4")</t>
  </si>
  <si>
    <t>CURVA 45 GRAUS, PARA ELETRODUTO, EM ACO GALVANIZADO ELETROLITICO, DIAMETRO DE 15 MM (1/2")</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</si>
  <si>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</si>
  <si>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</si>
  <si>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</si>
  <si>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45 GRAUS, PARA ELETRODUTO, EM ACO GALVANIZADO ELETROLITICO, DIAMETRO DE 50 MM (2")</t>
  </si>
  <si>
    <t>CURVA 45 GRAUS, PARA ELETRODUTO, EM ACO GALVANIZADO ELETROLITICO, DIAMETRO DE 65 MM (2 1/2")</t>
  </si>
  <si>
    <t>CURVA 45 GRAUS, PARA ELETRODUTO, EM ACO GALVANIZADO ELETROLITICO, DIAMETRO DE 80 MM (3")</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</si>
  <si>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</si>
  <si>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</si>
  <si>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</si>
  <si>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</si>
  <si>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</si>
  <si>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</si>
  <si>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</si>
  <si>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</si>
  <si>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</si>
  <si>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</si>
  <si>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</si>
  <si>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</si>
  <si>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</si>
  <si>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</si>
  <si>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</si>
  <si>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</si>
  <si>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</si>
  <si>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</si>
  <si>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</si>
  <si>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</si>
  <si>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</si>
  <si>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</si>
  <si>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</si>
  <si>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</si>
  <si>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</si>
  <si>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</si>
  <si>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</si>
  <si>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</si>
  <si>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</si>
  <si>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</si>
  <si>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</si>
  <si>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</si>
  <si>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</si>
  <si>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</si>
  <si>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</si>
  <si>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</si>
  <si>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</si>
  <si>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</si>
  <si>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</si>
  <si>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</si>
  <si>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</si>
  <si>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</si>
  <si>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</si>
  <si>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</si>
  <si>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</si>
  <si>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</si>
  <si>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</si>
  <si>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</si>
  <si>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</si>
  <si>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</si>
  <si>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</si>
  <si>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</si>
  <si>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</si>
  <si>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</si>
  <si>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</si>
  <si>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</si>
  <si>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</si>
  <si>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</si>
  <si>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</si>
  <si>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</si>
  <si>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</si>
  <si>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</si>
  <si>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</si>
  <si>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</si>
  <si>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</si>
  <si>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</si>
  <si>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</si>
  <si>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</si>
  <si>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</si>
  <si>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</si>
  <si>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</si>
  <si>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</si>
  <si>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</si>
  <si>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FORMAS METALICAS A BASE DE OLEO VEGETAL</t>
  </si>
  <si>
    <t>DESMOLDANTE PROTETOR PARA FORMAS DE MADEIRA, DE BASE OLEOSA EMULSIONADA EM AGUA</t>
  </si>
  <si>
    <t>DETERGENTE AMONIACO (AMONIA DILUIDA)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</si>
  <si>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</si>
  <si>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</si>
  <si>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</si>
  <si>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</si>
  <si>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</si>
  <si>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</si>
  <si>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</si>
  <si>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</si>
  <si>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</si>
  <si>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</si>
  <si>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</si>
  <si>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</si>
  <si>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</si>
  <si>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</si>
  <si>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</si>
  <si>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</si>
  <si>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</si>
  <si>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</si>
  <si>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</si>
  <si>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</si>
  <si>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</si>
  <si>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</si>
  <si>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</si>
  <si>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</si>
  <si>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</si>
  <si>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</si>
  <si>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</si>
  <si>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</si>
  <si>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</si>
  <si>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</si>
  <si>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</si>
  <si>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</si>
  <si>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</si>
  <si>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</si>
  <si>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</si>
  <si>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</si>
  <si>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</si>
  <si>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</si>
  <si>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</si>
  <si>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</si>
  <si>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</si>
  <si>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</si>
  <si>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</si>
  <si>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</si>
  <si>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</si>
  <si>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</si>
  <si>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</si>
  <si>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</si>
  <si>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</si>
  <si>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</si>
  <si>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</si>
  <si>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</si>
  <si>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</si>
  <si>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</si>
  <si>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</si>
  <si>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</si>
  <si>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</si>
  <si>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</si>
  <si>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</si>
  <si>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</si>
  <si>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</si>
  <si>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</si>
  <si>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</si>
  <si>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</si>
  <si>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</si>
  <si>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</si>
  <si>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</si>
  <si>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</si>
  <si>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</si>
  <si>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</si>
  <si>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</si>
  <si>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</si>
  <si>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</si>
  <si>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</si>
  <si>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</si>
  <si>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</si>
  <si>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</si>
  <si>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</si>
  <si>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</si>
  <si>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</si>
  <si>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</si>
  <si>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</si>
  <si>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</si>
  <si>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(N2) PAINEL/VIDRO - PAINEL C/ MSO/COMEIA E=35MM - MONTANTE/RODAPE DUPLO ACO GALV PINTADO - COLOCADA</t>
  </si>
  <si>
    <t>DIVISORIA (N2) PAINEL/VIDRO - PAINEL C/ MSO/COMEIA E=35MM - PERFIS SIMPLES ACO GALV PINTADO - COLOCADA</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</si>
  <si>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</si>
  <si>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</si>
  <si>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</si>
  <si>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</si>
  <si>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</si>
  <si>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</si>
  <si>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</si>
  <si>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</si>
  <si>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</si>
  <si>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</si>
  <si>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</si>
  <si>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</si>
  <si>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</si>
  <si>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</si>
  <si>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</si>
  <si>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</si>
  <si>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</si>
  <si>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</si>
  <si>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</si>
  <si>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</si>
  <si>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</si>
  <si>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</si>
  <si>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</si>
  <si>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ACO/FERRO, 4" X 3", E= 2,2 A 3,0 MM, COM ANEL, CROMADO OU ZINCADO,TAMPA BOLA, COM PARAFUSOS</t>
  </si>
  <si>
    <t>DOBRADICA EM LATAO, 3 " X 2 1/2 ", E= 1,9 A 2 MM, COM ANEL, CROMADO, TAMPA BOLA, COM PARAFUSOS</t>
  </si>
  <si>
    <t>DOBRADICA EM LATAO, 4" X 3", E= 2,2 A 3,0 MM, COM ANEL,  TAMPA BOLA, COM PARAFUSOS</t>
  </si>
  <si>
    <t>DOBRADICA TIPO PIANO EM ACO/FERRO, 1'' X 3 M, GALVANIZADO,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</si>
  <si>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</si>
  <si>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</si>
  <si>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</si>
  <si>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</si>
  <si>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DESVIADOR E DUCHA MANUAL</t>
  </si>
  <si>
    <t>DUMPER COM CAPACIDADE DE CARGA DE 1700 KG, PARTIDA ELETRICA, MOTOR DIESEL COM POTENCIA DE 16 CV</t>
  </si>
  <si>
    <t>ELEMENTO VAZADO CERAMICO 25 X 18 X 7 CM</t>
  </si>
  <si>
    <t>ELEMENTO VAZADO CERAMICO 7 X 20 X 20 CM</t>
  </si>
  <si>
    <t>ELEMENTO VAZADO CERAMICO 9 X 20 X 20 CM</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</si>
  <si>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</si>
  <si>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</si>
  <si>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</si>
  <si>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</si>
  <si>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</si>
  <si>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</si>
  <si>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</si>
  <si>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</si>
  <si>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</si>
  <si>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</si>
  <si>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</si>
  <si>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</si>
  <si>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</si>
  <si>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</si>
  <si>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</si>
  <si>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</si>
  <si>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</si>
  <si>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</si>
  <si>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</si>
  <si>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</si>
  <si>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</si>
  <si>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</si>
  <si>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</si>
  <si>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</si>
  <si>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</si>
  <si>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</si>
  <si>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</si>
  <si>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</si>
  <si>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</si>
  <si>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</si>
  <si>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</si>
  <si>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</si>
  <si>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</si>
  <si>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</si>
  <si>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</si>
  <si>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</si>
  <si>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</si>
  <si>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</si>
  <si>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</si>
  <si>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</si>
  <si>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</si>
  <si>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</si>
  <si>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</si>
  <si>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</si>
  <si>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</si>
  <si>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</si>
  <si>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</si>
  <si>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</si>
  <si>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</si>
  <si>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</si>
  <si>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</si>
  <si>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</si>
  <si>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</si>
  <si>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</si>
  <si>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</si>
  <si>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</si>
  <si>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</si>
  <si>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</si>
  <si>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</si>
  <si>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</si>
  <si>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</si>
  <si>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</si>
  <si>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</si>
  <si>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</si>
  <si>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</si>
  <si>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</si>
  <si>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</si>
  <si>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</si>
  <si>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</si>
  <si>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</si>
  <si>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</si>
  <si>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</si>
  <si>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</si>
  <si>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</si>
  <si>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</si>
  <si>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</si>
  <si>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</si>
  <si>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</si>
  <si>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</si>
  <si>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</si>
  <si>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</si>
  <si>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</si>
  <si>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</si>
  <si>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</si>
  <si>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</si>
  <si>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</si>
  <si>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</si>
  <si>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</si>
  <si>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</si>
  <si>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</si>
  <si>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ENERGIA ELETRICA ATE 2000 KWH INDUSTRIAL, SEM DEMANDA</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</si>
  <si>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</si>
  <si>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</si>
  <si>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</si>
  <si>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</si>
  <si>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</si>
  <si>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</si>
  <si>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</si>
  <si>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</si>
  <si>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</si>
  <si>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</si>
  <si>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</si>
  <si>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</si>
  <si>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</si>
  <si>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</si>
  <si>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</si>
  <si>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</si>
  <si>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</si>
  <si>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</si>
  <si>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</si>
  <si>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</si>
  <si>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</si>
  <si>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</si>
  <si>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</si>
  <si>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</si>
  <si>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</si>
  <si>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</si>
  <si>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</si>
  <si>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</si>
  <si>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</si>
  <si>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</si>
  <si>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</si>
  <si>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</si>
  <si>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</si>
  <si>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</si>
  <si>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</si>
  <si>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</si>
  <si>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</si>
  <si>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</si>
  <si>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</si>
  <si>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</si>
  <si>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</si>
  <si>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</si>
  <si>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</si>
  <si>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</si>
  <si>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</si>
  <si>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</si>
  <si>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</si>
  <si>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</si>
  <si>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</si>
  <si>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</si>
  <si>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</si>
  <si>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</si>
  <si>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</si>
  <si>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</si>
  <si>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</si>
  <si>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</si>
  <si>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</si>
  <si>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</si>
  <si>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</si>
  <si>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</si>
  <si>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</si>
  <si>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</si>
  <si>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</si>
  <si>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</si>
  <si>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</si>
  <si>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</si>
  <si>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</si>
  <si>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</si>
  <si>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</si>
  <si>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</si>
  <si>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</si>
  <si>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</si>
  <si>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</si>
  <si>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</si>
  <si>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</si>
  <si>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</si>
  <si>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</si>
  <si>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</si>
  <si>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</si>
  <si>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</si>
  <si>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ESTUCADOR</t>
  </si>
  <si>
    <t>ESTUCADOR (MENSALISTA)</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</si>
  <si>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</si>
  <si>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</si>
  <si>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</si>
  <si>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</si>
  <si>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</si>
  <si>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</si>
  <si>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</si>
  <si>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</si>
  <si>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</si>
  <si>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</si>
  <si>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</si>
  <si>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</si>
  <si>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</si>
  <si>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</si>
  <si>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</si>
  <si>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</si>
  <si>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</si>
  <si>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</si>
  <si>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</si>
  <si>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</si>
  <si>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</si>
  <si>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</si>
  <si>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</si>
  <si>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</si>
  <si>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</si>
  <si>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</si>
  <si>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FECHADURA AUXILIAR DE EMBUTIR PARA PORTA DE ARMARIO DE MADEIRA, CROMADA, CHAVE TIPO GORGES, CAIXA COM LINGUETA, CHAPA TESTA E CONTRA CHAPA</t>
  </si>
  <si>
    <t>FECHADURA AUXILIAR DE EMBUTIR PARA PORTA DE ARMARIO, CROMADA, CAIXA COM CILINDRO REDONDO, CHAPA TESTA E LINGUETA</t>
  </si>
  <si>
    <t>FECHADURA AUXILIAR SEGURANCA, DE EMBUTIR, REFORCADA, MAQUINA DE 40 A 55 MM, COM CILINDRO, CROMADA, PARA PORTA EXTERNA - COMPLETA</t>
  </si>
  <si>
    <t>FECHADURA AUXILIAR TRAVA DE SEGURANCA SIMPLES, CROMADA, MAQUINA *40* MM, INCLUI CHAVE TETRA E ROSETA REDONDA - COMPLETA</t>
  </si>
  <si>
    <t>FECHADURA BICO DE PAPAGAIO, MAQUINA *45* MM, CROMADA, COM CHAVE TIPO GORGES BIPARTIDA, PARA PORTA DE CORRER INTERNA - COMPLETA</t>
  </si>
  <si>
    <t>FECHADURA BICO DE PAPAGAIO, MAQUINA *45* MM, CROMADA, COM CILINDRO, PARA PORTA DE CORRER EXTERNA - COMPLETA</t>
  </si>
  <si>
    <t>FECHADURA C/ CILINDRO LATAO CROMADO P/ PORTA VIDRO TP AROUCA 2171-L OU EQUIV</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</si>
  <si>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</si>
  <si>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</si>
  <si>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</si>
  <si>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</si>
  <si>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</si>
  <si>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</si>
  <si>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</si>
  <si>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</si>
  <si>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</si>
  <si>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</si>
  <si>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</si>
  <si>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</si>
  <si>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</si>
  <si>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EM FERRO PINTADO, COM MACANETA ALAVANCA, CHAVE GRANDE - COMPLETA</t>
  </si>
  <si>
    <t>FECHADURA DE SOBREPOR PARA PORTAO, CAIXA *100* MM, COM CILINDRO, CHAVE SIMPLES, TRINCO LATERAL, EM  LATAO OU ACO CROMADO OU POLIDO, COM OU SEM PINTURA - COMPLETA</t>
  </si>
  <si>
    <t>FECHADURA DE SOBREPOR PARA PORTAO, COM CHAVE TETRA, CAIXA *100* MM, TRINCO LATERAL, EM LATAO OU ACO CROMADO, PINTADO - COMPLETA</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</si>
  <si>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</si>
  <si>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</si>
  <si>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FECHADURA TUBULAR CROMADA, MACANETA DIAMETRO *30* MM, CILINDRO CENTRAL COM CHAVE EXTERNA E BOTAO INTERNO, MAQUINA *70* MM - COMPLETA</t>
  </si>
  <si>
    <t>FECHADURA TUBULAR, ACABAMENTO CROMADO, DISTANCIA DE BROCA 90 MM, CILINDRO CENTRAL COM CHAVE EXTERNA E BOTAO INTERNO, MACANETA FORMATO TULIPA/TACA/BOLA - COMPLETA</t>
  </si>
  <si>
    <t>FECHO / FECHADURA COM PUXADOR CONCHA, COM TRANCA TIPO TRAVA, PARA JANELA / PORTA DE CORRER (INCLUI TESTA, FECHADURA, PUXADOR) - COMPLETA</t>
  </si>
  <si>
    <t>FECHO / FECHADURA CONCHA COM ALAVANCA / TRAVA, DE EMBUTIR, PARA PORTA OU JANELA DE CORRER EM LATAO OU ACO INOX - COMPLETO</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</si>
  <si>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</si>
  <si>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</si>
  <si>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</si>
  <si>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</si>
  <si>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</si>
  <si>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</si>
  <si>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ACO CROMADO, 22 CM, PARA PORTAS E JANELAS - INCLUI PARAFUSOS</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</si>
  <si>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</si>
  <si>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</si>
  <si>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</si>
  <si>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FECHO DE SEGURANCA, TIPO BATOM, EM LATAO / ZAMAC, CROMADO, PARA PORTAS E JANELAS - INCLUI PARAFUSOS</t>
  </si>
  <si>
    <t>FELTRO EM LA DE ROCHA, 1 FACE REVESTIDA COM PAPEL ALUMINIZADO, EM ROLO, DENSIDADE = 32 KG/M3, E=*50* MM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</si>
  <si>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</si>
  <si>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</si>
  <si>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</si>
  <si>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</si>
  <si>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</si>
  <si>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</si>
  <si>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</si>
  <si>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CILINDRICO CONCRETO PRE MOLDADO 1,20 X 1,50 (DIAMETROXALTURA) PARA 4 A 5 CONTRIBUINTES (NBR 13969)</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</si>
  <si>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</si>
  <si>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</si>
  <si>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</si>
  <si>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</si>
  <si>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</si>
  <si>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</si>
  <si>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</si>
  <si>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</si>
  <si>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</si>
  <si>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</si>
  <si>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</si>
  <si>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</si>
  <si>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</si>
  <si>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</si>
  <si>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</si>
  <si>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</si>
  <si>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</si>
  <si>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</si>
  <si>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</si>
  <si>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</si>
  <si>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</si>
  <si>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</si>
  <si>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</si>
  <si>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</si>
  <si>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</si>
  <si>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</si>
  <si>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</si>
  <si>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</si>
  <si>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</si>
  <si>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</si>
  <si>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</si>
  <si>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</si>
  <si>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</si>
  <si>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</si>
  <si>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</si>
  <si>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</si>
  <si>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</si>
  <si>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FIXADOR DE CAL (SACHE 150 ML)</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</si>
  <si>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</si>
  <si>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</si>
  <si>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</si>
  <si>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</si>
  <si>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</si>
  <si>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</si>
  <si>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</si>
  <si>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</si>
  <si>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</si>
  <si>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</si>
  <si>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</si>
  <si>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</si>
  <si>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</si>
  <si>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</si>
  <si>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</si>
  <si>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</si>
  <si>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</si>
  <si>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</si>
  <si>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</si>
  <si>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</si>
  <si>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</si>
  <si>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</si>
  <si>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</si>
  <si>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</si>
  <si>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</si>
  <si>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</si>
  <si>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</si>
  <si>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</si>
  <si>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</si>
  <si>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</si>
  <si>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CILINDRICA TIPO "IMHOFF", COM TAMPA, PARA 50 CONTRIBUINTES</t>
  </si>
  <si>
    <t>FOSSA SEPTICA CILINDRICA, TIPO "IMHOFF", COM TAMPA, PARA 100 CONTRIBUINTES</t>
  </si>
  <si>
    <t>FOSSA SEPTICA CILINDRICA, TIPO "IMHOFF", COM TAMPA, PARA 150 CONTRIBUINTES</t>
  </si>
  <si>
    <t>FOSSA SEPTICA CILINDRICA, TIPO "IMHOFF", COM TAMPA, PARA 200 CONTRIBUINTES</t>
  </si>
  <si>
    <t>FOSSA SEPTICA CILINDRICA, TIPO "IMHOFF", COM TAMPA, PARA 30 CONTRIBUINTES</t>
  </si>
  <si>
    <t>FOSSA SEPTICA CILINDRICA, TIPO "IMHOFF", COM TAMPA, PARA 75 CONTRIBUINTES</t>
  </si>
  <si>
    <t>FOSSA SEPTICA CONCRETO PRE MOLDADO PARA 10 CONTRIBUINTES - *90 X 90* CM</t>
  </si>
  <si>
    <t>FOSSA SEPTICA CONCRETO PRE MOLDADO PARA 5 CONTRIBUINTES *90 X 70* CM</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</si>
  <si>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</si>
  <si>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</si>
  <si>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</si>
  <si>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</si>
  <si>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</si>
  <si>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</si>
  <si>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</si>
  <si>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</si>
  <si>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FUNDO SINTETICO NIVELADOR BRANCO FOSCO PARA MADEIRA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</si>
  <si>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</si>
  <si>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</si>
  <si>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</si>
  <si>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</si>
  <si>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</si>
  <si>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</si>
  <si>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</si>
  <si>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</si>
  <si>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</si>
  <si>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</si>
  <si>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 PVC), DIMENSOES 4,0 X 2,0 X 0,17 M (C X L X A) FIO 2 MM</t>
  </si>
  <si>
    <t>GABIAO MANTA (COLCHAO) MALHA HEXAGONAL 6 X 8 CM (ZN/AL + PVC), FIO 2 MM, REVESTIDO COM PVC, DIMENSOES 4,0 X 2,0 X 0,23 M (C X L X A)</t>
  </si>
  <si>
    <t>GABIAO MANTA (COLCHAO) MALHA HEXAGONAL 6 X 8 CM (ZN/AL + PVC), FIO 2 MM, REVESTIDO COM PVC, DIMENSOES 4,0 X 2,0 X 0,3 M (C X L X A)</t>
  </si>
  <si>
    <t>GABIAO MANTA (COLCHAO) MALHA HEXAGONAL 6 X 8 CM (ZN/AL + PVC), FIO 2,0 MM, DIMENSOES 5,0 X 2,0 X 0,17 M (C X L X A)</t>
  </si>
  <si>
    <t>GABIAO MANTA (COLCHAO) MALHA HEXAGONAL 6 X 8 CM (ZN/AL + PVC), FIO 2,0 MM, DIMENSOES 5,0 X 2,0 X 0,23 M (C X L X A)</t>
  </si>
  <si>
    <t>GABIAO MANTA (COLCHAO) MALHA HEXAGONAL 6 X 8 CM (ZN/AL + PVC), FIO 2,0 MM, DIMENSOES 5,0 X 2,0 X 0,30 M (C X L X A)</t>
  </si>
  <si>
    <t>GABIAO SACO MALHA HEXAGONAL 8 X 10 CM (ZN/AL + PVC),  FIO 2,4 MM, DIMENSOES 3,0 X 0,65 M</t>
  </si>
  <si>
    <t>GABIAO SACO MALHA HEXAGONAL 8 X 10 CM (ZN/AL + PVC), FIO 2,4 MM, H = 0,65 M</t>
  </si>
  <si>
    <t>GABIAO SACO MALHA HEXAGONAL 8 X 10 CM (ZN/AL), FIO 2,7 MM, DIMENSOES 4,0 X 0,65 M</t>
  </si>
  <si>
    <t>GABIAO TIPO CAIXA MALHA HEXAGONAL 8 X 10 CM (ZN/AL + PVC),  FIO 2,4 MM, DIMENSOES 2,0 X 1,0 X 1,0 M (C X L X A)</t>
  </si>
  <si>
    <t>GABIAO TIPO CAIXA MALHA HEXAGONAL 8 X 10 CM (ZN/AL + PVC),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</si>
  <si>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</si>
  <si>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</si>
  <si>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 AL + PVC), FIO 2,7 MM, DIMENSOES 2,0 X 1,0 X 0,5 M, COM CAUDA DE 3,0 M</t>
  </si>
  <si>
    <t>GABIAO TIPO CAIXA PARA SOLO REFORCADO, MALHA HEXAGONAL DE DUPLA TORCAO 8 X 10 CM (ZN/ AL + PVC), FIO 2,7 MM, DIMENSOES 2,0 X 1,0 X 1,0 M, COM CAUDA DE 3,0 M</t>
  </si>
  <si>
    <t>GABIAO TIPO CAIXA PARA SOLO REFORCADO, MALHA HEXAGONAL DE DUPLA TORCAO 8 X 10 CM (ZN/ AL + PVC), FIO 2,7 MM, DIMENSOES 2,0 X 1,0 X 1,0 M, COM CAUDA DE 4,0 M</t>
  </si>
  <si>
    <t>GABIAO TIPO CAIXA PARA SOLO REFORCADO, MALHA HEXAGONAL 8 X 10 CM (ZN/ AL + PVC), FIO 2,7 MM, DIMENSOES 2,0 X 1,0 X 0,5 M, COM CAUDA DE 4,0 M</t>
  </si>
  <si>
    <t>GABIAO TIPO CAIXA PARA SOLO REFORCADO, MALHA HEXAGONAL 8 X 10 CM (ZN/ AL + PVC), FIO 2,7 MM, DIMENSOES 2,0 X 1,0 X 1,0 M, COM CAUDA DE 4,0 M</t>
  </si>
  <si>
    <t>GABIAO TIPO CAIXA TRAPEZOIDAL, MALHA HEXAGONAL 10 X 12 CM (ZN/AL + PVC) FIO 2,7 MM, FACE COM 65 GRAUS, DIMENSOES 2,0 X 1,5 X 1,0 M (C X L X A)</t>
  </si>
  <si>
    <t>GABIAO TIPO CAIXA, MALHA HEXAGONAL 8 X 10 CM (ZN/AL + PVC), FIO DE 2,4 MM, DIMENSOES 2,0 x 1,0 x 1,0 M (C X L X A)</t>
  </si>
  <si>
    <t>GABIAO TIPO CAIXA, MALHA HEXAGONAL 8 X 10 CM (ZN/AL + PVC),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</si>
  <si>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</si>
  <si>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</si>
  <si>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</si>
  <si>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</si>
  <si>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</si>
  <si>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</si>
  <si>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</si>
  <si>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</si>
  <si>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</si>
  <si>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</si>
  <si>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</si>
  <si>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</si>
  <si>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</si>
  <si>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</si>
  <si>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</si>
  <si>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</si>
  <si>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</si>
  <si>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</si>
  <si>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EM PO PARA REVESTIMENTOS/MOLDURAS/SANCAS</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</si>
  <si>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</si>
  <si>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</si>
  <si>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</si>
  <si>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</si>
  <si>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</si>
  <si>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GRADIL *1320 X 2170* MM (A X L) EM BARRA DE ACO CHATA *25 MM X 2* MM, ENTRELACADA COM BARRA ACO REDONDA *5* MM, MALHA *65 X 132* MM, GALVANIZADO E PINTURA ELETROSTATICA, COR PRETO</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</si>
  <si>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</si>
  <si>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</si>
  <si>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</si>
  <si>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</si>
  <si>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</si>
  <si>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</si>
  <si>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</si>
  <si>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</si>
  <si>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</si>
  <si>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</si>
  <si>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</si>
  <si>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</si>
  <si>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</si>
  <si>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</si>
  <si>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</si>
  <si>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</si>
  <si>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</si>
  <si>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</si>
  <si>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</si>
  <si>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</si>
  <si>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</si>
  <si>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DE CONCRETO DE PRE-MOLDADA *15 X 75 X 52* CM (A X C X L)</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</si>
  <si>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</si>
  <si>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</si>
  <si>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</si>
  <si>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</si>
  <si>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</si>
  <si>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</si>
  <si>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</si>
  <si>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</si>
  <si>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</si>
  <si>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</si>
  <si>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</si>
  <si>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</si>
  <si>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</si>
  <si>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</si>
  <si>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</si>
  <si>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</si>
  <si>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</si>
  <si>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</si>
  <si>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</si>
  <si>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</si>
  <si>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</si>
  <si>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</si>
  <si>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</si>
  <si>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</si>
  <si>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</si>
  <si>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</si>
  <si>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</si>
  <si>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</si>
  <si>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</si>
  <si>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</si>
  <si>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</si>
  <si>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</si>
  <si>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</si>
  <si>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</si>
  <si>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</si>
  <si>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</si>
  <si>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</si>
  <si>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</si>
  <si>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</si>
  <si>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</si>
  <si>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</si>
  <si>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</si>
  <si>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</si>
  <si>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</si>
  <si>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</si>
  <si>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</si>
  <si>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</si>
  <si>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</si>
  <si>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</si>
  <si>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</si>
  <si>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</si>
  <si>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</si>
  <si>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</si>
  <si>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</si>
  <si>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</si>
  <si>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</si>
  <si>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</si>
  <si>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</si>
  <si>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</si>
  <si>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</si>
  <si>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</si>
  <si>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HIDROMETRO MULTIJATO, VAZAO MAXIMA DE 20,0 M3/H, DE 1 1/2"</t>
  </si>
  <si>
    <t>HIDROMETRO MULTIJATO, VAZAO MAXIMA DE 30,0 M3/H, DE 2"</t>
  </si>
  <si>
    <t>HIDROMETRO MULTIJATO, VAZAO MAXIMA DE 7,0 M3/H, DE 1"</t>
  </si>
  <si>
    <t>HIDROMETRO UNIJATO, VAZAO MAXIMA DE 1,5 M3/H, DE 1/2"</t>
  </si>
  <si>
    <t>HIDROMETRO UNIJATO, VAZAO MAXIMA DE 3,0 M3/H, DE 1/2"</t>
  </si>
  <si>
    <t>HIDROMETRO UNIJATO, VAZAO MAXIMA DE 5,0 M3/H, DE 3/4"</t>
  </si>
  <si>
    <t>HIDROMETRO WOLTMANN, VAZAO MAXIMA DE 50,0 M3/H, DE 2"</t>
  </si>
  <si>
    <t>HIDROMETRO WOLTMANN, VAZAO MAXIMA DE 80,0 M3/H, DE 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</si>
  <si>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</si>
  <si>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</si>
  <si>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</si>
  <si>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</si>
  <si>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</si>
  <si>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</si>
  <si>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</si>
  <si>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</si>
  <si>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</si>
  <si>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</si>
  <si>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</si>
  <si>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</si>
  <si>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</si>
  <si>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</si>
  <si>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</si>
  <si>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</si>
  <si>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</si>
  <si>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</si>
  <si>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</si>
  <si>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</si>
  <si>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</si>
  <si>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</si>
  <si>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</si>
  <si>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</si>
  <si>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</si>
  <si>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</si>
  <si>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</si>
  <si>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</si>
  <si>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</si>
  <si>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</si>
  <si>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</si>
  <si>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</si>
  <si>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</si>
  <si>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</si>
  <si>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</si>
  <si>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</si>
  <si>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</si>
  <si>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</si>
  <si>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</si>
  <si>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</si>
  <si>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</si>
  <si>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80 X 60 CM (A X L), ACABAMENTO ACET OU BRILHANTE, BATENTE/REQUADRO DE 3 A 14 CM, COM VIDRO, SEM GUARNICAO/ALIZAR</t>
  </si>
  <si>
    <t>JANELA BASCULANTE EM ALUMINIO, 80 X 60 CM (A X L),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</si>
  <si>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</si>
  <si>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</si>
  <si>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100 X 100 CM (SEM VIDROS)</t>
  </si>
  <si>
    <t>JANELA BASCULANTE, ACO, COM BATENTE/REQUADRO, 60 X 60 CM (SEM VIDROS)</t>
  </si>
  <si>
    <t>JANELA BASCULANTE, ACO, COM BATENTE/REQUADRO, 60 X 80 CM (SEM VIDROS)</t>
  </si>
  <si>
    <t>JANELA BASCULANTE, ACO, COM BATENTE/REQUADRO, 80 X 80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</si>
  <si>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</si>
  <si>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</si>
  <si>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</si>
  <si>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</si>
  <si>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</si>
  <si>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</si>
  <si>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</si>
  <si>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</si>
  <si>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</si>
  <si>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</si>
  <si>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</si>
  <si>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</si>
  <si>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</si>
  <si>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</si>
  <si>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</si>
  <si>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DE CORRER, ACO, BATENTE/REQUADRO DE 6 A 14 CM,  COM DIVISAO HORIZ , PINT ANTICORROSIVA, SEM VIDRO, BANDEIRA COM BASCULA, 4 FLS, 120  X 150 CM (A X L)</t>
  </si>
  <si>
    <t>JANELA DE CORRER, ACO, BATENTE/REQUADRO DE 6 A 14 CM, QUADRICULADA, PINT ANTICORROSIVA, SEM VIDRO, BANDEIRA COM BASCULA, 4 FLS, 120  X 150 CM (A X L)</t>
  </si>
  <si>
    <t>JANELA DE CORRER, ACO, BATENTE/REQUADRO DE 6 A 14 CM, QUADRICULADA, PINT ANTICORROSIVA, SEM VIDRO, BANDEIRA COM BASCULA, 4 FLS, 120  X 200 CM (A X L)</t>
  </si>
  <si>
    <t>JANELA DE CORRER, ACO, BATENTE/REQUADRO DE 6 A 14 CM, QUADRICULADA, PINT ANTICORROSIVA, SEM VIDRO, SEM BANDEIRA, 4 FLS, 100  X 120 CM (A X L)</t>
  </si>
  <si>
    <t>JANELA DE CORRER, ACO, BATENTE/REQUADRO DE 6 A 14 CM, QUADRICULADA, PINT ANTICORROSIVA, SEM VIDRO, SEM BANDEIRA, 4 FLS, 120  X 150 CM (A X L)</t>
  </si>
  <si>
    <t>JANELA DE CORRER, ACO, BATENTE/REQUADRO DE 6 A 14 CM, QUADRICULADA, PINT ANTICORROSIVA, SEM VIDRO, SEM BANDEIRA, 4 FLS, 120  X 200 CM (A X L)</t>
  </si>
  <si>
    <t>JANELA DE CORRER, ACO, BATENTE/REQUADRO DE 6 A 14 CM, QUADRICULADA, PINTURA ANTICORROSIVA, SEM VIDRO, BANDEIRA COM BASCULA, 4 FLS, 120  X 150 CM (A X L)</t>
  </si>
  <si>
    <t>JANELA DE CORRER, ACO, BATENTE/REQUADRO DE 6 A 14 CM, SEM  DIVISAO, PINT ANTICORROSIVA, SEM VIDRO, BANDEIRA COM BASCULA, 4 FLS, 120  X 200 CM (A X L)</t>
  </si>
  <si>
    <t>JANELA DE CORRER, ACO, BATENTE/REQUADRO DE 6 A 14 CM, VENEZIANA, PINT ANTICORROSIVA, PINT ACABAMENTO, COM VIDRO, 6 FLS, 120  X 150 CM (A X L)</t>
  </si>
  <si>
    <t>JANELA DE CORRER, ACO, BATENTE/REQUADRO DE 6 A 14 CM, VENEZIANA, PINT ANTICORROSIVA, SEM VIDRO, 6 FLS, 120  X 150 CM (A X L)</t>
  </si>
  <si>
    <t>JANELA DE CORRER, ACO, COM BATENTE/REQUADRO DE 6 A 14 CM, SEM DIVISAO, PINT ANTICORROSIVA, PINT ACABAMENTO, COM VIDRO, SEM BANDEIRA, COM GRADE, 4 FLS, 100  X 120 CM (A X L)</t>
  </si>
  <si>
    <t>JANELA DE CORRER, ACO, COM BATENTE/REQUADRO DE 6 A 14 CM, SEM DIVISAO, PINT ANTICORROSIVA, PINT ACABAMENTO, COM VIDRO, SEM BANDEIRA, 2 FLS, 120  X 150 CM (A X L)</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</si>
  <si>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</si>
  <si>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</si>
  <si>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</si>
  <si>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</si>
  <si>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</si>
  <si>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</si>
  <si>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</si>
  <si>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</si>
  <si>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</si>
  <si>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JANELA MAXIMO AR, ACO, BATENTE/REQUADRO DE 6 A 14 CM, PINT ANTICORROSIVA, SEM VIDRO, COM GRADE, 1 FL, 60  X 80 CM (A X L)</t>
  </si>
  <si>
    <t>JANELA MAXIMO AR, ACO, BATENTE/REQUADRO DE 6 A 14 CM, PINT ANTICORROSIVA, SEM VIDRO, SEM GRADE, 1 FL, 60  X 80 CM (A X L)</t>
  </si>
  <si>
    <t>JARDINEIRO</t>
  </si>
  <si>
    <t>JARDINEIRO (MENSALISTA)</t>
  </si>
  <si>
    <t>JOELHO COM VISITA, PVC SERIE R, 90 GRAUS, 100 X 75 MM, PARA ESGOTO PREDIAL</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</si>
  <si>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</si>
  <si>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</si>
  <si>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</si>
  <si>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</si>
  <si>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</si>
  <si>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</si>
  <si>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</si>
  <si>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</si>
  <si>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</si>
  <si>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</si>
  <si>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</si>
  <si>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</si>
  <si>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</si>
  <si>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</si>
  <si>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</si>
  <si>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</si>
  <si>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</si>
  <si>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</si>
  <si>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</si>
  <si>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</si>
  <si>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</si>
  <si>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</si>
  <si>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</si>
  <si>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</si>
  <si>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</si>
  <si>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</si>
  <si>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</si>
  <si>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</si>
  <si>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</si>
  <si>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</si>
  <si>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</si>
  <si>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</si>
  <si>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</si>
  <si>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</si>
  <si>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</si>
  <si>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</si>
  <si>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</si>
  <si>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</si>
  <si>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</si>
  <si>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</si>
  <si>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</si>
  <si>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</si>
  <si>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</si>
  <si>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</si>
  <si>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</si>
  <si>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</si>
  <si>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</si>
  <si>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</si>
  <si>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</si>
  <si>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</si>
  <si>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</si>
  <si>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</si>
  <si>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</si>
  <si>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</si>
  <si>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</si>
  <si>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</si>
  <si>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</si>
  <si>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</si>
  <si>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</si>
  <si>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</si>
  <si>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</si>
  <si>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</si>
  <si>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</si>
  <si>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</si>
  <si>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</si>
  <si>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</si>
  <si>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</si>
  <si>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</si>
  <si>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</si>
  <si>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</si>
  <si>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</si>
  <si>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</si>
  <si>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</si>
  <si>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</si>
  <si>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</si>
  <si>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</si>
  <si>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</si>
  <si>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</si>
  <si>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</si>
  <si>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</si>
  <si>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</si>
  <si>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</si>
  <si>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</si>
  <si>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</si>
  <si>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</si>
  <si>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</si>
  <si>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</si>
  <si>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</si>
  <si>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</si>
  <si>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</si>
  <si>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</si>
  <si>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</si>
  <si>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</si>
  <si>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</si>
  <si>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</si>
  <si>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</si>
  <si>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</si>
  <si>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</si>
  <si>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</si>
  <si>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</si>
  <si>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</si>
  <si>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</si>
  <si>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</si>
  <si>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</si>
  <si>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</si>
  <si>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</si>
  <si>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</si>
  <si>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</si>
  <si>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</si>
  <si>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</si>
  <si>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</si>
  <si>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</si>
  <si>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</si>
  <si>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</si>
  <si>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</si>
  <si>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</si>
  <si>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</si>
  <si>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</si>
  <si>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</si>
  <si>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</si>
  <si>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</si>
  <si>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</si>
  <si>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</si>
  <si>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</si>
  <si>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</si>
  <si>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</si>
  <si>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</si>
  <si>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</si>
  <si>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</si>
  <si>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</si>
  <si>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</si>
  <si>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</si>
  <si>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</si>
  <si>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</si>
  <si>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</si>
  <si>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</si>
  <si>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</si>
  <si>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</si>
  <si>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</si>
  <si>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</si>
  <si>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</si>
  <si>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</si>
  <si>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</si>
  <si>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</si>
  <si>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</si>
  <si>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</si>
  <si>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</si>
  <si>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</si>
  <si>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</si>
  <si>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</si>
  <si>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</si>
  <si>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</si>
  <si>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</si>
  <si>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</si>
  <si>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</si>
  <si>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</si>
  <si>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</si>
  <si>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</si>
  <si>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</si>
  <si>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</si>
  <si>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</si>
  <si>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PREDIAL</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</si>
  <si>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</si>
  <si>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</si>
  <si>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</si>
  <si>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</si>
  <si>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</si>
  <si>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</si>
  <si>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</si>
  <si>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</si>
  <si>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</si>
  <si>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</si>
  <si>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</si>
  <si>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</si>
  <si>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</si>
  <si>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</si>
  <si>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</si>
  <si>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</si>
  <si>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</si>
  <si>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</si>
  <si>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</si>
  <si>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</si>
  <si>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</si>
  <si>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</si>
  <si>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</si>
  <si>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</si>
  <si>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</si>
  <si>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</si>
  <si>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</si>
  <si>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</si>
  <si>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</si>
  <si>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</si>
  <si>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</si>
  <si>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</si>
  <si>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</si>
  <si>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</si>
  <si>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</si>
  <si>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</si>
  <si>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</si>
  <si>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</si>
  <si>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</si>
  <si>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</si>
  <si>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</si>
  <si>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</si>
  <si>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</si>
  <si>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</si>
  <si>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</si>
  <si>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</si>
  <si>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</si>
  <si>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</si>
  <si>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</si>
  <si>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</si>
  <si>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</si>
  <si>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90 X 210 CM, E = 35 MM, NUCLEO COLMEIA,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</si>
  <si>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</si>
  <si>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</si>
  <si>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</si>
  <si>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</si>
  <si>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</si>
  <si>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</si>
  <si>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</si>
  <si>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90 X 210 CM, E = 35 MM, NUCLEO SARRAFEADO, ESTRUTURA USINADA PARA FECHADURA, CAPA LISA EM HDF, ACABAMENTO MELAMINICO BRANCO (INCLUI MARCO, ALIZARES E DOBRADICAS)</t>
  </si>
  <si>
    <t>KIT PORTA PRONTA DE MADEIRA, FOLHA PESADA (NBR 15930) DE 80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</si>
  <si>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</si>
  <si>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</si>
  <si>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90 X 210 CM, E = 35 MM, NUCLEO SOLIDO, ESTRUTURA USINADA PARA FECHADURA, CAPA LISA EM HDF, ACABAMENTO EM LAMINADO NATURAL COM VERNIZ (INCLUI MARCO, ALIZARES E DOBRADICAS)</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</si>
  <si>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</si>
  <si>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</si>
  <si>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</si>
  <si>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</si>
  <si>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</si>
  <si>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</si>
  <si>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</si>
  <si>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</si>
  <si>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</si>
  <si>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</si>
  <si>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</si>
  <si>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</si>
  <si>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</si>
  <si>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</si>
  <si>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</si>
  <si>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</si>
  <si>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</si>
  <si>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</si>
  <si>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LAJOTA CERAMICA 20  X 30 CM PARA LAJE PRE-MOLDADA</t>
  </si>
  <si>
    <t>LAJOTA CERAMICA 20 X 30 CM PARA LAJE PRE-MOLDADA</t>
  </si>
  <si>
    <t>LAMBRIS DE ALUMINIO *0,6* KG/M</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</si>
  <si>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</si>
  <si>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</si>
  <si>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</si>
  <si>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</si>
  <si>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</si>
  <si>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</si>
  <si>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</si>
  <si>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</si>
  <si>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</si>
  <si>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</si>
  <si>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</si>
  <si>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</si>
  <si>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</si>
  <si>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</si>
  <si>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</si>
  <si>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</si>
  <si>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</si>
  <si>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</si>
  <si>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</si>
  <si>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</si>
  <si>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</si>
  <si>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</si>
  <si>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</si>
  <si>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</si>
  <si>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</si>
  <si>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</si>
  <si>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</si>
  <si>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</si>
  <si>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</si>
  <si>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</si>
  <si>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</si>
  <si>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</si>
  <si>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</si>
  <si>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</si>
  <si>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</si>
  <si>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</si>
  <si>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</si>
  <si>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</si>
  <si>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</si>
  <si>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</si>
  <si>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</si>
  <si>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</si>
  <si>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</si>
  <si>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</si>
  <si>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</si>
  <si>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</si>
  <si>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</si>
  <si>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LIQUIDO PARA BRILHO PAREDES INTERNAS</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</si>
  <si>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</si>
  <si>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</si>
  <si>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</si>
  <si>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</si>
  <si>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</si>
  <si>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</si>
  <si>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</si>
  <si>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LOCACAO DE ANDAIME METALICO TUBULAR DE ENCAIXE, TIPO DE TORRE, COM LARGURA DE 1 ATE 1,5 M E ALTURA DE *1,00* M</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</si>
  <si>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</si>
  <si>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</si>
  <si>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</si>
  <si>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</si>
  <si>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</si>
  <si>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</si>
  <si>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</si>
  <si>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</si>
  <si>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</si>
  <si>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</si>
  <si>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</si>
  <si>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</si>
  <si>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</si>
  <si>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</si>
  <si>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</si>
  <si>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</si>
  <si>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</si>
  <si>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</si>
  <si>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</si>
  <si>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</si>
  <si>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</si>
  <si>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</si>
  <si>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ACIMA DE * 20 A 80* KVA, MOTOR DIESEL, REBOCAVEL, ACIONAMENTO MANUAL</t>
  </si>
  <si>
    <t>LOCACAO DE GRUPO GERADOR DE *260* KVA, DIESEL REBOCAVEL, ACIONAMENTO MANUAL</t>
  </si>
  <si>
    <t>LOCACAO DE GRUPO GERADOR DE *400* KVA, DIESEL REBOCAVEL, ACIONAMENTO MANUAL</t>
  </si>
  <si>
    <t>LOCACAO DE GRUPO GERADOR DE *550* KVA, DIESEL REBOCAVEL, ACIONAMENTO MANUAL</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</si>
  <si>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</si>
  <si>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</si>
  <si>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</si>
  <si>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</si>
  <si>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</si>
  <si>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</si>
  <si>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</si>
  <si>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</si>
  <si>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</si>
  <si>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LONA PLASTICA PRETA, E= 200 MICRA (COLETADO CAIXA)</t>
  </si>
  <si>
    <t>LONA PLASTICA, PRETA, LARGURA  8 M, E=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</si>
  <si>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</si>
  <si>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</si>
  <si>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</si>
  <si>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</si>
  <si>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</si>
  <si>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98 W  ATE 137 W, INVOLUCRO EM ALUMINIO OU ACO INOX (COLETADO CAIXA)</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</si>
  <si>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</si>
  <si>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</si>
  <si>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</si>
  <si>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</si>
  <si>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</si>
  <si>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</si>
  <si>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</si>
  <si>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</si>
  <si>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</si>
  <si>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</si>
  <si>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</si>
  <si>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</si>
  <si>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ESMALTADA COR ALUMINIO PETERCO Y.25/1</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</si>
  <si>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</si>
  <si>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</si>
  <si>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</si>
  <si>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</si>
  <si>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</si>
  <si>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</si>
  <si>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</si>
  <si>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</si>
  <si>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</si>
  <si>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SOLAR EXTERNA, LED, SPOT REFLETOR, POTENCIA DE 10 W, INCLUINDO BATERIA RECARREGAVEL COM ENERGIA SOLAR E BOTAO LIGA/ DESLIGA, DIA/ NOITE AUTOMATICO COM SENSOR DE LUMINOSIDADE, EM PP ABS E ACO INOXIDAVEL, RESISTENTE AO FRIO E AO CALOR,  IMPERMEAVEL, IP55, TEMPO DE CARREGAMENTO 5 A 7 HORAS, TEMPO DE ILUMINACAO 5 A 6 HORAS (COLETADO CAIXA).</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</si>
  <si>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</si>
  <si>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</si>
  <si>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</si>
  <si>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</si>
  <si>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</si>
  <si>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</si>
  <si>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</si>
  <si>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</si>
  <si>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</si>
  <si>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</si>
  <si>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</si>
  <si>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</si>
  <si>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</si>
  <si>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</si>
  <si>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</si>
  <si>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</si>
  <si>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</si>
  <si>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</si>
  <si>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</si>
  <si>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</si>
  <si>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</si>
  <si>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</si>
  <si>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</si>
  <si>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</si>
  <si>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</si>
  <si>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</si>
  <si>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</si>
  <si>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</si>
  <si>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</si>
  <si>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</si>
  <si>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</si>
  <si>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</si>
  <si>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</si>
  <si>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</si>
  <si>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</si>
  <si>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</si>
  <si>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</si>
  <si>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</si>
  <si>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</si>
  <si>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</si>
  <si>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</si>
  <si>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</si>
  <si>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</si>
  <si>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</si>
  <si>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</si>
  <si>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</si>
  <si>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</si>
  <si>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</si>
  <si>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</si>
  <si>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</si>
  <si>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</si>
  <si>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</si>
  <si>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</si>
  <si>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</si>
  <si>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</si>
  <si>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</si>
  <si>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</si>
  <si>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</si>
  <si>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</si>
  <si>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</si>
  <si>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</si>
  <si>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</si>
  <si>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</si>
  <si>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</si>
  <si>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</si>
  <si>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</si>
  <si>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</si>
  <si>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</si>
  <si>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</si>
  <si>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</si>
  <si>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</si>
  <si>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</si>
  <si>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</si>
  <si>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</si>
  <si>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</si>
  <si>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</si>
  <si>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</si>
  <si>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</si>
  <si>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</si>
  <si>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</si>
  <si>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</si>
  <si>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</si>
  <si>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</si>
  <si>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</si>
  <si>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</si>
  <si>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</si>
  <si>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</si>
  <si>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</si>
  <si>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</si>
  <si>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</si>
  <si>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</si>
  <si>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</si>
  <si>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</si>
  <si>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</si>
  <si>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</si>
  <si>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</si>
  <si>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</si>
  <si>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</si>
  <si>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</si>
  <si>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</si>
  <si>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</si>
  <si>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</si>
  <si>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</si>
  <si>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</si>
  <si>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</si>
  <si>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</si>
  <si>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</si>
  <si>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</si>
  <si>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</si>
  <si>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</si>
  <si>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</si>
  <si>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</si>
  <si>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</si>
  <si>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</si>
  <si>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</si>
  <si>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</si>
  <si>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</si>
  <si>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</si>
  <si>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</si>
  <si>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</si>
  <si>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</si>
  <si>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</si>
  <si>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</si>
  <si>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</si>
  <si>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</si>
  <si>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</si>
  <si>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</si>
  <si>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</si>
  <si>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</si>
  <si>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</si>
  <si>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</si>
  <si>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</si>
  <si>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</si>
  <si>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</si>
  <si>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</si>
  <si>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</si>
  <si>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</si>
  <si>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</si>
  <si>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</si>
  <si>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</si>
  <si>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</si>
  <si>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</si>
  <si>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</si>
  <si>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</si>
  <si>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</si>
  <si>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</si>
  <si>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</si>
  <si>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</si>
  <si>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</si>
  <si>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</si>
  <si>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</si>
  <si>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</si>
  <si>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</si>
  <si>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</si>
  <si>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</si>
  <si>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</si>
  <si>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</si>
  <si>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</si>
  <si>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</si>
  <si>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</si>
  <si>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</si>
  <si>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</si>
  <si>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</si>
  <si>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</si>
  <si>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</si>
  <si>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</si>
  <si>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</si>
  <si>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</si>
  <si>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</si>
  <si>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</si>
  <si>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</si>
  <si>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</si>
  <si>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</si>
  <si>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</si>
  <si>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</si>
  <si>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</si>
  <si>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</si>
  <si>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</si>
  <si>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</si>
  <si>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</si>
  <si>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</si>
  <si>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</si>
  <si>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</si>
  <si>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</si>
  <si>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</si>
  <si>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</si>
  <si>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</si>
  <si>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</si>
  <si>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</si>
  <si>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</si>
  <si>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</si>
  <si>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</si>
  <si>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</si>
  <si>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</si>
  <si>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</si>
  <si>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</si>
  <si>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</si>
  <si>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</si>
  <si>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</si>
  <si>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</si>
  <si>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</si>
  <si>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</si>
  <si>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</si>
  <si>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</si>
  <si>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</si>
  <si>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</si>
  <si>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</si>
  <si>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</si>
  <si>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</si>
  <si>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</si>
  <si>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</si>
  <si>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</si>
  <si>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</si>
  <si>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</si>
  <si>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</si>
  <si>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</si>
  <si>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</si>
  <si>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</si>
  <si>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</si>
  <si>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</si>
  <si>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MACANETA TIPO BOLA, CROMADA,  DIAMETRO APROXIMADO DE *2 1/2*", (SOMENTE MACANETAS)</t>
  </si>
  <si>
    <t>MACARICO DE SOLDA 201 PARA EXTENSAO GLP OU ACETILENO</t>
  </si>
  <si>
    <t>MACARIQUEIRO</t>
  </si>
  <si>
    <t>MACARIQUEIRO (MENSALISTA)</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</si>
  <si>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</si>
  <si>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</si>
  <si>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</si>
  <si>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</si>
  <si>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</si>
  <si>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</si>
  <si>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</si>
  <si>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</si>
  <si>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</si>
  <si>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</si>
  <si>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</si>
  <si>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</si>
  <si>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</si>
  <si>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</si>
  <si>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MADEIRA SERRADA NAO APARELHADA DE PINUS, MISTA OU EQUIVALENTE DA REGIAO</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</si>
  <si>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</si>
  <si>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</si>
  <si>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</si>
  <si>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</si>
  <si>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</si>
  <si>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</si>
  <si>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</si>
  <si>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</si>
  <si>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</si>
  <si>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</si>
  <si>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</si>
  <si>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</si>
  <si>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</si>
  <si>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</si>
  <si>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</si>
  <si>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</si>
  <si>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</si>
  <si>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</si>
  <si>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</si>
  <si>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</si>
  <si>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</si>
  <si>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DIAMETRO DE 3/8", COMPRIMENTO DE 1M</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</si>
  <si>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</si>
  <si>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</si>
  <si>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</si>
  <si>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</si>
  <si>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</si>
  <si>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</si>
  <si>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</si>
  <si>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</si>
  <si>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</si>
  <si>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</si>
  <si>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</si>
  <si>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</si>
  <si>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</si>
  <si>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</si>
  <si>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</si>
  <si>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</si>
  <si>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</si>
  <si>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</si>
  <si>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</si>
  <si>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</si>
  <si>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</si>
  <si>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</si>
  <si>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</si>
  <si>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</si>
  <si>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</si>
  <si>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</si>
  <si>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</si>
  <si>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</si>
  <si>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</si>
  <si>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</si>
  <si>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</si>
  <si>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</si>
  <si>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</si>
  <si>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</si>
  <si>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</si>
  <si>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</si>
  <si>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</si>
  <si>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 / TANQUE / JATO DE PRESSAO PORTATIL PARA JATEAMENTO, CONTROLE AUTOMATICO E REMOTO, COM CAMARA DE 1 SAIDA, CAPACIDADE 280 LITROS, DIAMETRO *670* MM, BICO DE JATO CURTO VENTURI DE 5/16", MANGUEIRA DE 1" DE 10 M,  COMPLETA ( VALVULAS POP UP E DOSADORA, FUNDO CONICO, ETC)</t>
  </si>
  <si>
    <t>MAQUINA TRANSFORMADORA MONOFASICA PARA SOLDA ELETRICA, TENSAO DE 220 V, FREQUENCIA DE 60 HZ, FAIXA DE CORRENTE ENTRE 80 A (+/- 10 A) E 250 A, POTENCIA ENTRE 14,00 KVA E 15,0 KVA, CICLO DE TRABALHO ENTRE 10% E 20% A 250 A</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</si>
  <si>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</si>
  <si>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</si>
  <si>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</si>
  <si>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</si>
  <si>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</si>
  <si>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</si>
  <si>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</si>
  <si>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</si>
  <si>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</si>
  <si>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</si>
  <si>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</si>
  <si>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</si>
  <si>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</si>
  <si>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</si>
  <si>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A OLEO PARA MADEIRA</t>
  </si>
  <si>
    <t>MASSA ACRILICA</t>
  </si>
  <si>
    <t>MASSA ACRILICA PARA PAREDES INTERIOR/EXTERIOR</t>
  </si>
  <si>
    <t>MASSA CORRIDA PVA PARA PAREDES INTERNAS</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</si>
  <si>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</si>
  <si>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</si>
  <si>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</si>
  <si>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</si>
  <si>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</si>
  <si>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</si>
  <si>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</si>
  <si>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</si>
  <si>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</si>
  <si>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</si>
  <si>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</si>
  <si>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</si>
  <si>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</si>
  <si>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</si>
  <si>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</si>
  <si>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</si>
  <si>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</si>
  <si>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</si>
  <si>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</si>
  <si>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CONCRETO ESTRUTURAL 14 X 19 X 19 CM, FBK 14 MPA (NBR 6136)</t>
  </si>
  <si>
    <t>MEIA CANALETA CONCRETO ESTRUTURAL 14 X 19 X 19 CM, FBK 4,5 MPA (NBR 6136)</t>
  </si>
  <si>
    <t>MEIO BLOCO CONCRETO ESTRUTURAL 14 X 19 X 14 CM, FBK 14 MPA (NBR 6136)</t>
  </si>
  <si>
    <t>MEIO BLOCO CONCRETO ESTRUTURAL 14 X 19 X 14 CM, FBK 4,5 MPA (NBR 6136)</t>
  </si>
  <si>
    <t>MEIO BLOCO CONCRETO ESTRUTURAL 14 X 19 X 19 CM, FBK 14 MPA (NBR 6136)</t>
  </si>
  <si>
    <t>MEIO BLOCO CONCRETO ESTRUTURAL 14 X 19 X 19 CM, FBK 4,5 MPA (NBR 6136)</t>
  </si>
  <si>
    <t>MEIO BLOCO CONCRETO ESTRUTURAL 14 X 19 X 34 CM, FBK 14 MPA (NBR 6136)</t>
  </si>
  <si>
    <t>MEIO BLOCO ESTRUTURAL CERAMICO 14 X 19 X 14 CM, 4,0 MPA (NBR 15270)</t>
  </si>
  <si>
    <t>MEIO BLOCO ESTRUTURAL CERAMICO 14 X 19 X 14 CM, 6,0 MPA (NBR 15270)</t>
  </si>
  <si>
    <t>MEIO BLOCO ESTRUTURAL CERAMICO 14 X 19 X 19 CM, 4,0 MPA (NBR 15270)</t>
  </si>
  <si>
    <t>MEIO BLOCO ESTRUTURAL CERAMICO 14 X 19 X 19 CM, 6,0 MPA (NBR 15270)</t>
  </si>
  <si>
    <t>MEIO BLOCO VEDACAO CONCRETO APARENTE 14 X 19 X 19 CM  (CLASSE C - NBR 6136)</t>
  </si>
  <si>
    <t>MEIO BLOCO VEDACAO CONCRETO APARENTE 19 X 19 X 19 CM (CLASSE C - NBR 6136)</t>
  </si>
  <si>
    <t>MEIO BLOCO VEDACAO CONCRETO APARENTE 9  X 19 X 19 CM (CLASSE C - NBR 6136)</t>
  </si>
  <si>
    <t>MEIO BLOCO VEDACAO CONCRETO 14 X 19 X 19 CM (CLASSE C - NBR 6136)</t>
  </si>
  <si>
    <t>MEIO BLOCO VEDACAO CONCRETO 19 X 19 X 19 CM (CLASSE C - NBR 6136)</t>
  </si>
  <si>
    <t>MEIO BLOCO VEDACAO CONCRETO 9 X 19 X 19 CM (CLASSE C - NBR 6136)</t>
  </si>
  <si>
    <t>MEIO-FIO OU GUIA DE CONCRETO, PRE-MOLDADO, COMP 1 M, *30 X 15* CM (H X L)</t>
  </si>
  <si>
    <t>MEIO-FIO OU GUIA DE CONCRETO, PRE-MOLDADO, COMP 1 M, *30 X 15/ 12* CM (H X L1/L2)</t>
  </si>
  <si>
    <t>MEIO-FIO OU GUIA DE CONCRETO, PRE-MOLDADO, COMP 80 CM, *45 X 18 /12* CM (H X L1/L2)</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</si>
  <si>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</si>
  <si>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</si>
  <si>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</si>
  <si>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</si>
  <si>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</si>
  <si>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</si>
  <si>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</si>
  <si>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</si>
  <si>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</si>
  <si>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</si>
  <si>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</si>
  <si>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</si>
  <si>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</si>
  <si>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</si>
  <si>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</si>
  <si>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</si>
  <si>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</si>
  <si>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</si>
  <si>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</si>
  <si>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</si>
  <si>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</si>
  <si>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</si>
  <si>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</si>
  <si>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</si>
  <si>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</si>
  <si>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</si>
  <si>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</si>
  <si>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</si>
  <si>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MOLA AEREA FECHA PORTA, PARA PORTAS COM LARGURA ACIMA DE 110 CM</t>
  </si>
  <si>
    <t>MOLA AEREA FECHA PORTA, PARA PORTAS COM LARGURA ATE 110 CM</t>
  </si>
  <si>
    <t>MOLA AEREA FECHA PORTA, PARA PORTAS COM LARGURA ATE 95 CM</t>
  </si>
  <si>
    <t>MOLA HIDRAULICA DE PISO P/ VIDRO TEMPERADO 10MM</t>
  </si>
  <si>
    <t>MONTADOR DE ELETROELETRONICOS</t>
  </si>
  <si>
    <t>MONTADOR DE ELETROELETRONICOS (MENSALISTA)</t>
  </si>
  <si>
    <t>MONTADOR DE ESTRUTURAS METALICAS</t>
  </si>
  <si>
    <t>MONTADOR DE ESTRUTURAS METALICAS (MENSALISTA)</t>
  </si>
  <si>
    <t>MONTADOR DE MAQUINAS</t>
  </si>
  <si>
    <t>MONTADOR DE MAQUINAS (MENSALISTA)</t>
  </si>
  <si>
    <t>MONTANTE EM BARRA CHATA ACO GALVANIZADO, *65 X 8* MM, ALTURA *1420* MM, PINTURA ELETROSTATICA, COR PRETA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</si>
  <si>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</si>
  <si>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</si>
  <si>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</si>
  <si>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</si>
  <si>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</si>
  <si>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</si>
  <si>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</si>
  <si>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</si>
  <si>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</si>
  <si>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</si>
  <si>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</si>
  <si>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</si>
  <si>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</si>
  <si>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</si>
  <si>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</si>
  <si>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</si>
  <si>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</si>
  <si>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</si>
  <si>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</si>
  <si>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</si>
  <si>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</si>
  <si>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</si>
  <si>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</si>
  <si>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</si>
  <si>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</si>
  <si>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</si>
  <si>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CURVO,10 X 10 CM, H= *2,60* M + CURVA DE 0,40 M</t>
  </si>
  <si>
    <t>MOURAO DE CONCRETO RETO, *10 X 10* CM, H= 2,30 M</t>
  </si>
  <si>
    <t>MOURAO DE CONCRETO RETO, TIPO ESTICADOR, *10 X 10* CM, H= 2,50 M</t>
  </si>
  <si>
    <t>MOURAO DE CONCRETO RETO, 10 X 10 CM, H= 2,00 M</t>
  </si>
  <si>
    <t>MOURAO DE CONCRETO RETO, 10 X 10 CM, H= 3,00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</si>
  <si>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</si>
  <si>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</si>
  <si>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</si>
  <si>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</si>
  <si>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</si>
  <si>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</si>
  <si>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</si>
  <si>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</si>
  <si>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</si>
  <si>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</si>
  <si>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</si>
  <si>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</si>
  <si>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</si>
  <si>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</si>
  <si>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</si>
  <si>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</si>
  <si>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</si>
  <si>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</si>
  <si>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</si>
  <si>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</si>
  <si>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</si>
  <si>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</si>
  <si>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</si>
  <si>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</si>
  <si>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</si>
  <si>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</si>
  <si>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</si>
  <si>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</si>
  <si>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</si>
  <si>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</si>
  <si>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</si>
  <si>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</si>
  <si>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</si>
  <si>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</si>
  <si>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</si>
  <si>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</si>
  <si>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</si>
  <si>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</si>
  <si>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</si>
  <si>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</si>
  <si>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</si>
  <si>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</si>
  <si>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</si>
  <si>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</si>
  <si>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</si>
  <si>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</si>
  <si>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</si>
  <si>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</si>
  <si>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</si>
  <si>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</si>
  <si>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</si>
  <si>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</si>
  <si>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</si>
  <si>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</si>
  <si>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</si>
  <si>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NUMERO / ALGARISMO PARA PORTA, TAMANHO *40* MM, EM ZAMAC, (MODELO DE 0 A 9), FIXACAO POR PARAFUSOS</t>
  </si>
  <si>
    <t>NUMERO / ALGARISMO PARA RESIDENCIA (FACHADA), TAMANHO *120* MM, EM ZAMAC, (MODELO DE 0 A 9), FIXACAO POR PARAFUSOS</t>
  </si>
  <si>
    <t>OCULOS DE SEGURANCA CONTRA IMPACTOS COM LENTE INCOLOR, ARMACAO NYLON, COM PROTECAO UVA E UVB</t>
  </si>
  <si>
    <t>OLEO COMBUSTIVEL BPF A GRANEL</t>
  </si>
  <si>
    <t>OLEO DE LINHACA</t>
  </si>
  <si>
    <t>OLEO DIESEL COMBUSTIVEL COMUM</t>
  </si>
  <si>
    <t>OLEO LUBRIFICANTE PARA MOTORES DE EQUIPAMENTOS PESADOS (CAMINHOES, TRATORES, RETROS E ETC)</t>
  </si>
  <si>
    <t>OLHO MAGICO / VISOR PARA PORTA DE *25 A 46* MM DE ESPESSURA, ANGULO DE VISAO APROXIMADO DE 200 GRAUS, LATAO CROMADO, COM FECHO JANELA</t>
  </si>
  <si>
    <t>OPERADOR DE BATE-ESTACAS</t>
  </si>
  <si>
    <t>OPERADOR DE BATE-ESTACAS (MENSALISTA)</t>
  </si>
  <si>
    <t>OPERADOR DE BETONEIRA (CAMINHAO)</t>
  </si>
  <si>
    <t>OPERADOR DE BETONEIRA (CAMINHAO) (MENSALISTA)</t>
  </si>
  <si>
    <t>OPERADOR DE BETONEIRA ESTACIONARIA / MISTURADOR (MENSALISTA)</t>
  </si>
  <si>
    <t>OPERADOR DE BETONEIRA ESTACIONARIA/MISTURADOR</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</si>
  <si>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</si>
  <si>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</si>
  <si>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</si>
  <si>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</si>
  <si>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</si>
  <si>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</si>
  <si>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</si>
  <si>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</si>
  <si>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</si>
  <si>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</si>
  <si>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</si>
  <si>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</si>
  <si>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</si>
  <si>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</si>
  <si>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</si>
  <si>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</si>
  <si>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</si>
  <si>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</si>
  <si>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</si>
  <si>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</si>
  <si>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</si>
  <si>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</si>
  <si>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t>
  </si>
  <si>
    <t>OPERADOR DE PAVIMENTADORA/MESA VIBROACABADORA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</si>
  <si>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</si>
  <si>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</si>
  <si>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</si>
  <si>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</si>
  <si>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</si>
  <si>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</si>
  <si>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</si>
  <si>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DE 10330 KG</t>
  </si>
  <si>
    <t>PA CARREGADEIRA SOBRE RODAS, POTENCIA LIQUIDA 128 HP, CAPACIDADE DA CACAMBA DE 1,7 A 2,8 M3, PESO OPERACIONAL DE 11632 KG</t>
  </si>
  <si>
    <t>PA CARREGADEIRA SOBRE RODAS, POTENCIA LIQUIDA 197 HP, CAPACIDADE DA CACAMBA DE 2,5 A 3,5 M3, PESO OPERACIONAL DE 18338 KG</t>
  </si>
  <si>
    <t>PA CARREGADEIRA SOBRE RODAS, POTENCIA LIQUIDA 213 HP, CAPACIDADE DA CACAMBA DE 1,9 A 3,5 M3, PESO OPERACIONAL DE 19234 KG</t>
  </si>
  <si>
    <t>PA CARREGADEIRA SOBRE RODAS, POTENCIA 152 HP, CAPACIDADE DA CACAMBA DE 1,53 A 2,30 M3, PESO OPERACIONAL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</si>
  <si>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</si>
  <si>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</si>
  <si>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</si>
  <si>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</si>
  <si>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</si>
  <si>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</si>
  <si>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</si>
  <si>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</si>
  <si>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ISOLANTE REVESTIDO EM ACO GALVALUME *0,5* MM COM PRE-PINTURA NAS DUAS FACES, NUCLEO EM POLIURETANO (PUR), E = 40/50 MM, PARA FECHAMENTOS VERTICAIS (INCLUI PARAFUSOS DE FIXACAO)</t>
  </si>
  <si>
    <t>PAINEL ISOLANTE REVESTIDO EM ACO GALVALUME *0,5* MM COM PRE-PINTURA NAS DUAS FACES, NUCLEO EM POLIURETANO (PUR), E = 70/80 MM, PARA FECHAMENTOS VERTICAIS (INCLUI PARAFUSOS DE FIXACAO)</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</si>
  <si>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</si>
  <si>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</si>
  <si>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</si>
  <si>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</si>
  <si>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</si>
  <si>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</si>
  <si>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</si>
  <si>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</si>
  <si>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</si>
  <si>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</si>
  <si>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</si>
  <si>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</si>
  <si>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</si>
  <si>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</si>
  <si>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</si>
  <si>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</si>
  <si>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</si>
  <si>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</si>
  <si>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</si>
  <si>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</si>
  <si>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</si>
  <si>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</si>
  <si>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</si>
  <si>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</si>
  <si>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</si>
  <si>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</si>
  <si>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</si>
  <si>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</si>
  <si>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</si>
  <si>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</si>
  <si>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</si>
  <si>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</si>
  <si>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</si>
  <si>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</si>
  <si>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</si>
  <si>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</si>
  <si>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</si>
  <si>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</si>
  <si>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</si>
  <si>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</si>
  <si>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</si>
  <si>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</si>
  <si>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</si>
  <si>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</si>
  <si>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</si>
  <si>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</si>
  <si>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</si>
  <si>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</si>
  <si>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</si>
  <si>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</si>
  <si>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</si>
  <si>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</si>
  <si>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</si>
  <si>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</si>
  <si>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</si>
  <si>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</si>
  <si>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</si>
  <si>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</si>
  <si>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</si>
  <si>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</si>
  <si>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</si>
  <si>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</si>
  <si>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</si>
  <si>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</si>
  <si>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</si>
  <si>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</si>
  <si>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X 19"</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</si>
  <si>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</si>
  <si>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</si>
  <si>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</si>
  <si>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</si>
  <si>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</si>
  <si>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</si>
  <si>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</si>
  <si>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</si>
  <si>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</si>
  <si>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</si>
  <si>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</si>
  <si>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*30 A 35* PECAS POR M2</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</si>
  <si>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</si>
  <si>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</si>
  <si>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</si>
  <si>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 (EMBALAGEM COM 250 G)</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</si>
  <si>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</si>
  <si>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</si>
  <si>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</si>
  <si>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</si>
  <si>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</si>
  <si>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</si>
  <si>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</si>
  <si>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PASTILHA DE VIDRO PIGMENTADA, NACIONAL, REVEST INT/EXT E PISCINA, CORES QUENTES, ESPESSURA MAIOR OU IGUAL A 5 MM  *2,0 X 2,0*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</si>
  <si>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</si>
  <si>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</si>
  <si>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</si>
  <si>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</si>
  <si>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</si>
  <si>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</si>
  <si>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</si>
  <si>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</si>
  <si>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</si>
  <si>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</si>
  <si>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PECA DE MADEIRA APARELHADA *7,5 X 7,5* CM (3 X 3 ") MACARANDUBA, ANGELIM OU EQUIVALENTE DA REGIAO</t>
  </si>
  <si>
    <t>PECA DE MADEIRA NAO APARELHADA *7,5 X 7,5* CM (3 X 3 ") MACARANDUBA, ANGELIM OU EQUIVALENTE DA REGIAO</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</si>
  <si>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</si>
  <si>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</si>
  <si>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</si>
  <si>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</si>
  <si>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</si>
  <si>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</si>
  <si>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</si>
  <si>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</si>
  <si>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</si>
  <si>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</si>
  <si>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</si>
  <si>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</si>
  <si>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</si>
  <si>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</si>
  <si>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</si>
  <si>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</si>
  <si>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</si>
  <si>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</si>
  <si>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</si>
  <si>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</si>
  <si>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</si>
  <si>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</si>
  <si>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</si>
  <si>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</si>
  <si>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</si>
  <si>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</si>
  <si>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</si>
  <si>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</si>
  <si>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</si>
  <si>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"I" DE ACO LAMINADO, "I" 102 X 12,7</t>
  </si>
  <si>
    <t>PERFIL "I" DE ACO LAMINADO, "I" 152 X 22</t>
  </si>
  <si>
    <t>PERFIL "I" DE ACO LAMINADO, "I" 203  X  34,3</t>
  </si>
  <si>
    <t>PERFIL "I" DE ACO LAMINADO, "W" 150 X 22,5</t>
  </si>
  <si>
    <t>PERFIL "I" DE ACO LAMINADO, "W" 250 X 32,7</t>
  </si>
  <si>
    <t>PERFIL "I" DE ACO LAMINADO, "W" 250 X 44,8</t>
  </si>
  <si>
    <t>PERFIL "I" DE ACO LAMINADO, "W" 310 X 52,0</t>
  </si>
  <si>
    <t>PERFIL "I" DE ACO LAMINADO, "W" 410 X 67</t>
  </si>
  <si>
    <t>PERFIL "I" DE ACO LAMINADO, W 250 X 38,50</t>
  </si>
  <si>
    <t>PERFIL "U" CHAPA ACO DOBRADA,  E = 3,04 MM , H = 20 CM, ABAS = 5 CM (4,47 KG/M)</t>
  </si>
  <si>
    <t>PERFIL "U" DE ACO LAMINADO, "U" 102 X 9,3</t>
  </si>
  <si>
    <t>PERFIL "U" DE ACO LAMINADO, "U" 152 X 15,6</t>
  </si>
  <si>
    <t>PERFIL "U" ENRIJECIDO DE  ACO GALVANIZADO, DOBRADO, 200 X 75 X 25 MM, E = 3,75 MM</t>
  </si>
  <si>
    <t>PERFIL "U" ENRIJECIDO DE ACO GALVANIZADO, DOBRADO, 150 X 60 X 20 MM, E = 3,00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</si>
  <si>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</si>
  <si>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</si>
  <si>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</si>
  <si>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</si>
  <si>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</si>
  <si>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</si>
  <si>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</si>
  <si>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</si>
  <si>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</si>
  <si>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</si>
  <si>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</si>
  <si>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</si>
  <si>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</si>
  <si>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</si>
  <si>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</si>
  <si>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</si>
  <si>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</si>
  <si>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</si>
  <si>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</si>
  <si>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</si>
  <si>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</si>
  <si>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</si>
  <si>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</si>
  <si>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</si>
  <si>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</si>
  <si>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</si>
  <si>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</si>
  <si>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</si>
  <si>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</si>
  <si>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</si>
  <si>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</si>
  <si>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</si>
  <si>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</si>
  <si>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</si>
  <si>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</si>
  <si>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</si>
  <si>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</si>
  <si>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PIGMENTO EM PO PARA ARGAMASSAS, CIMENTOS E OUTROS</t>
  </si>
  <si>
    <t>PILAR DE MADEIRA NAO APARELHADA *10 X 10* CM, MACARANDUBA, ANGELIM OU EQUIVALENTE DA REGIAO</t>
  </si>
  <si>
    <t>PILAR DE MADEIRA NAO APARELHADA *15 X 15* CM, MACARANDUBA, ANGELIM OU EQUIVALENTE DA REGIAO</t>
  </si>
  <si>
    <t>PILAR DE MADEIRA NAO APARELHADA *20 X 20* CM, MACARANDUBA, ANGELIM OU EQUIVALENTE DA REGIAO</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</si>
  <si>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</si>
  <si>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</si>
  <si>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</si>
  <si>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</si>
  <si>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</si>
  <si>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</si>
  <si>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</si>
  <si>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COM CHAPA DE LATAO CROMADO, 3/4", PARA PORTA / JANELA DE CORRER</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</si>
  <si>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</si>
  <si>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</si>
  <si>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</si>
  <si>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</si>
  <si>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</si>
  <si>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</si>
  <si>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</si>
  <si>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</si>
  <si>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</si>
  <si>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</si>
  <si>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</si>
  <si>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</si>
  <si>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</si>
  <si>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</si>
  <si>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</si>
  <si>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</si>
  <si>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</si>
  <si>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</si>
  <si>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</si>
  <si>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</si>
  <si>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</si>
  <si>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</si>
  <si>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</si>
  <si>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</si>
  <si>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</si>
  <si>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</si>
  <si>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</si>
  <si>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</si>
  <si>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</si>
  <si>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</si>
  <si>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</si>
  <si>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</si>
  <si>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</si>
  <si>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</si>
  <si>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</si>
  <si>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</si>
  <si>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</si>
  <si>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</si>
  <si>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</si>
  <si>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</si>
  <si>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</si>
  <si>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</si>
  <si>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</si>
  <si>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</si>
  <si>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</si>
  <si>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</si>
  <si>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</si>
  <si>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</si>
  <si>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</si>
  <si>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</si>
  <si>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DE  *60 X 60* CM E ESPESSURA DE 12 MM (30 MM NAS BORDAS) SEM COLOCACAO</t>
  </si>
  <si>
    <t>PLACA DE INAUGURACAO EM BRONZE *35X 50*CM</t>
  </si>
  <si>
    <t>PLACA DE INAUGURACAO METALICA, *40* CM X *60* CM</t>
  </si>
  <si>
    <t>PLACA DE OBRA (PARA CONSTRUCAO CIVIL) EM CHAPA GALVANIZADA *N. 22*,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</si>
  <si>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</si>
  <si>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</si>
  <si>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</si>
  <si>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</si>
  <si>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</si>
  <si>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</si>
  <si>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</si>
  <si>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</si>
  <si>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</si>
  <si>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</si>
  <si>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</si>
  <si>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</si>
  <si>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</si>
  <si>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</si>
  <si>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</si>
  <si>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</si>
  <si>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</si>
  <si>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</si>
  <si>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</si>
  <si>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</si>
  <si>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</si>
  <si>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</si>
  <si>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</si>
  <si>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</si>
  <si>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</si>
  <si>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</si>
  <si>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</si>
  <si>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</si>
  <si>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</si>
  <si>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</si>
  <si>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</si>
  <si>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</si>
  <si>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</si>
  <si>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</si>
  <si>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</si>
  <si>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</si>
  <si>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</si>
  <si>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</si>
  <si>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</si>
  <si>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</si>
  <si>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</si>
  <si>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</si>
  <si>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</si>
  <si>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</si>
  <si>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</si>
  <si>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</si>
  <si>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</si>
  <si>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</si>
  <si>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</si>
  <si>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</si>
  <si>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DE MADEIRA NAO APARELHADA *7,5 X 7,5* CM (3 X 3 ") PINUS, MISTA OU EQUIVALENTE DA REGIAO</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</si>
  <si>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</si>
  <si>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</si>
  <si>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</si>
  <si>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</si>
  <si>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</si>
  <si>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</si>
  <si>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</si>
  <si>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</si>
  <si>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</si>
  <si>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</si>
  <si>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</si>
  <si>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</si>
  <si>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</si>
  <si>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</si>
  <si>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</si>
  <si>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</si>
  <si>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</si>
  <si>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</si>
  <si>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</si>
  <si>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</si>
  <si>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</si>
  <si>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</si>
  <si>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</si>
  <si>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</si>
  <si>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</si>
  <si>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</si>
  <si>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</si>
  <si>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</si>
  <si>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</si>
  <si>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</si>
  <si>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</si>
  <si>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 X 210 CM, E = *35* MM, NUCLEO COLMEIA, CAPA LISA EM HDF, ACABAMENTO EM PRIMER PARA PINTURA</t>
  </si>
  <si>
    <t>PORTA DE MADEIRA, FOLHA LEVE (NBR 15930) DE 70 X 210 CM, E = *35* MM, NUCLEO COLMEIA, CAPA LISA EM HDF, ACABAMENTO EM PRIMER PARA PINTURA</t>
  </si>
  <si>
    <t>PORTA DE MADEIRA, FOLHA LEVE (NBR 15930) DE 80 X 210 CM, E = *35* MM, NUCLEO COLMEIA, CAPA LISA EM HDF, ACABAMENTO EM PRIMER PARA PINTURA</t>
  </si>
  <si>
    <t>PORTA DE MADEIRA, FOLHA LEVE (NBR 15930), E = *35* MM, NUCLEO COLMEIA, CAPA LISA EM HDF, ACABAMENTO MELAMINICO EM PADRAO MADEIRA</t>
  </si>
  <si>
    <t>PORTA DE MADEIRA, FOLHA MEDIA (NBR 15930) DE 100 X 210 CM, E = 35 MM, NUCLEO SARRAFEADO, CAPA LISA EM HDF, ACABAMENTO EM LAMINADO NATURAL PARA VERNIZ</t>
  </si>
  <si>
    <t>PORTA DE MADEIRA, FOLHA MEDIA (NBR 15930) DE 100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</si>
  <si>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</si>
  <si>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60 X 210 CM, E = 35 MM, NUCLEO SARRAFEADO, CAPA LISA EM HDF, ACABAMENTO EM PRIMER PARA PINTURA</t>
  </si>
  <si>
    <t>PORTA DE MADEIRA, FOLHA MEDIA (NBR 15930) DE 60 X 210 CM, E = 35 MM, NUCLEO SARRAFEADO, CAPA LISA EM HDF, ACABAMENTO LAMINADO NATURAL PARA VERNIZ</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</si>
  <si>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</si>
  <si>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</si>
  <si>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</si>
  <si>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</si>
  <si>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80 X 210 CM, E = 35 MM, NUCLEO SARRAFEADO, CAPA LISA EM HDF, ACABAMENTO EM LAMINADO NATURAL PARA VERNIZ</t>
  </si>
  <si>
    <t>PORTA DE MADEIRA, FOLHA MEDIA (NBR 15930) DE 80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</si>
  <si>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</si>
  <si>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</si>
  <si>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PORTA DE MADEIRA, FOLHA MEDIA (NBR 15930), E = 35 MM, NUCLEO SARRAFEADO, CAPA FRISADA EM HDF, ACABAMENTO MELAMINICO EM PADRAO MADEIRA</t>
  </si>
  <si>
    <t>PORTA DE MADEIRA, FOLHA PESADA (NBR 15930) DE 80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</si>
  <si>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</si>
  <si>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</si>
  <si>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90 X 210 CM, E = 35 MM,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</si>
  <si>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</si>
  <si>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</si>
  <si>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</si>
  <si>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</si>
  <si>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</si>
  <si>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</si>
  <si>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</si>
  <si>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</si>
  <si>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</si>
  <si>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</si>
  <si>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</si>
  <si>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</si>
  <si>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</si>
  <si>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</si>
  <si>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</si>
  <si>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</si>
  <si>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</si>
  <si>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</si>
  <si>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</si>
  <si>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</si>
  <si>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</si>
  <si>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</si>
  <si>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</si>
  <si>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</si>
  <si>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</si>
  <si>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</si>
  <si>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</si>
  <si>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</si>
  <si>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</si>
  <si>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</si>
  <si>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</si>
  <si>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</si>
  <si>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</si>
  <si>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</si>
  <si>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</si>
  <si>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</si>
  <si>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</si>
  <si>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</si>
  <si>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</si>
  <si>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POZOLANA DE CLASSE C</t>
  </si>
  <si>
    <t>PRANCHA DE MADEIRA APARELHADA *4 X 30* CM, MACARANDUBA, ANGELIM OU EQUIVALENTE DA REGIAO</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</si>
  <si>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</si>
  <si>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</si>
  <si>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</si>
  <si>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</si>
  <si>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</si>
  <si>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</si>
  <si>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</si>
  <si>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</si>
  <si>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</si>
  <si>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</si>
  <si>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</si>
  <si>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</si>
  <si>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</si>
  <si>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</si>
  <si>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</si>
  <si>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</si>
  <si>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</si>
  <si>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</si>
  <si>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</si>
  <si>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</si>
  <si>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</si>
  <si>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</si>
  <si>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</si>
  <si>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</si>
  <si>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</si>
  <si>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</si>
  <si>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</si>
  <si>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</si>
  <si>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PRESSAO DE PERNAS TRIPLO, EM TUBO DE ACO CARBONO, PINTURA NO PROCESSO ELETROSTATICO - EQUIPAMENTO DE GINASTICA PARA ACADEMIA AO AR LIVRE / ACADEMIA DA TERCEIRA IDADE - ATI</t>
  </si>
  <si>
    <t>PRIMER EPOXI</t>
  </si>
  <si>
    <t>PRIMER PARA MANTA ASFALTICA A BASE DE ASFALTO MODIFICADO DILUIDO EM SOLVENTE, APLICACAO A FRIO</t>
  </si>
  <si>
    <t>PRIMER UNIVERSAL, FUNDO ANTICORROSIVO TIPO ZARCAO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</si>
  <si>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</si>
  <si>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</si>
  <si>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</si>
  <si>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</si>
  <si>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</si>
  <si>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</si>
  <si>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</si>
  <si>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</si>
  <si>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</si>
  <si>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</si>
  <si>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</si>
  <si>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</si>
  <si>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</si>
  <si>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</si>
  <si>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</si>
  <si>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</si>
  <si>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</si>
  <si>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</si>
  <si>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</si>
  <si>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</si>
  <si>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</si>
  <si>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</si>
  <si>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</si>
  <si>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CONCHA DE EMBUTIR, EM LATAO CROMADO, PARA PORTA / JANELA DE CORRER, LISO, SEM FURO PARA CHAVE, COM FUROS PARA FIXAR PARAFUSOS, *30 X 90* MM (LARGURA X ALTURA)</t>
  </si>
  <si>
    <t>PUXADOR TIPO PUNHO REDONDO, CENTRAL, EM LATAO CROMADO, COMPRIMENTO DE *110* MM, PARA JANELAS / PORTAS DE CORRER - INCLUI PARAFUSOS</t>
  </si>
  <si>
    <t>PUXADOR TUBULAR RETO, DUPLO, EM ALUMINIO POLIDO, DIAMETRO APROX.DE 1", COMPRIMENTO APROX. DE 400 MM, PARA PORTAS DE MADEIRA OU VIDRO</t>
  </si>
  <si>
    <t>QUADRO DE DISTRIBUICAO COM BARRAMENTO TRIFASICO, DE EMBUTIR, EM CHAPA DE ACO GALVANIZADO, PARA 12 DISJUNTORES DIN, 100 A</t>
  </si>
  <si>
    <t>QUADRO DE DISTRIBUICAO COM BARRAMENTO TRIFASICO, DE EMBUTIR, EM CHAPA DE ACO GALVANIZADO, PARA 18 DISJUNTORES DIN, 100 A</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</si>
  <si>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</si>
  <si>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</si>
  <si>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</si>
  <si>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</si>
  <si>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</si>
  <si>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</si>
  <si>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</si>
  <si>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</si>
  <si>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</si>
  <si>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</si>
  <si>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24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</si>
  <si>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</si>
  <si>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</si>
  <si>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</si>
  <si>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40 DISJUNTORES DIN, 100 A</t>
  </si>
  <si>
    <t>QUADRO DE DISTRIBUICAO COM BARRAMENTO TRIFASICO, DE SOBREPOR, EM CHAPA DE ACO GALVANIZADO, PARA 48 DISJUNTORES DIN, 100 A</t>
  </si>
  <si>
    <t>QUADRO DE DISTRIBUICAO SEM BARRAMENTO, COM PORTA, DE EMBUTIR, EM CHAPA DE ACO GALVANIZADO, PARA 12 DISJUNTORES NEMA</t>
  </si>
  <si>
    <t>QUADRO DE DISTRIBUICAO SEM BARRAMENTO, COM PORTA, DE EMBUTIR, EM CHAPA DE ACO GALVANIZADO, PARA 3 DISJUNTORES NEMA</t>
  </si>
  <si>
    <t>QUADRO DE DISTRIBUICAO SEM BARRAMENTO, COM PORTA, DE EMBUTIR, EM CHAPA DE ACO GALVANIZADO, PARA 6 DISJUNTORES NEMA</t>
  </si>
  <si>
    <t>QUADRO DE DISTRIBUICAO, COM BARRAMENTO TERRA / NEUTRO, DE EMBUTIR, PARA 16 DISJUNTORES DIN</t>
  </si>
  <si>
    <t>QUADRO DE DISTRIBUICAO, COM BARRAMENTO TERRA / NEUTRO, DE EMBUTIR, PARA 24 DISJUNTORES DIN</t>
  </si>
  <si>
    <t>QUADRO DE DISTRIBUICAO, COM BARRAMENTO TERRA / NEUTRO, DE EMBUTIR, PARA 36 DISJUNTORES DIN</t>
  </si>
  <si>
    <t>QUADRO DE DISTRIBUICAO, COM BARRAMENTO TERRA / NEUTRO, DE EMBUTIR, PARA 8 DISJUNTORES DIN</t>
  </si>
  <si>
    <t>QUADRO DE DISTRIBUICAO, SEM BARRAMENTO, EM PVC, DE EMBUTIR, PARA 16 DISJUNTORES DIN</t>
  </si>
  <si>
    <t>QUADRO DE DISTRIBUICAO, SEM BARRAMENTO, EM PVC, DE EMBUTIR, PARA 24 DISJUNTORES DIN</t>
  </si>
  <si>
    <t>QUADRO DE DISTRIBUICAO, SEM BARRAMENTO, EM PVC, DE EMBUTIR, PARA 36 DISJUNTORES DIN</t>
  </si>
  <si>
    <t>QUADRO DE DISTRIBUICAO, SEM BARRAMENTO, EM PVC, DE EMBUTIR, PARA 4 DISJUNTORES DIN</t>
  </si>
  <si>
    <t>QUADRO DE DISTRIBUICAO, SEM BARRAMENTO, EM PVC, DE EMBUTIR, PARA 8 DISJUNTORES DIN</t>
  </si>
  <si>
    <t>QUADRO DE DISTRIBUICAO, SEM BARRAMENTO, EM PVC, DE SOBREPOR, PARA 16 DISJUNTORES DIN</t>
  </si>
  <si>
    <t>QUADRO DE DISTRIBUICAO, SEM BARRAMENTO, EM PVC, DE SOBREPOR, PARA 24 DISJUNTORES DIN</t>
  </si>
  <si>
    <t>QUADRO DE DISTRIBUICAO, SEM BARRAMENTO, EM PVC, DE SOBREPOR, PARA 36 DISJUNTORES DIN</t>
  </si>
  <si>
    <t>QUADRO DE DISTRIBUICAO, SEM BARRAMENTO, EM PVC, DE SOBREPOR, PARA 4 DISJUNTORES DIN</t>
  </si>
  <si>
    <t>QUADRO DE DISTRIBUICAO, SEM BARRAMENTO, EM PVC, DE SOBREPOR, PARA 8 DISJUNTORES DIN</t>
  </si>
  <si>
    <t>QUEROSENE</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</si>
  <si>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</si>
  <si>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</si>
  <si>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</si>
  <si>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</si>
  <si>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</si>
  <si>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</si>
  <si>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</si>
  <si>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</si>
  <si>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</si>
  <si>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</si>
  <si>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</si>
  <si>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</si>
  <si>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</si>
  <si>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</si>
  <si>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</si>
  <si>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</si>
  <si>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</si>
  <si>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</si>
  <si>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</si>
  <si>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</si>
  <si>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</si>
  <si>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</si>
  <si>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</si>
  <si>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</si>
  <si>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</si>
  <si>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</si>
  <si>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</si>
  <si>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</si>
  <si>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</si>
  <si>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</si>
  <si>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</si>
  <si>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</si>
  <si>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</si>
  <si>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</si>
  <si>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</si>
  <si>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</si>
  <si>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</si>
  <si>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</si>
  <si>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</si>
  <si>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</si>
  <si>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</si>
  <si>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</si>
  <si>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</si>
  <si>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</si>
  <si>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</si>
  <si>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</si>
  <si>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</si>
  <si>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</si>
  <si>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</si>
  <si>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</si>
  <si>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</si>
  <si>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</si>
  <si>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</si>
  <si>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</si>
  <si>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</si>
  <si>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</si>
  <si>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</si>
  <si>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</si>
  <si>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</si>
  <si>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</si>
  <si>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</si>
  <si>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</si>
  <si>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</si>
  <si>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</si>
  <si>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</si>
  <si>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</si>
  <si>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</si>
  <si>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</si>
  <si>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</si>
  <si>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</si>
  <si>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</si>
  <si>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</si>
  <si>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</si>
  <si>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</si>
  <si>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</si>
  <si>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</si>
  <si>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</si>
  <si>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</si>
  <si>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</si>
  <si>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</si>
  <si>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</si>
  <si>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</si>
  <si>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</si>
  <si>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</si>
  <si>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</si>
  <si>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</si>
  <si>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</si>
  <si>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</si>
  <si>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</si>
  <si>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</si>
  <si>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</si>
  <si>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REJUNTE BRANCO, CIMENTICIO</t>
  </si>
  <si>
    <t>REJUNTE COLORIDO, CIMENTICIO</t>
  </si>
  <si>
    <t>REJUNTE EPOXI BRANCO</t>
  </si>
  <si>
    <t>REJUNTE EPOXI COR</t>
  </si>
  <si>
    <t>RELE FOTOELETRICO INTERNO E EXTERNO BIVOLT 1000 W, DE CONECTOR, SEM BASE</t>
  </si>
  <si>
    <t>RELE TERMICO BIMETAL PARA USO EM MOTORES TRIFASICOS, TENSAO 380 V, POTENCIA ATE 15 CV, CORRENTE NOMINAL MAXIMA 22 A</t>
  </si>
  <si>
    <t>REMOVEDOR DE TINTA OLEO/ESMALTE VERNIZ</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</si>
  <si>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</si>
  <si>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</si>
  <si>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</si>
  <si>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</si>
  <si>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</si>
  <si>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</si>
  <si>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</si>
  <si>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</si>
  <si>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</si>
  <si>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</si>
  <si>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</si>
  <si>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</si>
  <si>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</si>
  <si>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DE MADEIRA APARELHADA *1,5 X 5* CM, MACARANDUBA, ANGELIM OU EQUIVALENTE DA REGIAO</t>
  </si>
  <si>
    <t>RIPA DE MADEIRA NAO APARELHADA *1 X 3* CM, MACARANDUBA, ANGELIM OU EQUIVALENTE DA REGIAO</t>
  </si>
  <si>
    <t>RIPA DE MADEIRA NAO APARELHADA *1,5 X 5* CM, MACARANDUBA, ANGELIM OU EQUIVALENTE DA REGIAO</t>
  </si>
  <si>
    <t>RIPA DE MADEIRA NAO APARELHADA *2 X 7* CM, PINUS, MISTA OU EQUIVALENTE DA REGIAO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</si>
  <si>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</si>
  <si>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</si>
  <si>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</si>
  <si>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</si>
  <si>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</si>
  <si>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</si>
  <si>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</si>
  <si>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</si>
  <si>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</si>
  <si>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</si>
  <si>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</si>
  <si>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</si>
  <si>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</si>
  <si>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</si>
  <si>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</si>
  <si>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</si>
  <si>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</si>
  <si>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</si>
  <si>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</si>
  <si>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</si>
  <si>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</si>
  <si>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</si>
  <si>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</si>
  <si>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</si>
  <si>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</si>
  <si>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</si>
  <si>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</si>
  <si>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</si>
  <si>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</si>
  <si>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</si>
  <si>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</si>
  <si>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</si>
  <si>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</si>
  <si>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</si>
  <si>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</si>
  <si>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</si>
  <si>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</si>
  <si>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 (COLETADO CAIXA)</t>
  </si>
  <si>
    <t>RUFO PARA TELHA ESTRUTURAL DE FIBROCIMENTO 1 ABA (SEM AMIANTO)</t>
  </si>
  <si>
    <t>RUFO PARA TELHA ESTRUTURAL DE FIBROCIMENTO 2 ABAS, COMPRIMENTO DE 1031 MM (SEM AMIANTO)</t>
  </si>
  <si>
    <t>RUFO PARA TELHA ONDULADA DE FIBROCIMENTO, E = 6 MM, ABA *260* MM, COMPRIMENTO 1100 MM (SEM AMIANTO)</t>
  </si>
  <si>
    <t>SABAO EM PO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</si>
  <si>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</si>
  <si>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</si>
  <si>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</si>
  <si>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</si>
  <si>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</si>
  <si>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</si>
  <si>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</si>
  <si>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</si>
  <si>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</si>
  <si>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15* CM, MACARANDUBA, ANGELIM OU EQUIVALENTE DA REGIAO</t>
  </si>
  <si>
    <t>SARRAFO DE MADEIRA NAO APARELHADA *2,5 X 7* CM, MACARANDUBA, ANGELIM OU EQUIVALENTE DA REGIAO</t>
  </si>
  <si>
    <t>SARRAFO DE MADEIRA NAO APARELHADA *2,5 X 7,5* CM (1 X 3 ") PINUS, MISTA OU EQUIVALENTE DA REGIAO</t>
  </si>
  <si>
    <t>SARRAFO DE MADEIRA NAO APARELHADA 2,5 X 5 CM (1 X 2 ") PINUS, MISTA OU EQUIVALENTE DA REGIAO</t>
  </si>
  <si>
    <t>SARRAFO DE MADEIRA NAO APARELHADA 2,5 X 5 CM, MACARANDUBA, ANGELIM OU EQUIVALENTE DA REGIAO</t>
  </si>
  <si>
    <t>SEGURO - HORISTA (COLETADO CAIXA)</t>
  </si>
  <si>
    <t>SEGURO - MENSALISTA (COLETADO CAIXA)</t>
  </si>
  <si>
    <t>SEIXO ROLADO PARA APLICACAO EM CONCRETO (POSTO PEDREIRA/FORNECEDOR, SEM FRETE)</t>
  </si>
  <si>
    <t>SELADOR ACRILICO PAREDES INTERNAS/EXTERNAS</t>
  </si>
  <si>
    <t>SELADOR HORIZONTAL PARA FITA DE ACO 1 "</t>
  </si>
  <si>
    <t>SELADOR PVA PAREDES INTERNAS</t>
  </si>
  <si>
    <t>SELANTE A BASE DE ALCATRAO E POLIURETANO PARA JUNTAS HORIZONTAIS</t>
  </si>
  <si>
    <t>SELANTE A BASE DE RESINAS ACRILICAS PARA TRINCAS</t>
  </si>
  <si>
    <t>SELANTE DE BASE ASFALTICA PARA VEDACAO</t>
  </si>
  <si>
    <t>SELANTE ELASTICO MONOCOMPONENTE A BASE DE POLIURETANO PARA JUNTAS DIVERSAS</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</si>
  <si>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</si>
  <si>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</si>
  <si>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</si>
  <si>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</si>
  <si>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</si>
  <si>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</si>
  <si>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</si>
  <si>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</si>
  <si>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</si>
  <si>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</si>
  <si>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</si>
  <si>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</si>
  <si>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</si>
  <si>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</si>
  <si>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</si>
  <si>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</si>
  <si>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</si>
  <si>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</si>
  <si>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</si>
  <si>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</si>
  <si>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</si>
  <si>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</si>
  <si>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</si>
  <si>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</si>
  <si>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</si>
  <si>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</si>
  <si>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</si>
  <si>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</si>
  <si>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</si>
  <si>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</si>
  <si>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</si>
  <si>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</si>
  <si>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</si>
  <si>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</si>
  <si>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</si>
  <si>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</si>
  <si>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</si>
  <si>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SISTEMA DE FORMAS MANUSEAVEIS DE ALUMINIO, PARA BLOCO RESID. COM PAREDES DE CONCRETO MOLDADAS IN LOCO, BLOCO COM 4 PAV. E 4 UNIDADES POR PAV., UNIDADE HABITACIONALCOM 48 M2 E 2 QUARTOS; TELHA DE FIBROCIMENTO (COLETADO CAIXA)</t>
  </si>
  <si>
    <t>SISTEMA DE FORMAS MANUSEAVEIS DE ALUMINIO, PARA EDIFICACAO RESIDENCIAL UNIFAMILIAR COM PAREDES DE CONCRETO MOLDADAS IN LOCO, UNIDADE HABITACIONAL TERREA COM 38 M2, COM SALA, CIRCULACAO, 2 QUARTOS, BANHEIRO, COZINHA E TANQUE EXTERNO (SEM COBERTURA) (COLETADO CAIXA)</t>
  </si>
  <si>
    <t>SODA CAUSTICA EM ESCAMAS</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</si>
  <si>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</si>
  <si>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</si>
  <si>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</si>
  <si>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</si>
  <si>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</si>
  <si>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</si>
  <si>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</si>
  <si>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</si>
  <si>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</si>
  <si>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</si>
  <si>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</si>
  <si>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</si>
  <si>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</si>
  <si>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SOLUCAO LIMPADORA PARA PVC, FRASCO COM 200 CM3</t>
  </si>
  <si>
    <t>SOLVENTE DILUENTE A BASE DE AGUARRAS</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</si>
  <si>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</si>
  <si>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</si>
  <si>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</si>
  <si>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</si>
  <si>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</si>
  <si>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</si>
  <si>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</si>
  <si>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</si>
  <si>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</si>
  <si>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</si>
  <si>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</si>
  <si>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</si>
  <si>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</si>
  <si>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SUMIDOURO CONCRETO PRE MOLDADO, COMPLETO, PARA 10 CONTRIBUINTES</t>
  </si>
  <si>
    <t>SUMIDOURO CONCRETO PRE MOLDADO, COMPLETO, PARA 100 CONTRIBUINTES</t>
  </si>
  <si>
    <t>SUMIDOURO CONCRETO PRE MOLDADO, COMPLETO, PARA 150 CONTRIBUINTES</t>
  </si>
  <si>
    <t>SUMIDOURO CONCRETO PRE MOLDADO, COMPLETO, PARA 200 CONTRIBUINTES</t>
  </si>
  <si>
    <t>SUMIDOURO CONCRETO PRE MOLDADO, COMPLETO, PARA 5 CONTRIBUINTES</t>
  </si>
  <si>
    <t>SUMIDOURO CONCRETO PRE MOLDADO, COMPLETO, PARA 50 CONTRIBUINTES</t>
  </si>
  <si>
    <t>SUMIDOURO CONCRETO PRE MOLDADO, COMPLETO, PARA 75 CONTRIBUINTES</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</si>
  <si>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</si>
  <si>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</si>
  <si>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</si>
  <si>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</si>
  <si>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</si>
  <si>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</si>
  <si>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</si>
  <si>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</si>
  <si>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</si>
  <si>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</si>
  <si>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</si>
  <si>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</si>
  <si>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</si>
  <si>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</si>
  <si>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</si>
  <si>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</si>
  <si>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</si>
  <si>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DE MADEIRA APARELHADA *2,5 X 15* CM, MACARANDUBA, ANGELIM OU EQUIVALENTE DA REGIAO</t>
  </si>
  <si>
    <t>TABUA DE MADEIRA APARELHADA *2,5 X 25* CM, MACARANDUBA, ANGELIM OU EQUIVALENTE DA REGIAO</t>
  </si>
  <si>
    <t>TABUA DE MADEIRA APARELHADA *2,5 X 30* CM, MACARANDUBA, ANGELIM OU EQUIVALENTE DA REGIAO</t>
  </si>
  <si>
    <t>TABUA DE MADEIRA NAO APARELHADA *2,5 X 10 CM (1 X 4 ") PINUS, MISTA OU EQUIVALENTE DA REGIAO</t>
  </si>
  <si>
    <t>TABUA DE MADEIRA NAO APARELHADA *2,5 X 15 CM (1 X 6 ") PINUS, MISTA OU EQUIVALENTE DA REGIAO</t>
  </si>
  <si>
    <t>TABUA DE MADEIRA NAO APARELHADA *2,5 X 20* CM, CEDRINHO OU EQUIVALENTE DA REGIAO</t>
  </si>
  <si>
    <t>TABUA DE MADEIRA NAO APARELHADA *2,5 X 23* CM (1 x 9 ") PINUS, MISTA OU EQUIVALENTE DA REGIAO</t>
  </si>
  <si>
    <t>TABUA DE MADEIRA NAO APARELHADA *2,5 X 30 CM (1 X 12 ") PINUS, MISTA OU EQUIVALENTE DA REGIAO</t>
  </si>
  <si>
    <t>TABUA DE MADEIRA NAO APARELHADA *2,5 X 30* CM, CEDRINHO OU EQUIVALENTE DA REGIAO</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</si>
  <si>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</si>
  <si>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</si>
  <si>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</si>
  <si>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</si>
  <si>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</si>
  <si>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</si>
  <si>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</si>
  <si>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PARA PV OU CAIXA DE INSPECAO, DIMENSOES 600 X 600 X 50 MM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</si>
  <si>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</si>
  <si>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</si>
  <si>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</si>
  <si>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</si>
  <si>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</si>
  <si>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</si>
  <si>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</si>
  <si>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</si>
  <si>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</si>
  <si>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</si>
  <si>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</si>
  <si>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</si>
  <si>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</si>
  <si>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</si>
  <si>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</si>
  <si>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</si>
  <si>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</si>
  <si>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</si>
  <si>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</si>
  <si>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</si>
  <si>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</si>
  <si>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</si>
  <si>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</si>
  <si>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</si>
  <si>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</si>
  <si>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</si>
  <si>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</si>
  <si>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</si>
  <si>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</si>
  <si>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</si>
  <si>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</si>
  <si>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</si>
  <si>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</si>
  <si>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</si>
  <si>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</si>
  <si>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</si>
  <si>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</si>
  <si>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</si>
  <si>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</si>
  <si>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</si>
  <si>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</si>
  <si>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</si>
  <si>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</si>
  <si>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</si>
  <si>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</si>
  <si>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LAVAR ROUPAS EM CONCRETO PRE-MOLDADO, 1 BOCA, COM APOIO/PES, DE *60 X 65 X 80* CM (L X P X A)</t>
  </si>
  <si>
    <t>TANQUE DUPLO EM MARMORE SINTETICO COM CUBA LISA E ESFREGADOR, *110 X 60* CM</t>
  </si>
  <si>
    <t>TANQUE LOUCA BRANCA COM COLUNA *30* L</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</si>
  <si>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</si>
  <si>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</si>
  <si>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</si>
  <si>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</si>
  <si>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</si>
  <si>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</si>
  <si>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</si>
  <si>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</si>
  <si>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</si>
  <si>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</si>
  <si>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</si>
  <si>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</si>
  <si>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</si>
  <si>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</si>
  <si>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</si>
  <si>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</si>
  <si>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</si>
  <si>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</si>
  <si>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</si>
  <si>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</si>
  <si>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</si>
  <si>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</si>
  <si>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</si>
  <si>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</si>
  <si>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</si>
  <si>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</si>
  <si>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</si>
  <si>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</si>
  <si>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</si>
  <si>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</si>
  <si>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</si>
  <si>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</si>
  <si>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</si>
  <si>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</si>
  <si>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</si>
  <si>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</si>
  <si>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</si>
  <si>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</si>
  <si>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</si>
  <si>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</si>
  <si>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</si>
  <si>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</si>
  <si>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</si>
  <si>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</si>
  <si>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</si>
  <si>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</si>
  <si>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</si>
  <si>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</si>
  <si>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</si>
  <si>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</si>
  <si>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</si>
  <si>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</si>
  <si>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</si>
  <si>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</si>
  <si>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</si>
  <si>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</si>
  <si>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</si>
  <si>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</si>
  <si>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</si>
  <si>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</si>
  <si>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</si>
  <si>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</si>
  <si>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</si>
  <si>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</si>
  <si>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</si>
  <si>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</si>
  <si>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</si>
  <si>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</si>
  <si>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</si>
  <si>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</si>
  <si>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</si>
  <si>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</si>
  <si>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</si>
  <si>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</si>
  <si>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</si>
  <si>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</si>
  <si>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</si>
  <si>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</si>
  <si>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</si>
  <si>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</si>
  <si>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</si>
  <si>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</si>
  <si>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</si>
  <si>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</si>
  <si>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</si>
  <si>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</si>
  <si>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</si>
  <si>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</si>
  <si>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</si>
  <si>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</si>
  <si>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</si>
  <si>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</si>
  <si>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</si>
  <si>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</si>
  <si>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</si>
  <si>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</si>
  <si>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</si>
  <si>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</si>
  <si>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</si>
  <si>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</si>
  <si>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</si>
  <si>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</si>
  <si>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</si>
  <si>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</si>
  <si>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</si>
  <si>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</si>
  <si>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</si>
  <si>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</si>
  <si>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</si>
  <si>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</si>
  <si>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</si>
  <si>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</si>
  <si>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</si>
  <si>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</si>
  <si>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</si>
  <si>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</si>
  <si>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</si>
  <si>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</si>
  <si>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</si>
  <si>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</si>
  <si>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</si>
  <si>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</si>
  <si>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</si>
  <si>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</si>
  <si>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</si>
  <si>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</si>
  <si>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</si>
  <si>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</si>
  <si>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</si>
  <si>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</si>
  <si>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</si>
  <si>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</si>
  <si>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</si>
  <si>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</si>
  <si>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</si>
  <si>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</si>
  <si>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</si>
  <si>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</si>
  <si>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</si>
  <si>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</si>
  <si>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</si>
  <si>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</si>
  <si>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</si>
  <si>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</si>
  <si>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</si>
  <si>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</si>
  <si>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</si>
  <si>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</si>
  <si>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</si>
  <si>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</si>
  <si>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</si>
  <si>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</si>
  <si>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</si>
  <si>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</si>
  <si>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</si>
  <si>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</si>
  <si>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</si>
  <si>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</si>
  <si>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</si>
  <si>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</si>
  <si>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</si>
  <si>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</si>
  <si>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</si>
  <si>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</si>
  <si>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</si>
  <si>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</si>
  <si>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</si>
  <si>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</si>
  <si>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</si>
  <si>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</si>
  <si>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</si>
  <si>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</si>
  <si>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</si>
  <si>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</si>
  <si>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</si>
  <si>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</si>
  <si>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</si>
  <si>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</si>
  <si>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</si>
  <si>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</si>
  <si>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</si>
  <si>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</si>
  <si>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</si>
  <si>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</si>
  <si>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</si>
  <si>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</si>
  <si>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</si>
  <si>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</si>
  <si>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</si>
  <si>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</si>
  <si>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</si>
  <si>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</si>
  <si>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</si>
  <si>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</si>
  <si>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</si>
  <si>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</si>
  <si>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</si>
  <si>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</si>
  <si>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</si>
  <si>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</si>
  <si>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</si>
  <si>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</si>
  <si>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</si>
  <si>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</si>
  <si>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</si>
  <si>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</si>
  <si>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</si>
  <si>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</si>
  <si>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</si>
  <si>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</si>
  <si>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</si>
  <si>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</si>
  <si>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</si>
  <si>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</si>
  <si>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</si>
  <si>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</si>
  <si>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</si>
  <si>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</si>
  <si>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</si>
  <si>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</si>
  <si>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</si>
  <si>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</si>
  <si>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</si>
  <si>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</si>
  <si>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</si>
  <si>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</si>
  <si>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PVC, MALHA HEXAGONAL DUPLA TORCAO, 8 X 10 CM (ZN/AL + PVC),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</si>
  <si>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</si>
  <si>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</si>
  <si>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*1,24 MM, MALHA 25 X 25 MM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</si>
  <si>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</si>
  <si>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</si>
  <si>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</si>
  <si>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NERVURADA CA-60, Q-138, (2,20 KG/M2), DIAMETRO DO FIO = 4,2 MM, LARGURA =  2,45 X 120 M DE COMPRIMENTO, ESPACAMENTO DA MALHA = 10  X 10 CM</t>
  </si>
  <si>
    <t>TELA DE ACO SOLDADA NERVURADA CA-60, Q-138, (2,20 KG/M2), DIAMETRO DO FIO = 4,2 MM, LARGURA =  2,45 X 120 M DE COMPRIMENTO, ESPACAMENTO DA MALHA = 10 X 10 CM</t>
  </si>
  <si>
    <t>TELA DE ACO SOLDADA NERVURADA CA-60, Q-61, (0,97 KG/M2), DIAMETRO DO FIO = 3,4 MM, LARGURA =  2,45 X 120 M DE COMPRIMENTO, ESPACAMENTO DA MALHA = 15  X 15 CM</t>
  </si>
  <si>
    <t>TELA DE ACO SOLDADA NERVURADA CA-60, Q-61, (0,97 KG/M2), DIAMETRO DO FIO = 3,4 MM, LARGURA =  2,45 X 120 M DE COMPRIMENTO, ESPACAMENTO DA MALHA = 15 X 15 CM</t>
  </si>
  <si>
    <t>TELA DE ACO SOLDADA NERVURADA CA-60, Q-92, (1,48 KG/M2), DIAMETRO DO FIO = 4,2 MM, LARGURA =  2,45 X 60 M DE COMPRIMENTO, ESPACAMENTO DA MALHA = 15  X 15 CM</t>
  </si>
  <si>
    <t>TELA DE ACO SOLDADA NERVURADA CA-60, Q-92, (1,48 KG/M2), DIAMETRO DO FIO = 4,2 MM, LARGURA =  2,45 X 60 M DE COMPRIMENTO, ESPACAMENTO DA MALHA = 15 X 15 CM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</si>
  <si>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</si>
  <si>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</si>
  <si>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Q-196, (3,11 KG/M2), DIAMETRO DO FIO = 5,0 MM, LARGURA =  2,45 M, ESPACAMENTO DA MALHA = 10 X 10 CM</t>
  </si>
  <si>
    <t>TELA DE ACO SOLDADA NERVURADA, CA-60, T-196, (2,11 KG/M2), DIAMETRO DO FIO = 5,0 MM, LARGURA =  2,45 M, ESPACAMENTO DA MALHA = 30 X 10 CM</t>
  </si>
  <si>
    <t>TELA DE ANIAGEM (JUTA)</t>
  </si>
  <si>
    <t>TELA DE ARAME GALV QUADRANGULAR / LOSANGULAR,  FIO 2,11 MM (14  BWG), MALHA  8 X 8 CM, H = 2 M</t>
  </si>
  <si>
    <t>TELA DE ARAME GALV QUADRANGULAR / LOSANGULAR,  FIO 2,11 MM (14 BWG), MALHA  5 X 5 CM, H = 2 M</t>
  </si>
  <si>
    <t>TELA DE ARAME GALV QUADRANGULAR / LOSANGULAR,  FIO 2,77 MM (12  BWG), MALHA  10 X 10 CM, H = 2 M</t>
  </si>
  <si>
    <t>TELA DE ARAME GALV QUADRANGULAR / LOSANGULAR,  FIO 2,77 MM (12  BWG), MALHA  8 X 8 CM, H = 2 M</t>
  </si>
  <si>
    <t>TELA DE ARAME GALV QUADRANGULAR / LOSANGULAR,  FIO 2,77 MM (12 BWG), MALHA  5 X 5 CM, H = 2 M</t>
  </si>
  <si>
    <t>TELA DE ARAME GALV QUADRANGULAR / LOSANGULAR,  FIO 3,4 MM (10  BWG), MALHA  5 X 5 CM, H = 2 M</t>
  </si>
  <si>
    <t>TELA DE ARAME GALV QUADRANGULAR / LOSANGULAR,  FIO 4,19 MM (8 BWG), MALHA  5 X 5 CM, H = 2 M</t>
  </si>
  <si>
    <t>TELA DE ARAME GALV REVESTIDO EM PVC, QUADRANGULAR / LOSANGULAR,  FIO 1,24 MM (18 BWG), BITOLA = *1,9* MM, MALHA  1,9 X 1,9  CM, H = 2 M</t>
  </si>
  <si>
    <t>TELA DE ARAME GALV REVESTIDO EM PVC, QUADRANGULAR / LOSANGULAR,  FIO 2,11 MM (14 BWG), BITOLA FINAL = *2,8* MM, MALHA  *8 X 8* CM, H = 2 M</t>
  </si>
  <si>
    <t>TELA DE ARAME GALV REVESTIDO EM PVC, QUADRANGULAR / LOSANGULAR,  FIO 2,77 MM (12 BWG), BITOLA FINAL = *3,8* MM, MALHA  7,5 X 7,5 CM, H = 2 M</t>
  </si>
  <si>
    <t>TELA DE ARAME GALV REVESTIDO EM PVC, QUADRANGULAR/LOSANGULAR, FIO 2,77 MM (12 BWG), MALHA 3 X 3 CM, H = 2 M</t>
  </si>
  <si>
    <t>TELA DE ARAME GALV, HEXAGONAL,  FIO 0,56 MM (24  BWG), MALHA  1/2", H = 1 M</t>
  </si>
  <si>
    <t>TELA DE ARAME ONDULADA,  FIO *2,77* MM (10  BWG), MALHA  5 X 5 CM, H = 2 M</t>
  </si>
  <si>
    <t>TELA DE FIBRA DE VIDRO, ACABAMENTO ANTI-ALCALINO, MALHA 10 X 10 MM</t>
  </si>
  <si>
    <t>TELA EM MALHA HEXAGONAL DE DUPLA TORCAO 8 X 10 CM (ZN/ AL + PVC),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</si>
  <si>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</si>
  <si>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</si>
  <si>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</si>
  <si>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</si>
  <si>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TELA SOLDADA ARAME GALVANIZADO 12 BWG (2,77MM), MALHA 15 X 5 CM</t>
  </si>
  <si>
    <t>TELHA ALUMINIO ONDULADA, ALTURA = *18* MM, E = 0,5 MM</t>
  </si>
  <si>
    <t>TELHA ALUMINIO ONDULADA, ALTURA = *18* MM, E = 0,6 MM</t>
  </si>
  <si>
    <t>TELHA ALUMINIO ONDULADA, ALTURA = *18* MM, E = 0,7 MM</t>
  </si>
  <si>
    <t>TELHA CERAMICA TIPO AMERICANA, COMPRIMENTO DE *45* CM, RENDIMENTO DE *12* TELHAS/M2</t>
  </si>
  <si>
    <t>TELHA DE ACO ZINCADO ONDULADA, A = *17* MM, E = 0,5 MM, SEM PINTURA</t>
  </si>
  <si>
    <t>TELHA DE ACO ZINCADO TRAPEZOIDAL AUTOPORTANTE, A = 120 MM, E = 0,95 MM, COM PINTURA ELETROSTATICA BRANCA EM 1 FACE</t>
  </si>
  <si>
    <t>TELHA DE ACO ZINCADO TRAPEZOIDAL AUTOPORTANTE, A = 120 MM, E = 0,95 MM, SEM PINTURA</t>
  </si>
  <si>
    <t>TELHA DE ACO ZINCADO TRAPEZOIDAL AUTOPORTANTE, A = 259 MM, E = 0,95 MM, COM PINTURA ELETROSTATICA BRANCA EM 1 FACE</t>
  </si>
  <si>
    <t>TELHA DE ACO ZINCADO TRAPEZOIDAL AUTOPORTANTE, A = 259 MM, E = 0,95 MM, SEM PINTURA</t>
  </si>
  <si>
    <t>TELHA DE ACO ZINCADO TRAPEZOIDAL, A = *40* MM, E = 0,5 MM, SEM PINTURA</t>
  </si>
  <si>
    <t>TELHA DE ALUMINIO TRAPEZOIDAL, ALTURA = 38 MM, E = 0,5 MM (LARGURA = 1056 MM E COMPRIMENTO = 5000 MM)</t>
  </si>
  <si>
    <t>TELHA DE ALUMINIO TRAPEZOIDAL, ALTURA = 38 MM, E = 0,7 MM (LARGURA = 1056 MM E COMPRIMENTO = 5000 MM)</t>
  </si>
  <si>
    <t>TELHA DE BARRO / CERAMICA, NAO ESMALTADA, TIPO COLONIAL, CANAL, PLAN, PAULISTA, COMPRIMENTO DE *44 A 50* CM, RENDIMENTO DE COBERTURA DE *26* TELHAS/M2</t>
  </si>
  <si>
    <t>TELHA DE BARRO / CERAMICA, TIPO ROMANA, AMERICANA, PORTUGUESA, FRANCESA, COMPRIMENTO DE *41* CM,  RENDIMENTO DE *16* TELHAS/M2</t>
  </si>
  <si>
    <t>TELHA DE CONCRETO TIPO CLASSICA, COR CINZA, COMPRIMENTO DE *42* CM, RENDIMENTO DE *10* TELHAS/M2 (COLETADO CAIXA)</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</si>
  <si>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</si>
  <si>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</si>
  <si>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</si>
  <si>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</si>
  <si>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</si>
  <si>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</si>
  <si>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</si>
  <si>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</si>
  <si>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</si>
  <si>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</si>
  <si>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</si>
  <si>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</si>
  <si>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</si>
  <si>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</si>
  <si>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</si>
  <si>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</si>
  <si>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</si>
  <si>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</si>
  <si>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</si>
  <si>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</si>
  <si>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</si>
  <si>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</si>
  <si>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</si>
  <si>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</si>
  <si>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</si>
  <si>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</si>
  <si>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</si>
  <si>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</si>
  <si>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</si>
  <si>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</si>
  <si>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</si>
  <si>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</si>
  <si>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</si>
  <si>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</si>
  <si>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</si>
  <si>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</si>
  <si>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 = 30 MM, DENSIDADE 35 KG/M3, COM DUAS FACES TRAPEZOIDAIS (NAO INCLUI ACESSORIOS DE FIXACAO) (COLETADO CAIXA)</t>
  </si>
  <si>
    <t>TELHA ISOLANTE COM NUCLEO EM POLIESTIRENO (EPS), E = 30 MM, REVESTIDA EM ACO ZINCADO *0,5* MM COM PRE-PINTURA NAS DUAS FACES, FACE SUPERIOR EM TELHA TRAPEZOIDAL E FACE INFERIOR EM CHAPA PLANA (NAO INCLUI ACESSORIOS DE FIXACAO)</t>
  </si>
  <si>
    <t>TELHA ISOLANTE COM NUCLEO EM POLIESTIRENO (EPS), E = 50 MM, REVESTIDA EM ACO ZINCADO *0,5* MM COM PRE-PINTURA NAS DUAS FACES, FACE SUPERIOR EM TELHA TRAPEZOIDAL E FACE INFERIOR EM CHAPA PLANA (NAO INCLUI ACESSORIOS DE FIXACAO)</t>
  </si>
  <si>
    <t>TELHA ISOLANTE COM NUCLEO EM POLIESTIRENO (EPS), E = 50 MM, REVESTIDA EM TELHA TRAPEZOIDAL DE ACO ZINCADO *0,5* MM COM PRE-PINTURA NAS DUAS FACES (NAO INCLUI ACESSORIOS DE FIXACAO)</t>
  </si>
  <si>
    <t>TELHA VIDRO TIPO CANAL OU COLONIAL, C = 46 A 50 CM</t>
  </si>
  <si>
    <t>TELHADOR</t>
  </si>
  <si>
    <t>TELHADOR ( MENSALISTA )</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</si>
  <si>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</si>
  <si>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</si>
  <si>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</si>
  <si>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</si>
  <si>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</si>
  <si>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</si>
  <si>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</si>
  <si>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</si>
  <si>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</si>
  <si>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</si>
  <si>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</si>
  <si>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</si>
  <si>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</si>
  <si>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</si>
  <si>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</si>
  <si>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</si>
  <si>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</si>
  <si>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</si>
  <si>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</si>
  <si>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</si>
  <si>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</si>
  <si>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</si>
  <si>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</si>
  <si>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</si>
  <si>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</si>
  <si>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</si>
  <si>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</si>
  <si>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</si>
  <si>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</si>
  <si>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</si>
  <si>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</si>
  <si>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</si>
  <si>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</si>
  <si>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</si>
  <si>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</si>
  <si>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</si>
  <si>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</si>
  <si>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</si>
  <si>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t>
  </si>
  <si>
    <t>TIJOLO CERAMICO MACICO *5 X 10 X 20* CM</t>
  </si>
  <si>
    <t>TIJOLO CERAMICO MACICO APARENTE *6 X 12 X 24* CM</t>
  </si>
  <si>
    <t>TIJOLO CERAMICO MACICO APARENTE 2 FUROS, *6,5 X 10 X 20* CM</t>
  </si>
  <si>
    <t>TIJOLO CERAMICO REFRATARIO 2,5 X 11,4 X 22,9 CM</t>
  </si>
  <si>
    <t>TIJOLO CERAMICO REFRATARIO 6,3 X 11,4 X 22,9 CM</t>
  </si>
  <si>
    <t>TIL PARA LIGACAO PREDIAL, EM PVC, JE, BBB, DN 100 X 100 MM, PARA REDE COLETORA ESGOTO (NBR 10569)</t>
  </si>
  <si>
    <t>TIL RADIAL, PVC, JE, BBB, DN 300 X 200 MM, PARA REDE COLETORA DE ESGOTO (NBR 10569)</t>
  </si>
  <si>
    <t>TIL TUBO QUEDA, EM PVC, JE, BBB, DN 100 X 100 MM, PARA REDE COLETORA DE ESGOTO (NBR 10569)</t>
  </si>
  <si>
    <t>TINTA A BASE DE RESINA ACRILICA EMULSIONADA EM AGUA, PARA SINALIZACAO HORIZONTAL VIARIA (NBR 13699)</t>
  </si>
  <si>
    <t>TINTA A BASE DE RESINA ACRILICA, PARA SINALIZACAO HORIZONTAL VIARIA (NBR 11862)</t>
  </si>
  <si>
    <t>TINTA A OLEO BRILHANTE PARA MADEIRA E METAIS</t>
  </si>
  <si>
    <t>TINTA ACRILICA PARA CERAMICA</t>
  </si>
  <si>
    <t>TINTA ACRILICA PREMIUM PARA PISO</t>
  </si>
  <si>
    <t>TINTA ACRILICA PREMIUM, COR BRANCO  FOSCO</t>
  </si>
  <si>
    <t>TINTA ACRILICA PREMIUM, COR BRANCO FOSCO</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</si>
  <si>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</si>
  <si>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</si>
  <si>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</si>
  <si>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</si>
  <si>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</si>
  <si>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EPOXI PREMIUM, BRANCA</t>
  </si>
  <si>
    <t>TINTA ESMALTE SINTETICO GRAFITE COM PROTECAO PARA METAIS FERROSOS</t>
  </si>
  <si>
    <t>TINTA ESMALTE SINTETICO PREMIUM ACETINADO</t>
  </si>
  <si>
    <t>TINTA ESMALTE SINTETICO PREMIUM BRILHANTE</t>
  </si>
  <si>
    <t>TINTA ESMALTE SINTETICO PREMIUM FOSCO</t>
  </si>
  <si>
    <t>TINTA LATEX ACRILICA ECONOMICA, COR BRANCA</t>
  </si>
  <si>
    <t>TINTA LATEX ACRILICA STANDARD, COR BRANCA</t>
  </si>
  <si>
    <t>TINTA LATEX PVA PREMIUM,  COR BRANCA</t>
  </si>
  <si>
    <t>TINTA LATEX PVA PREMIUM, COR BRANCA</t>
  </si>
  <si>
    <t>TINTA LATEX PVA STANDARD, COR BRANCA</t>
  </si>
  <si>
    <t>TINTA MINERAL IMPERMEAVEL EM PO, BRANCA</t>
  </si>
  <si>
    <t>TINTA PROTETORA SUPERFICIE METALICA ALUMINIO</t>
  </si>
  <si>
    <t>TINTA/REVESTIMENTO  A BASE DE RESINA EPOXI COM ALCATRAO, BICOMPONENTE</t>
  </si>
  <si>
    <t>TINTA/REVESTIMENTO A BASE DE RESINA EPOXI COM ALCATRAO, BICOMPONENTE</t>
  </si>
  <si>
    <t>TIRANTE COM ELO, EM ARAME GALVANIZADO RIGIDO, NUMERO 10, COMPRIMENTO 2000 MM, PARA PENDURAL DE FORRO REMOVIVEL</t>
  </si>
  <si>
    <t>TIRANTE EM FERRO GALVANIZADO PARA CONTRAVENTAMENTO DE TELHA CANALETE 90, 1/4 " X 400 MM</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</si>
  <si>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</si>
  <si>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</si>
  <si>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</si>
  <si>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</si>
  <si>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</si>
  <si>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</si>
  <si>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</si>
  <si>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</si>
  <si>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</si>
  <si>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</si>
  <si>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</si>
  <si>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</si>
  <si>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</si>
  <si>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</si>
  <si>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</si>
  <si>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</si>
  <si>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</si>
  <si>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TANQUE, PADRAO POPULAR, 1/2 " OU 3/4 " (REF 1140)</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</si>
  <si>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</si>
  <si>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</si>
  <si>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</si>
  <si>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</si>
  <si>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</si>
  <si>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</si>
  <si>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</si>
  <si>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</si>
  <si>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1/2 " OU 3/4 " (REF 1157)</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</si>
  <si>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</si>
  <si>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</si>
  <si>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</si>
  <si>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</si>
  <si>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DE BOIA CONVENCIONAL PARA CAIXA D'AGUA, 1.1/2", COM HASTE E TORNEIRA METALICOS E BALAO PLASTICO</t>
  </si>
  <si>
    <t>TORNEIRA DE BOIA CONVENCIONAL PARA CAIXA D'AGUA, 1.1/4", COM HASTE E TORNEIRA METALICOS E BALAO PLASTICO</t>
  </si>
  <si>
    <t>TORNEIRA DE BOIA CONVENCIONAL PARA CAIXA D'AGUA, 1/2", COM HASTE E TORNEIRA METALICOS E BALAO PLASTICO</t>
  </si>
  <si>
    <t>TORNEIRA DE BOIA CONVENCIONAL PARA CAIXA D'AGUA, 1", COM HASTE E TORNEIRA METALICOS E BALAO PLASTICO</t>
  </si>
  <si>
    <t>TORNEIRA DE BOIA CONVENCIONAL PARA CAIXA D'AGUA, 2", COM HASTE E TORNEIRA METALICOS E BALAO PLASTICO</t>
  </si>
  <si>
    <t>TORNEIRA DE BOIA CONVENCIONAL PARA CAIXA D'AGUA, 3/4", COM HASTE E TORNEIRA METALICOS E BALAO PLASTICO</t>
  </si>
  <si>
    <t>TORNEIRA DE BOIA VAZAO TOTAL PARA CAIXA D'AGUA, 1/2", COM HASTE E TORNEIRA METALICOS E BALAO PLASTICO</t>
  </si>
  <si>
    <t>TORNEIRA DE BOIA VAZAO TOTAL PARA CAIXA D'AGUA, 1", COM HASTE E TORNEIRA METALICOS E BALAO PLASTICO</t>
  </si>
  <si>
    <t>TORNEIRA DE BOIA VAZAO TOTAL PARA CAIXA D'AGUA, 3/4", COM HASTE E TORNEIRA METALICOS E BALAO PLASTICO</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</si>
  <si>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</si>
  <si>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</si>
  <si>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</si>
  <si>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1/2 ", COM HASTE, TORNEIRA E BALAO METALICOS</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</si>
  <si>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</si>
  <si>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</si>
  <si>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</si>
  <si>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</si>
  <si>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</si>
  <si>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</si>
  <si>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</si>
  <si>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</si>
  <si>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</si>
  <si>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</si>
  <si>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</si>
  <si>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</si>
  <si>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</si>
  <si>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</si>
  <si>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</si>
  <si>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</si>
  <si>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</si>
  <si>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</si>
  <si>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</si>
  <si>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</si>
  <si>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</si>
  <si>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</si>
  <si>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</si>
  <si>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</si>
  <si>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</si>
  <si>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</si>
  <si>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</si>
  <si>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</si>
  <si>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</si>
  <si>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</si>
  <si>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</si>
  <si>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</si>
  <si>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</si>
  <si>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</si>
  <si>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</si>
  <si>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TRELICA NERVURADA (ESPACADOR), ALTURA = 120,0 MM, DIAMETRO DOS BANZOS INFERIORES E SUPERIOR = 6,0 MM, DIAMETRO DA DIAGONAL = 4,2 MM (COLETADO CAIXA)</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</si>
  <si>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</si>
  <si>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</si>
  <si>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</si>
  <si>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</si>
  <si>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</si>
  <si>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</si>
  <si>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</si>
  <si>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</si>
  <si>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</si>
  <si>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</si>
  <si>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</si>
  <si>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</si>
  <si>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</si>
  <si>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1/2", E= *2,77 MM, SCHEDULE 40, *1,27 KG/M</t>
  </si>
  <si>
    <t>TUBO ACO CARBONO SEM COSTURA 1/2", E= *3,73 MM, SCHEDULE 80, *1,62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</si>
  <si>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</si>
  <si>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</si>
  <si>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</si>
  <si>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</si>
  <si>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</si>
  <si>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</si>
  <si>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</si>
  <si>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4", E= *6,02 MM, SCHEDULE 40, *16,06 KG/M</t>
  </si>
  <si>
    <t>TUBO ACO CARBONO SEM COSTURA 4", E= *8,56 MM, SCHEDULE 80, *22,31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</si>
  <si>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</si>
  <si>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</si>
  <si>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</si>
  <si>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</si>
  <si>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</si>
  <si>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</si>
  <si>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</si>
  <si>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</si>
  <si>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</si>
  <si>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</si>
  <si>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</si>
  <si>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</si>
  <si>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</si>
  <si>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</si>
  <si>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</si>
  <si>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</si>
  <si>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</si>
  <si>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</si>
  <si>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</si>
  <si>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</si>
  <si>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</si>
  <si>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</si>
  <si>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</si>
  <si>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</si>
  <si>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</si>
  <si>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</si>
  <si>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</si>
  <si>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</si>
  <si>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</si>
  <si>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</si>
  <si>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</si>
  <si>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</si>
  <si>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</si>
  <si>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</si>
  <si>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CONCRETO ARMADO, CLASSE EA-2, PB JE, DN 1000 MM, PARA ESGOTO SANITARIO (NBR 8890)</t>
  </si>
  <si>
    <t>TUBO CONCRETO ARMADO, CLASSE EA-2, PB JE, DN 300 MM, PARA ESGOTO SANITARIO (NBR 8890)</t>
  </si>
  <si>
    <t>TUBO CONCRETO ARMADO, CLASSE EA-2, PB JE, DN 400 MM, PARA ESGOTO SANITARIO (NBR 8890)</t>
  </si>
  <si>
    <t>TUBO CONCRETO ARMADO, CLASSE EA-2, PB JE, DN 500 MM, PARA ESGOTO SANITARIO (NBR 8890)</t>
  </si>
  <si>
    <t>TUBO CONCRETO ARMADO, CLASSE EA-2, PB JE, DN 600 MM, PARA ESGOTO SANITARIO (NBR 8890)</t>
  </si>
  <si>
    <t>TUBO CONCRETO ARMADO, CLASSE EA-2, PB JE, DN 700 MM, PARA ESGOTO SANITARIO (NBR 8890)</t>
  </si>
  <si>
    <t>TUBO CONCRETO ARMADO, CLASSE EA-2, PB JE, DN 800 MM, PARA ESGOTO SANITARIO (NBR 8890)</t>
  </si>
  <si>
    <t>TUBO CONCRETO ARMADO, CLASSE EA-2, PB JE, DN 900 MM, PARA ESGOTO SANITARIO (NBR 8890)</t>
  </si>
  <si>
    <t>TUBO CONCRETO ARMADO, CLASSE EA-3, PB JE, DN 1000 MM, PARA ESGOTO SANITARIO (NBR 8890)</t>
  </si>
  <si>
    <t>TUBO CONCRETO ARMADO, CLASSE EA-3, PB JE, DN 400 MM, PARA ESGOTO SANITARIO (NBR 8890)</t>
  </si>
  <si>
    <t>TUBO CONCRETO ARMADO, CLASSE EA-3, PB JE, DN 500 MM, PARA ESGOTO SANITARIO (NBR 8890)</t>
  </si>
  <si>
    <t>TUBO CONCRETO ARMADO, CLASSE EA-3, PB JE, DN 600 MM, PARA ESGOTO SANITARIO (NBR 8890)</t>
  </si>
  <si>
    <t>TUBO CONCRETO ARMADO, CLASSE EA-3, PB JE, DN 700 MM, PARA ESGOTO SANITARIO (NBR 8890)</t>
  </si>
  <si>
    <t>TUBO CONCRETO ARMADO, CLASSE EA-3, PB JE, DN 800 MM, PARA ESGOTO SANITARIO (NBR 8890)</t>
  </si>
  <si>
    <t>TUBO CONCRETO ARMADO, CLASSE EA-3, PB JE, DN 900 MM, PARA ESGOTO SANITARIO (NBR 8890)</t>
  </si>
  <si>
    <t>TUBO CONCRETO ARMADO, CLASSE PA-1, PB, DN 1000 MM, PARA AGUAS PLUVIAIS (NBR 8890)</t>
  </si>
  <si>
    <t>TUBO CONCRETO ARMADO, CLASSE PA-1, PB, DN 1100 MM, PARA AGUAS PLUVIAIS (NBR 8890)</t>
  </si>
  <si>
    <t>TUBO CONCRETO ARMADO, CLASSE PA-1, PB, DN 1200 MM, PARA AGUAS PLUVIAIS (NBR 8890)</t>
  </si>
  <si>
    <t>TUBO CONCRETO ARMADO, CLASSE PA-1, PB, DN 1500 MM, PARA AGUAS PLUVIAIS (NBR 8890)</t>
  </si>
  <si>
    <t>TUBO CONCRETO ARMADO, CLASSE PA-1, PB, DN 2000 MM, PARA AGUAS PLUVIAIS (NBR 8890)</t>
  </si>
  <si>
    <t>TUBO CONCRETO ARMADO, CLASSE PA-1, PB, DN 300 MM, PARA AGUAS PLUVIAIS (NBR 8890)</t>
  </si>
  <si>
    <t>TUBO CONCRETO ARMADO, CLASSE PA-1, PB, DN 400 MM, PARA AGUAS PLUVIAIS (NBR 8890)</t>
  </si>
  <si>
    <t>TUBO CONCRETO ARMADO, CLASSE PA-1, PB, DN 500 MM, PARA AGUAS PLUVIAIS (NBR 8890)</t>
  </si>
  <si>
    <t>TUBO CONCRETO ARMADO, CLASSE PA-1, PB, DN 600 MM, PARA AGUAS PLUVIAIS (NBR 8890)</t>
  </si>
  <si>
    <t>TUBO CONCRETO ARMADO, CLASSE PA-1, PB, DN 700 MM, PARA AGUAS PLUVIAIS (NBR 8890)</t>
  </si>
  <si>
    <t>TUBO CONCRETO ARMADO, CLASSE PA-1, PB, DN 800 MM, PARA AGUAS PLUVIAIS (NBR 8890)</t>
  </si>
  <si>
    <t>TUBO CONCRETO ARMADO, CLASSE PA-1, PB, DN 900 MM, PARA AGUAS PLUVIAIS (NBR 8890)</t>
  </si>
  <si>
    <t>TUBO CONCRETO ARMADO, CLASSE PA-2, PB, DN 1000 MM, PARA AGUAS PLUVIAIS (NBR 8890)</t>
  </si>
  <si>
    <t>TUBO CONCRETO ARMADO, CLASSE PA-2, PB, DN 1100 MM, PARA AGUAS PLUVIAIS (NBR 8890)</t>
  </si>
  <si>
    <t>TUBO CONCRETO ARMADO, CLASSE PA-2, PB, DN 1200 MM, PARA AGUAS PLUVIAIS (NBR 8890)</t>
  </si>
  <si>
    <t>TUBO CONCRETO ARMADO, CLASSE PA-2, PB, DN 1500 MM, PARA AGUAS PLUVIAIS (NBR 8890)</t>
  </si>
  <si>
    <t>TUBO CONCRETO ARMADO, CLASSE PA-2, PB, DN 2000 MM, PARA AGUAS PLUVIAIS (NBR 8890)</t>
  </si>
  <si>
    <t>TUBO CONCRETO ARMADO, CLASSE PA-2, PB, DN 300 MM, PARA AGUAS PLUVIAIS (NBR 8890)</t>
  </si>
  <si>
    <t>TUBO CONCRETO ARMADO, CLASSE PA-2, PB, DN 400 MM, PARA AGUAS PLUVIAIS (NBR 8890)</t>
  </si>
  <si>
    <t>TUBO CONCRETO ARMADO, CLASSE PA-2, PB, DN 500 MM, PARA AGUAS PLUVIAIS (NBR 8890)</t>
  </si>
  <si>
    <t>TUBO CONCRETO ARMADO, CLASSE PA-2, PB, DN 600 MM, PARA AGUAS PLUVIAIS (NBR 8890)</t>
  </si>
  <si>
    <t>TUBO CONCRETO ARMADO, CLASSE PA-2, PB, DN 700 MM, PARA AGUAS PLUVIAIS (NBR 8890)</t>
  </si>
  <si>
    <t>TUBO CONCRETO ARMADO, CLASSE PA-2, PB, DN 800 MM, PARA AGUAS PLUVIAIS (NBR 8890)</t>
  </si>
  <si>
    <t>TUBO CONCRETO ARMADO, CLASSE PA-2, PB, DN 900 MM, PARA AGUAS PLUVIAIS (NBR 8890)</t>
  </si>
  <si>
    <t>TUBO CONCRETO ARMADO, CLASSE PA-3, PB, DN 1000 MM, PARA AGUAS PLUVIAIS (NBR 8890)</t>
  </si>
  <si>
    <t>TUBO CONCRETO ARMADO, CLASSE PA-3, PB, DN 1100 MM, PARA AGUAS PLUVIAIS (NBR 8890)</t>
  </si>
  <si>
    <t>TUBO CONCRETO ARMADO, CLASSE PA-3, PB, DN 1200 MM, PARA AGUAS PLUVIAIS (NBR 8890)</t>
  </si>
  <si>
    <t>TUBO CONCRETO ARMADO, CLASSE PA-3, PB, DN 1500 MM, PARA AGUAS PLUVIAIS (NBR 8890)</t>
  </si>
  <si>
    <t>TUBO CONCRETO ARMADO, CLASSE PA-3, PB, DN 400 MM, PARA AGUAS PLUVIAIS (NBR 8890)</t>
  </si>
  <si>
    <t>TUBO CONCRETO ARMADO, CLASSE PA-3, PB, DN 500 MM, PARA AGUAS PLUVIAIS (NBR 8890)</t>
  </si>
  <si>
    <t>TUBO CONCRETO ARMADO, CLASSE PA-3, PB, DN 600 MM, PARA AGUAS PLUVIAIS (NBR 8890)</t>
  </si>
  <si>
    <t>TUBO CONCRETO ARMADO, CLASSE PA-3, PB, DN 700 MM, PARA AGUAS PLUVIAIS (NBR 8890)</t>
  </si>
  <si>
    <t>TUBO CONCRETO ARMADO, CLASSE PA-3, PB, DN 800 MM, PARA AGUAS PLUVIAIS (NBR 8890)</t>
  </si>
  <si>
    <t>TUBO CONCRETO ARMADO, CLASSE PA-3, PB, DN 900 MM, PARA AGUAS PLUVIAIS (NBR 8890)</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</si>
  <si>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</si>
  <si>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</si>
  <si>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</si>
  <si>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</si>
  <si>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</si>
  <si>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</si>
  <si>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</si>
  <si>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</si>
  <si>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</si>
  <si>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</si>
  <si>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</si>
  <si>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</si>
  <si>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</si>
  <si>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</si>
  <si>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</si>
  <si>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</si>
  <si>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</si>
  <si>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</si>
  <si>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</si>
  <si>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</si>
  <si>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</si>
  <si>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</si>
  <si>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</si>
  <si>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</si>
  <si>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</si>
  <si>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</si>
  <si>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</si>
  <si>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</si>
  <si>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</si>
  <si>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</si>
  <si>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</si>
  <si>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</si>
  <si>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</si>
  <si>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</si>
  <si>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</si>
  <si>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</si>
  <si>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</si>
  <si>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</si>
  <si>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</si>
  <si>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</si>
  <si>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</si>
  <si>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</si>
  <si>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</si>
  <si>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</si>
  <si>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</si>
  <si>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</si>
  <si>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</si>
  <si>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</si>
  <si>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</si>
  <si>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</si>
  <si>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</si>
  <si>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</si>
  <si>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</si>
  <si>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</si>
  <si>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</si>
  <si>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</si>
  <si>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</si>
  <si>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SIMPLES POROSO, MACHO/FEMEA, DN 200 MM</t>
  </si>
  <si>
    <t>TUBO DE CONCRETO SIMPLES POROSO, MACHO/FEMEA, DN 300 MM</t>
  </si>
  <si>
    <t>TUBO DE CONCRETO SIMPLES, CLASSE ES, PB JE, DN 400 MM, PARA ESGOTO SANITARIO (NBR 8890)</t>
  </si>
  <si>
    <t>TUBO DE CONCRETO SIMPLES, CLASSE ES, PB JE, DN 500 MM, PARA ESGOTO SANITARIO (NBR 8890)</t>
  </si>
  <si>
    <t>TUBO DE CONCRETO SIMPLES, CLASSE ES, PB JE, DN 600 MM, PARA ESGOTO SANITARIO (NBR 8890)</t>
  </si>
  <si>
    <t>TUBO DE CONCRETO SIMPLES, CLASSE- PS1, MACHO/FEMEA, DN 200 MM, PARA AGUAS PLUVIAIS (NBR 8890)</t>
  </si>
  <si>
    <t>TUBO DE CONCRETO SIMPLES, CLASSE- PS1, MACHO/FEMEA, DN 300 MM, PARA AGUAS PLUVIAIS (NBR 8890)</t>
  </si>
  <si>
    <t>TUBO DE CONCRETO SIMPLES, CLASSE- PS1, MACHO/FEMEA, DN 400 MM, PARA AGUAS PLUVIAIS (NBR 8890)</t>
  </si>
  <si>
    <t>TUBO DE CONCRETO SIMPLES, CLASSE- PS1, MACHO/FEMEA, DN 500 MM, PARA AGUAS PLUVIAIS (NBR 8890)</t>
  </si>
  <si>
    <t>TUBO DE CONCRETO SIMPLES, CLASSE- PS1, MACHO/FEMEA, DN 600 MM, PARA AGUAS PLUVIAIS (NBR 8890)</t>
  </si>
  <si>
    <t>TUBO DE CONCRETO SIMPLES, CLASSE- PS1, PB, DN 200 MM, PARA AGUAS PLUVIAIS (NBR 8890)</t>
  </si>
  <si>
    <t>TUBO DE CONCRETO SIMPLES, CLASSE- PS1, PB, DN 300 MM, PARA AGUAS PLUVIAIS (NBR 8890)</t>
  </si>
  <si>
    <t>TUBO DE CONCRETO SIMPLES, CLASSE- PS1, PB, DN 400 MM, PARA AGUAS PLUVIAIS (NBR 8890)</t>
  </si>
  <si>
    <t>TUBO DE CONCRETO SIMPLES, CLASSE- PS1, PB, DN 500 MM, PARA AGUAS PLUVIAIS (NBR 8890)</t>
  </si>
  <si>
    <t>TUBO DE CONCRETO SIMPLES, CLASSE- PS1, PB, DN 600 MM, PARA AGUAS PLUVIAIS (NBR 8890)</t>
  </si>
  <si>
    <t>TUBO DE CONCRETO SIMPLES, CLASSE- PS2, PB, DN 200 MM, PARA AGUAS PLUVIAIS (NBR 8890)</t>
  </si>
  <si>
    <t>TUBO DE CONCRETO SIMPLES, CLASSE- PS2, PB, DN 300 MM, PARA AGUAS PLUVIAIS (NBR 8890)</t>
  </si>
  <si>
    <t>TUBO DE CONCRETO SIMPLES, CLASSE- PS2, PB, DN 400 MM, PARA AGUAS PLUVIAIS (NBR 8890)</t>
  </si>
  <si>
    <t>TUBO DE CONCRETO SIMPLES, CLASSE- PS2, PB, DN 500 MM, PARA AGUAS PLUVIAIS (NBR 8890)</t>
  </si>
  <si>
    <t>TUBO DE CONCRETO SIMPLES, CLASSE- PS2, PB, DN 600 MM, PARA AGUAS PLUVIAIS (NBR 8890)</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</si>
  <si>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</si>
  <si>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</si>
  <si>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</si>
  <si>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</si>
  <si>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</si>
  <si>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</si>
  <si>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</si>
  <si>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</si>
  <si>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</si>
  <si>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</si>
  <si>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</si>
  <si>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</si>
  <si>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</si>
  <si>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</si>
  <si>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</si>
  <si>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</si>
  <si>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</si>
  <si>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</si>
  <si>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</si>
  <si>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</si>
  <si>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</si>
  <si>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</si>
  <si>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</si>
  <si>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</si>
  <si>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</si>
  <si>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</si>
  <si>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</si>
  <si>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</si>
  <si>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</si>
  <si>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</si>
  <si>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</si>
  <si>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</si>
  <si>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</si>
  <si>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</si>
  <si>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</si>
  <si>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</si>
  <si>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DE REVESTIMENTO, EM ACO, CORPO SCHEDULE 40, PONTEIRA SCHEDULE 80, ROSQUEAVEL E SEGMENTADO PARA PERFURACAO, DIAMETRO 10'' (310 MM)  (COLETADO CAIXA)</t>
  </si>
  <si>
    <t>TUBO DE REVESTIMENTO, EM ACO, CORPO SCHEDULE 40, PONTEIRA SCHEDULE 80, ROSQUEAVEL E SEGMENTADO PARA PERFURACAO, DIAMETRO 14'' (400 MM)  (COLETADO CAIXA)</t>
  </si>
  <si>
    <t>TUBO DE REVESTIMENTO, EM ACO, CORPO SCHEDULE 40, PONTEIRA SCHEDULE 80, ROSQUEAVEL E SEGMENTADO PARA PERFURACAO, DIAMETRO 16'' (450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</si>
  <si>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</si>
  <si>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</si>
  <si>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</si>
  <si>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</si>
  <si>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</si>
  <si>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</si>
  <si>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</si>
  <si>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</si>
  <si>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</si>
  <si>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</si>
  <si>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</si>
  <si>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</si>
  <si>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</si>
  <si>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</si>
  <si>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</si>
  <si>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</si>
  <si>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</si>
  <si>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</si>
  <si>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</si>
  <si>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</si>
  <si>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</si>
  <si>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</si>
  <si>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</si>
  <si>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</si>
  <si>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</si>
  <si>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</si>
  <si>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</si>
  <si>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</si>
  <si>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</si>
  <si>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</si>
  <si>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</si>
  <si>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</si>
  <si>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</si>
  <si>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</si>
  <si>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</si>
  <si>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</si>
  <si>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</si>
  <si>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</si>
  <si>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</si>
  <si>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</si>
  <si>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</si>
  <si>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</si>
  <si>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</si>
  <si>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</si>
  <si>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</si>
  <si>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</si>
  <si>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</si>
  <si>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</si>
  <si>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</si>
  <si>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</si>
  <si>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</si>
  <si>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</si>
  <si>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</si>
  <si>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</si>
  <si>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</si>
  <si>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</si>
  <si>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</si>
  <si>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</si>
  <si>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</si>
  <si>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</si>
  <si>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</si>
  <si>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</si>
  <si>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</si>
  <si>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</si>
  <si>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</si>
  <si>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</si>
  <si>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</si>
  <si>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</si>
  <si>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</si>
  <si>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</si>
  <si>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</si>
  <si>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</si>
  <si>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</si>
  <si>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</si>
  <si>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PREDIAL (NBR 5688)</t>
  </si>
  <si>
    <t>TUBO PVC, SERIE R, DN 150 MM, PARA ESGOTO OU AGUAS PLUVIAIS PREDIAL (NBR 5688)</t>
  </si>
  <si>
    <t>TUBO PVC, SERIE R, DN 40 MM, PARA ESGOTO OU AGUAS PLUVIAIS PREDIAL (NBR 5688)</t>
  </si>
  <si>
    <t>TUBO PVC, SERIE R, DN 50 MM, PARA ESGOTO OU AGUAS PLUVIAIS PREDIAL (NBR 5688)</t>
  </si>
  <si>
    <t>TUBO PVC, SERIE R, DN 75 MM, PARA ESGOTO OU AGUAS PLUVIAIS PREDIAL (NBR 5688)</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</si>
  <si>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</si>
  <si>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</si>
  <si>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</si>
  <si>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</si>
  <si>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</si>
  <si>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</si>
  <si>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</si>
  <si>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</si>
  <si>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</si>
  <si>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</si>
  <si>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</si>
  <si>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</si>
  <si>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</si>
  <si>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</si>
  <si>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</si>
  <si>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</si>
  <si>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</si>
  <si>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</si>
  <si>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</si>
  <si>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</si>
  <si>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</si>
  <si>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</si>
  <si>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</si>
  <si>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</si>
  <si>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</si>
  <si>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</si>
  <si>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</si>
  <si>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</si>
  <si>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</si>
  <si>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</si>
  <si>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</si>
  <si>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</si>
  <si>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</si>
  <si>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</si>
  <si>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</si>
  <si>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</si>
  <si>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</si>
  <si>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</si>
  <si>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</si>
  <si>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</si>
  <si>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</si>
  <si>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</si>
  <si>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</si>
  <si>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</si>
  <si>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</si>
  <si>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</si>
  <si>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</si>
  <si>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</si>
  <si>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</si>
  <si>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</si>
  <si>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</si>
  <si>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</si>
  <si>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</si>
  <si>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</si>
  <si>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</si>
  <si>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</si>
  <si>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</si>
  <si>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</si>
  <si>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</si>
  <si>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</si>
  <si>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</si>
  <si>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</si>
  <si>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</si>
  <si>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</si>
  <si>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</si>
  <si>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</si>
  <si>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</si>
  <si>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</si>
  <si>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</si>
  <si>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</si>
  <si>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</si>
  <si>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</si>
  <si>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</si>
  <si>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</si>
  <si>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</si>
  <si>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</si>
  <si>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</si>
  <si>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</si>
  <si>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</si>
  <si>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</si>
  <si>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</si>
  <si>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</si>
  <si>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</si>
  <si>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</si>
  <si>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</si>
  <si>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</si>
  <si>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</si>
  <si>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</si>
  <si>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</si>
  <si>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</si>
  <si>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</si>
  <si>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</si>
  <si>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</si>
  <si>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</si>
  <si>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</si>
  <si>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</si>
  <si>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</si>
  <si>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</si>
  <si>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</si>
  <si>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</si>
  <si>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</si>
  <si>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</si>
  <si>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</si>
  <si>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</si>
  <si>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</si>
  <si>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</si>
  <si>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</si>
  <si>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</si>
  <si>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</si>
  <si>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</si>
  <si>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</si>
  <si>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</si>
  <si>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</si>
  <si>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</si>
  <si>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</si>
  <si>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</si>
  <si>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</si>
  <si>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</si>
  <si>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</si>
  <si>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</si>
  <si>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</si>
  <si>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</si>
  <si>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</si>
  <si>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</si>
  <si>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</si>
  <si>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</si>
  <si>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</si>
  <si>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</si>
  <si>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</si>
  <si>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</si>
  <si>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VIGA DE MADEIRA NAO APARELHADA *7,5 X 15 CM (3 X 6 ") PINUS, MISTA OU EQUIVALENTE DA REGIAO</t>
  </si>
  <si>
    <t>TOTAL DE INSUMOS : 5279</t>
  </si>
  <si>
    <t>ABRANGÊNCIA : NACIONAL     LOCALIDADE  : MACEIO     DATA DE PREÇO   : 02/2019     REFERÊNCIA COLETA : MEDIANO</t>
  </si>
  <si>
    <t>9537/Sinapi</t>
  </si>
  <si>
    <t>LOCACAO DE CONTAINER 2,30  X  6,00 M, ALT. 2,50 M, PARA ESCRITORIO</t>
  </si>
  <si>
    <t>73847/1/Sinapi</t>
  </si>
  <si>
    <t>05484/ORSE</t>
  </si>
  <si>
    <t>HIDRÔMETRO D= 1/2", VAZÃO = 1,5M3/H</t>
  </si>
  <si>
    <t>PREÇO  DE COMPOSIÇÕES E INSUMOS DO ORSE E TAXAS</t>
  </si>
  <si>
    <t>Gabriela Lins Veiga</t>
  </si>
  <si>
    <t>CREA 021144556-8</t>
  </si>
  <si>
    <t>CPF: 045.508.844-60</t>
  </si>
  <si>
    <t>Obra de Acessibilidade do Instituto Federal de Alagoas - Campus Marechal Deodoro</t>
  </si>
  <si>
    <t>COM BDI</t>
  </si>
  <si>
    <t>Fevereiro 2019</t>
  </si>
  <si>
    <t>Maceió, 15 de abril de 2019.</t>
  </si>
  <si>
    <r>
      <t xml:space="preserve">Sem a inclusão da CPRB o BDI seria de </t>
    </r>
    <r>
      <rPr>
        <b/>
        <sz val="12"/>
        <rFont val="Arial"/>
        <family val="2"/>
      </rPr>
      <t>21,69%,</t>
    </r>
    <r>
      <rPr>
        <sz val="12"/>
        <rFont val="Arial"/>
        <family val="2"/>
      </rPr>
      <t xml:space="preserve"> percentual dentro dos limites estabelecidos pelo acordão 2622/2013 – TCU, mas como a Lei nº 12.546/2011 foi alterada recentemente pela Lei nº 13.202, de 2015, especificamente, através do </t>
    </r>
    <r>
      <rPr>
        <b/>
        <sz val="12"/>
        <rFont val="Arial"/>
        <family val="2"/>
      </rPr>
      <t xml:space="preserve">percentual de 4,5% da CPRB, </t>
    </r>
    <r>
      <rPr>
        <sz val="12"/>
        <rFont val="Arial"/>
        <family val="2"/>
      </rPr>
      <t xml:space="preserve">para </t>
    </r>
    <r>
      <rPr>
        <i/>
        <sz val="12"/>
        <rFont val="Arial"/>
        <family val="2"/>
      </rPr>
      <t>as empresas do setor de construção civil, enquadradas nos grupos 412, 432, 433 e 439 da CNAE 2.0,</t>
    </r>
    <r>
      <rPr>
        <sz val="12"/>
        <rFont val="Arial"/>
        <family val="2"/>
      </rPr>
      <t xml:space="preserve"> entende-se que esses limites podem ser alterados em decorrência dessa inclusão percentual.</t>
    </r>
  </si>
  <si>
    <t>Mês de referência: Fevereiro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</si>
</sst>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4" formatCode="_-&quot;R$&quot;\ * #,##0.00_-;\-&quot;R$&quot;\ * #,##0.00_-;_-&quot;R$&quot;\ * &quot;-&quot;??_-;_-@_-"/>
    <numFmt numFmtId="43" formatCode="_-* #,##0.00_-;\-* #,##0.00_-;_-* &quot;-&quot;??_-;_-@_-"/>
    <numFmt numFmtId="164" formatCode="0.000"/>
    <numFmt numFmtId="165" formatCode="&quot; R$ &quot;#,##0.00\ ;&quot;-R$ &quot;#,##0.00\ ;&quot; R$ -&quot;#\ ;@\ "/>
    <numFmt numFmtId="166" formatCode="&quot;R$&quot;\ #,##0.00"/>
    <numFmt numFmtId="167" formatCode="#,##0.00\ ;\-#,##0.00\ ;&quot; -&quot;#\ ;@\ "/>
    <numFmt numFmtId="168" formatCode="[$R$-416]\ #,##0.00\ ;\-[$R$-416]\ #,##0.00\ ;[$R$-416]&quot; -&quot;#\ ;@\ "/>
    <numFmt numFmtId="169" formatCode="#,##0.00&quot; &quot;;&quot;-&quot;#,##0.00&quot; &quot;;&quot; -&quot;#&quot; &quot;;@&quot; &quot;"/>
    <numFmt numFmtId="170" formatCode="[$R$-416]&quot; &quot;#,##0.00;[Red]&quot;-&quot;[$R$-416]&quot; &quot;#,##0.00"/>
    <numFmt numFmtId="171" formatCode="#,##0.00&quot; &quot;;&quot; (&quot;#,##0.00&quot;)&quot;;&quot; -&quot;#&quot; &quot;;@&quot; &quot;"/>
    <numFmt numFmtId="172" formatCode="#,##0&quot; €&quot;;&quot;-&quot;#,##0&quot; €&quot;"/>
    <numFmt numFmtId="173" formatCode="#,##0.00\ ;&quot; (&quot;#,##0.00\);&quot; -&quot;#\ ;@\ "/>
    <numFmt numFmtId="174" formatCode="_-&quot;R$ &quot;* #,##0.00_-;&quot;-R$ &quot;* #,##0.00_-;_-&quot;R$ &quot;* \-??_-;_-@_-"/>
    <numFmt numFmtId="175" formatCode="_(* #,##0.00_);_(* \(#,##0.00\);_(* \-??_);_(@_)"/>
    <numFmt numFmtId="176" formatCode="_-* #,##0.00_-;\-* #,##0.00_-;_-* \-??_-;_-@_-"/>
    <numFmt numFmtId="177" formatCode="&quot;R$ &quot;#,##0.00"/>
    <numFmt numFmtId="178" formatCode="[$R$-416]\ #,##0.00;[Red]\-[$R$-416]\ #,##0.00"/>
    <numFmt numFmtId="179" formatCode="[$R$-416]\ #,##0.000000;[Red]\-[$R$-416]\ #,##0.000000"/>
    <numFmt numFmtId="180" formatCode="_-* #,##0.0000_-;\-* #,##0.0000_-;_-* &quot;-&quot;??_-;_-@_-"/>
    <numFmt numFmtId="181" formatCode="#,#00"/>
    <numFmt numFmtId="182" formatCode="General_)"/>
    <numFmt numFmtId="183" formatCode="%#,#00"/>
    <numFmt numFmtId="184" formatCode="#.##000"/>
    <numFmt numFmtId="185" formatCode="#,"/>
    <numFmt numFmtId="186" formatCode="_(&quot;R$ &quot;* #,##0.00_);_(&quot;R$ &quot;* \(#,##0.00\);_(&quot;R$ &quot;* \-??_);_(@_)"/>
    <numFmt numFmtId="187" formatCode="#,##0&quot; €&quot;;\-#,##0&quot; €&quot;"/>
    <numFmt numFmtId="188" formatCode="* #,##0.00\ ;* \(#,##0.00\);* \-#\ ;@\ "/>
    <numFmt numFmtId="189" formatCode="\$#,##0\ ;\(\$#,##0\)"/>
    <numFmt numFmtId="190" formatCode="_([$€]* #,##0.00_);_([$€]* \(#,##0.00\);_([$€]* &quot;-&quot;??_);_(@_)"/>
    <numFmt numFmtId="191" formatCode="&quot; &quot;#,##0.00&quot; &quot;;&quot;-&quot;#,##0.00&quot; &quot;;&quot; -&quot;#&quot; &quot;;&quot; &quot;@&quot; &quot;"/>
    <numFmt numFmtId="192" formatCode="[$-416]General"/>
    <numFmt numFmtId="193" formatCode="_(&quot;R$ &quot;* #,##0.00_);_(&quot;R$ &quot;* \(#,##0.00\);_(&quot;R$ &quot;* &quot;-&quot;??_);_(@_)"/>
    <numFmt numFmtId="194" formatCode="&quot; R$ &quot;#,##0.00&quot; &quot;;&quot;-R$ &quot;#,##0.00&quot; &quot;;&quot; R$ -&quot;#&quot; &quot;;&quot; &quot;@&quot; &quot;"/>
    <numFmt numFmtId="195" formatCode="_(&quot;R$&quot;* #,##0.00_);_(&quot;R$&quot;* \(#,##0.00\);_(&quot;R$&quot;* &quot;-&quot;??_);_(@_)"/>
    <numFmt numFmtId="196" formatCode="dd\/mm\/yy"/>
    <numFmt numFmtId="197" formatCode="_(* #,##0.00_);_(* \(#,##0.00\);_(* &quot;-&quot;??_);_(@_)"/>
    <numFmt numFmtId="198" formatCode="_ * #,##0.00_ ;_ * \-#,##0.00_ ;_ * &quot;-&quot;??_ ;_ @_ "/>
    <numFmt numFmtId="199" formatCode="_(* #,##0_);_(* \(#,##0\);_(* &quot;-&quot;_);_(@_)"/>
    <numFmt numFmtId="200" formatCode="&quot; &quot;#,##0.00&quot; &quot;;&quot; (&quot;#,##0.00&quot;)&quot;;&quot; -&quot;#&quot; &quot;;&quot; &quot;@&quot; &quot;"/>
    <numFmt numFmtId="201" formatCode="[$R$-416]\ #,##0.00;\-[$R$-416]\ #,##0.00"/>
    <numFmt numFmtId="202" formatCode="0.0000"/>
  </numFmts>
  <fonts count="16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9"/>
      <name val="Calibri"/>
      <family val="2"/>
    </font>
    <font>
      <sz val="10"/>
      <name val="Arial"/>
      <family val="2"/>
    </font>
    <font>
      <sz val="11"/>
      <color rgb="FF000000"/>
      <name val="Arial"/>
      <family val="2"/>
    </font>
    <font>
      <sz val="8"/>
      <color rgb="FF000000"/>
      <name val="Arial"/>
      <family val="2"/>
    </font>
    <font>
      <b/>
      <sz val="11"/>
      <color rgb="FF000000"/>
      <name val="Segoe UI"/>
      <family val="2"/>
    </font>
    <font>
      <sz val="11"/>
      <color rgb="FF000000"/>
      <name val="Calibri"/>
      <family val="2"/>
    </font>
    <font>
      <b/>
      <sz val="16"/>
      <color rgb="FF000000"/>
      <name val="Calibri"/>
      <family val="2"/>
    </font>
    <font>
      <b/>
      <sz val="14"/>
      <color rgb="FF000000"/>
      <name val="Calibri"/>
      <family val="2"/>
    </font>
    <font>
      <b/>
      <sz val="10"/>
      <name val="Calibri"/>
      <family val="2"/>
    </font>
    <font>
      <b/>
      <sz val="11"/>
      <name val="Calibri"/>
      <family val="2"/>
    </font>
    <font>
      <sz val="8"/>
      <color rgb="FF000000"/>
      <name val="Calibri"/>
      <family val="2"/>
    </font>
    <font>
      <b/>
      <sz val="9"/>
      <name val="Calibri"/>
      <family val="2"/>
    </font>
    <font>
      <sz val="9"/>
      <color rgb="FF000000"/>
      <name val="Calibri"/>
      <family val="2"/>
    </font>
    <font>
      <b/>
      <sz val="11"/>
      <color rgb="FF000000"/>
      <name val="Calibri"/>
      <family val="2"/>
    </font>
    <font>
      <sz val="8"/>
      <name val="Calibri"/>
      <family val="2"/>
    </font>
    <font>
      <b/>
      <sz val="8"/>
      <color rgb="FF000000"/>
      <name val="Calibri"/>
      <family val="2"/>
    </font>
    <font>
      <b/>
      <sz val="10"/>
      <color rgb="FF000000"/>
      <name val="Calibri"/>
      <family val="2"/>
    </font>
    <font>
      <b/>
      <sz val="11"/>
      <color rgb="FFFFFFFF"/>
      <name val="Calibri"/>
      <family val="2"/>
    </font>
    <font>
      <b/>
      <sz val="12"/>
      <name val="Calibri"/>
      <family val="2"/>
    </font>
    <font>
      <sz val="10"/>
      <name val="Calibri"/>
      <family val="2"/>
    </font>
    <font>
      <sz val="10"/>
      <color rgb="FF000000"/>
      <name val="Arial1"/>
      <family val="2"/>
    </font>
    <font>
      <b/>
      <i/>
      <sz val="16"/>
      <color rgb="FF000000"/>
      <name val="Calibri"/>
      <family val="2"/>
    </font>
    <font>
      <b/>
      <i/>
      <u/>
      <sz val="11"/>
      <color rgb="FF000000"/>
      <name val="Calibri"/>
      <family val="2"/>
    </font>
    <font>
      <sz val="11"/>
      <color indexed="8"/>
      <name val="Calibri"/>
      <family val="2"/>
    </font>
    <font>
      <sz val="10"/>
      <color indexed="8"/>
      <name val="Arial1"/>
    </font>
    <font>
      <sz val="10"/>
      <color rgb="FF000000"/>
      <name val="Arial"/>
      <family val="2"/>
    </font>
    <font>
      <b/>
      <sz val="8"/>
      <name val="Calibri"/>
      <family val="2"/>
    </font>
    <font>
      <sz val="11"/>
      <color theme="0"/>
      <name val="Arial"/>
      <family val="2"/>
    </font>
    <font>
      <sz val="10"/>
      <name val="Arial"/>
      <family val="2"/>
    </font>
    <font>
      <sz val="10"/>
      <name val="Courier New"/>
      <family val="3"/>
    </font>
    <font>
      <sz val="11"/>
      <color rgb="FF000000"/>
      <name val="Arial"/>
      <family val="2"/>
      <charset val="1"/>
    </font>
    <font>
      <sz val="11"/>
      <color rgb="FF000000"/>
      <name val="Calibri"/>
      <family val="2"/>
      <charset val="1"/>
    </font>
    <font>
      <sz val="11"/>
      <color indexed="17"/>
      <name val="Calibri"/>
      <family val="2"/>
    </font>
    <font>
      <sz val="10"/>
      <color indexed="8"/>
      <name val="MS Sans Serif1"/>
      <family val="2"/>
    </font>
    <font>
      <u/>
      <sz val="10"/>
      <color theme="10"/>
      <name val="Arial"/>
      <family val="2"/>
    </font>
    <font>
      <sz val="11"/>
      <color rgb="FF808080"/>
      <name val="Calibri"/>
      <family val="2"/>
    </font>
    <font>
      <b/>
      <sz val="18"/>
      <color rgb="FF000000"/>
      <name val="Calibri"/>
      <family val="2"/>
    </font>
    <font>
      <sz val="11"/>
      <name val="Calibri"/>
      <family val="2"/>
    </font>
    <font>
      <i/>
      <sz val="11"/>
      <color rgb="FF000000"/>
      <name val="Calibri"/>
      <family val="2"/>
    </font>
    <font>
      <i/>
      <sz val="11"/>
      <color theme="0"/>
      <name val="Calibri"/>
      <family val="2"/>
    </font>
    <font>
      <b/>
      <sz val="11"/>
      <color theme="1"/>
      <name val="Calibri"/>
      <family val="2"/>
      <scheme val="minor"/>
    </font>
    <font>
      <b/>
      <sz val="11"/>
      <name val="Calibri"/>
      <family val="2"/>
      <scheme val="minor"/>
    </font>
    <font>
      <sz val="10"/>
      <name val="Arial"/>
      <family val="2"/>
    </font>
    <font>
      <sz val="10"/>
      <color indexed="8"/>
      <name val="Times New Roman"/>
      <family val="1"/>
    </font>
    <font>
      <sz val="9"/>
      <color indexed="8"/>
      <name val="Times New Roman"/>
      <family val="1"/>
    </font>
    <font>
      <b/>
      <sz val="10"/>
      <name val="Times New Roman"/>
      <family val="1"/>
    </font>
    <font>
      <sz val="10"/>
      <name val="Times New Roman"/>
      <family val="1"/>
    </font>
    <font>
      <b/>
      <sz val="10"/>
      <color indexed="8"/>
      <name val="Times New Roman"/>
      <family val="1"/>
    </font>
    <font>
      <sz val="12"/>
      <name val="Times"/>
      <family val="1"/>
    </font>
    <font>
      <b/>
      <sz val="12"/>
      <name val="Arial"/>
      <family val="2"/>
    </font>
    <font>
      <sz val="12"/>
      <name val="Arial"/>
      <family val="2"/>
    </font>
    <font>
      <b/>
      <sz val="11"/>
      <color indexed="8"/>
      <name val="Times New Roman"/>
      <family val="1"/>
    </font>
    <font>
      <sz val="1"/>
      <color indexed="8"/>
      <name val="Courier New"/>
      <family val="3"/>
    </font>
    <font>
      <u/>
      <sz val="11"/>
      <color indexed="12"/>
      <name val="Arial"/>
      <family val="2"/>
    </font>
    <font>
      <sz val="12"/>
      <name val="Courier New"/>
      <family val="3"/>
    </font>
    <font>
      <b/>
      <sz val="15"/>
      <color indexed="56"/>
      <name val="Calibri"/>
      <family val="2"/>
    </font>
    <font>
      <b/>
      <sz val="1"/>
      <color indexed="8"/>
      <name val="Courier New"/>
      <family val="3"/>
    </font>
    <font>
      <sz val="9"/>
      <name val="Times New Roman"/>
      <family val="1"/>
    </font>
    <font>
      <sz val="12"/>
      <name val="Times New Roman"/>
      <family val="1"/>
    </font>
    <font>
      <b/>
      <sz val="12"/>
      <name val="Times New Roman"/>
      <family val="1"/>
    </font>
    <font>
      <b/>
      <sz val="11"/>
      <name val="Times New Roman"/>
      <family val="1"/>
    </font>
    <font>
      <sz val="11"/>
      <name val="Times New Roman"/>
      <family val="1"/>
    </font>
    <font>
      <b/>
      <sz val="14"/>
      <name val="Times New Roman"/>
      <family val="1"/>
    </font>
    <font>
      <i/>
      <sz val="12"/>
      <name val="Arial"/>
      <family val="2"/>
    </font>
    <font>
      <b/>
      <i/>
      <sz val="16"/>
      <color indexed="8"/>
      <name val="Arial1"/>
    </font>
    <font>
      <u/>
      <sz val="11"/>
      <color indexed="12"/>
      <name val="Calibri"/>
      <family val="2"/>
    </font>
    <font>
      <sz val="12"/>
      <name val="SimSun"/>
      <family val="2"/>
      <charset val="1"/>
    </font>
    <font>
      <sz val="12"/>
      <name val="Times New Roman"/>
      <family val="1"/>
      <charset val="1"/>
    </font>
    <font>
      <sz val="11"/>
      <color indexed="8"/>
      <name val="Arial1"/>
    </font>
    <font>
      <sz val="11"/>
      <color indexed="8"/>
      <name val="SimSun"/>
      <family val="2"/>
      <charset val="1"/>
    </font>
    <font>
      <b/>
      <i/>
      <u/>
      <sz val="11"/>
      <color indexed="8"/>
      <name val="Arial1"/>
    </font>
    <font>
      <b/>
      <sz val="15"/>
      <color indexed="62"/>
      <name val="Calibri"/>
      <family val="2"/>
    </font>
    <font>
      <sz val="11"/>
      <color indexed="8"/>
      <name val="Calibri"/>
      <family val="2"/>
      <charset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9"/>
      <name val="Calibri"/>
      <family val="2"/>
    </font>
    <font>
      <sz val="11"/>
      <color indexed="20"/>
      <name val="Calibri"/>
      <family val="2"/>
    </font>
    <font>
      <b/>
      <sz val="10"/>
      <name val="Univers Condensed"/>
      <family val="2"/>
    </font>
    <font>
      <b/>
      <sz val="11"/>
      <color indexed="52"/>
      <name val="Calibri"/>
      <family val="2"/>
    </font>
    <font>
      <b/>
      <sz val="11"/>
      <color indexed="9"/>
      <name val="Calibri"/>
      <family val="2"/>
    </font>
    <font>
      <b/>
      <sz val="8"/>
      <color indexed="24"/>
      <name val="Arial"/>
      <family val="2"/>
    </font>
    <font>
      <sz val="1"/>
      <color indexed="8"/>
      <name val="Courier"/>
      <family val="3"/>
    </font>
    <font>
      <sz val="11"/>
      <color indexed="16"/>
      <name val="Calibri"/>
      <family val="2"/>
    </font>
    <font>
      <b/>
      <sz val="11"/>
      <color indexed="53"/>
      <name val="Calibri"/>
      <family val="2"/>
    </font>
    <font>
      <i/>
      <sz val="11"/>
      <color indexed="23"/>
      <name val="Calibri"/>
      <family val="2"/>
    </font>
    <font>
      <b/>
      <sz val="13"/>
      <color indexed="56"/>
      <name val="Calibri"/>
      <family val="2"/>
    </font>
    <font>
      <b/>
      <sz val="11"/>
      <color indexed="56"/>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56"/>
      <name val="Cambria"/>
      <family val="2"/>
    </font>
    <font>
      <sz val="11"/>
      <color indexed="10"/>
      <name val="Calibri"/>
      <family val="2"/>
    </font>
    <font>
      <b/>
      <sz val="14"/>
      <color indexed="24"/>
      <name val="Arial"/>
      <family val="2"/>
    </font>
    <font>
      <b/>
      <i/>
      <sz val="16"/>
      <color theme="1"/>
      <name val="Arial"/>
      <family val="2"/>
    </font>
    <font>
      <sz val="10"/>
      <name val="Courier"/>
      <family val="3"/>
    </font>
    <font>
      <sz val="11"/>
      <color indexed="52"/>
      <name val="Calibri"/>
      <family val="2"/>
    </font>
    <font>
      <b/>
      <sz val="9.85"/>
      <color indexed="8"/>
      <name val="Times New Roman"/>
      <family val="1"/>
    </font>
    <font>
      <sz val="11"/>
      <color indexed="60"/>
      <name val="Calibri"/>
      <family val="2"/>
    </font>
    <font>
      <sz val="11"/>
      <color theme="1"/>
      <name val="Arial"/>
      <family val="2"/>
    </font>
    <font>
      <sz val="10"/>
      <color indexed="8"/>
      <name val="MS Sans Serif"/>
      <family val="2"/>
    </font>
    <font>
      <sz val="10"/>
      <name val="MS Sans Serif"/>
      <family val="2"/>
    </font>
    <font>
      <sz val="10"/>
      <name val="Univers Condensed"/>
      <family val="2"/>
    </font>
    <font>
      <b/>
      <sz val="1"/>
      <color indexed="8"/>
      <name val="Courier"/>
      <family val="3"/>
    </font>
    <font>
      <sz val="10"/>
      <color indexed="8"/>
      <name val="Arial"/>
      <family val="2"/>
    </font>
    <font>
      <sz val="10"/>
      <color rgb="FF000000"/>
      <name val="Times New Roman"/>
      <family val="1"/>
    </font>
    <font>
      <sz val="10"/>
      <name val="Calibri"/>
      <family val="2"/>
      <scheme val="minor"/>
    </font>
    <font>
      <b/>
      <sz val="10"/>
      <color rgb="FF000000"/>
      <name val="Arial"/>
      <family val="2"/>
    </font>
    <font>
      <b/>
      <sz val="10"/>
      <name val="Calibri"/>
      <family val="2"/>
      <scheme val="minor"/>
    </font>
    <font>
      <sz val="10"/>
      <name val="Arial"/>
      <family val="2"/>
    </font>
    <font>
      <sz val="10"/>
      <name val="Courier New"/>
      <family val="3"/>
    </font>
    <font>
      <sz val="8"/>
      <name val="Calibri"/>
      <family val="2"/>
      <scheme val="minor"/>
    </font>
    <font>
      <sz val="9"/>
      <name val="Calibri"/>
      <family val="2"/>
      <scheme val="minor"/>
    </font>
    <font>
      <sz val="8"/>
      <color rgb="FF000000"/>
      <name val="Calibri"/>
      <family val="2"/>
      <scheme val="minor"/>
    </font>
    <font>
      <sz val="11"/>
      <color rgb="FF000000"/>
      <name val="Arial1"/>
      <charset val="1"/>
    </font>
    <font>
      <sz val="9"/>
      <color rgb="FF000000"/>
      <name val="Arial"/>
      <family val="2"/>
    </font>
    <font>
      <b/>
      <sz val="8"/>
      <color rgb="FF000000"/>
      <name val="Calibri"/>
      <family val="2"/>
      <scheme val="minor"/>
    </font>
    <font>
      <sz val="11"/>
      <color rgb="FF000000"/>
      <name val="Calibri"/>
      <family val="2"/>
      <scheme val="minor"/>
    </font>
    <font>
      <sz val="10"/>
      <color theme="0" tint="-0.249977111117893"/>
      <name val="Arial"/>
      <family val="2"/>
    </font>
    <font>
      <sz val="8"/>
      <color theme="0" tint="-0.14999847407452621"/>
      <name val="Arial"/>
      <family val="2"/>
    </font>
    <font>
      <sz val="8"/>
      <color theme="0" tint="-0.34998626667073579"/>
      <name val="Calibri"/>
      <family val="2"/>
      <scheme val="minor"/>
    </font>
    <font>
      <sz val="8"/>
      <color theme="0" tint="-0.34998626667073579"/>
      <name val="Arial"/>
      <family val="2"/>
    </font>
    <font>
      <sz val="8"/>
      <color theme="0"/>
      <name val="Calibri"/>
      <family val="2"/>
      <scheme val="minor"/>
    </font>
    <font>
      <sz val="8"/>
      <color theme="0"/>
      <name val="Arial"/>
      <family val="2"/>
    </font>
    <font>
      <sz val="11"/>
      <color theme="0" tint="-0.14999847407452621"/>
      <name val="Arial"/>
      <family val="2"/>
    </font>
    <font>
      <sz val="11"/>
      <color theme="0" tint="-0.249977111117893"/>
      <name val="Arial"/>
      <family val="2"/>
    </font>
    <font>
      <sz val="11"/>
      <color theme="0" tint="-0.249977111117893"/>
      <name val="Calibri"/>
      <family val="2"/>
    </font>
    <font>
      <sz val="9"/>
      <color theme="0" tint="-0.249977111117893"/>
      <name val="Calibri"/>
      <family val="2"/>
    </font>
  </fonts>
  <fills count="107">
    <fill>
      <patternFill patternType="none"/>
    </fill>
    <fill>
      <patternFill patternType="gray125"/>
    </fill>
    <fill>
      <patternFill patternType="solid">
        <fgColor rgb="FFC0C0C0"/>
        <bgColor rgb="FFCCCCFF"/>
      </patternFill>
    </fill>
    <fill>
      <patternFill patternType="solid">
        <fgColor rgb="FF92D050"/>
        <bgColor indexed="64"/>
      </patternFill>
    </fill>
    <fill>
      <patternFill patternType="solid">
        <fgColor theme="0"/>
        <bgColor indexed="64"/>
      </patternFill>
    </fill>
    <fill>
      <patternFill patternType="solid">
        <fgColor theme="6" tint="0.59999389629810485"/>
        <bgColor indexed="64"/>
      </patternFill>
    </fill>
    <fill>
      <patternFill patternType="solid">
        <fgColor rgb="FF00B050"/>
        <bgColor rgb="FFCCFFFF"/>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92D050"/>
        <bgColor rgb="FF94BD5E"/>
      </patternFill>
    </fill>
    <fill>
      <patternFill patternType="solid">
        <fgColor rgb="FFD7E4BD"/>
        <bgColor rgb="FFD9D9D9"/>
      </patternFill>
    </fill>
    <fill>
      <patternFill patternType="solid">
        <fgColor rgb="FFEBF1DE"/>
        <bgColor rgb="FFFFFFCC"/>
      </patternFill>
    </fill>
    <fill>
      <patternFill patternType="solid">
        <fgColor theme="6" tint="0.59999389629810485"/>
        <bgColor rgb="FF94BD5E"/>
      </patternFill>
    </fill>
    <fill>
      <patternFill patternType="solid">
        <fgColor rgb="FF808080"/>
        <bgColor rgb="FF77933C"/>
      </patternFill>
    </fill>
    <fill>
      <patternFill patternType="solid">
        <fgColor rgb="FFBFBFBF"/>
        <bgColor rgb="FFC0C0C0"/>
      </patternFill>
    </fill>
    <fill>
      <patternFill patternType="solid">
        <fgColor rgb="FF000000"/>
        <bgColor rgb="FF003300"/>
      </patternFill>
    </fill>
    <fill>
      <patternFill patternType="solid">
        <fgColor rgb="FFFFFFCC"/>
        <bgColor rgb="FFFFFFCC"/>
      </patternFill>
    </fill>
    <fill>
      <patternFill patternType="solid">
        <fgColor rgb="FFD9D9D9"/>
        <bgColor rgb="FFD7E4BD"/>
      </patternFill>
    </fill>
    <fill>
      <patternFill patternType="solid">
        <fgColor theme="9" tint="0.59999389629810485"/>
        <bgColor indexed="64"/>
      </patternFill>
    </fill>
    <fill>
      <patternFill patternType="solid">
        <fgColor theme="4" tint="0.79998168889431442"/>
        <bgColor indexed="64"/>
      </patternFill>
    </fill>
    <fill>
      <patternFill patternType="solid">
        <fgColor indexed="47"/>
        <bgColor indexed="31"/>
      </patternFill>
    </fill>
    <fill>
      <patternFill patternType="solid">
        <fgColor indexed="42"/>
        <bgColor indexed="27"/>
      </patternFill>
    </fill>
    <fill>
      <patternFill patternType="solid">
        <fgColor theme="5" tint="0.79998168889431442"/>
        <bgColor indexed="64"/>
      </patternFill>
    </fill>
    <fill>
      <patternFill patternType="solid">
        <fgColor rgb="FF00B050"/>
        <bgColor rgb="FF94BD5E"/>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8"/>
        <bgColor indexed="27"/>
      </patternFill>
    </fill>
    <fill>
      <patternFill patternType="solid">
        <fgColor indexed="20"/>
        <bgColor indexed="36"/>
      </patternFill>
    </fill>
    <fill>
      <patternFill patternType="solid">
        <fgColor indexed="58"/>
        <bgColor indexed="37"/>
      </patternFill>
    </fill>
    <fill>
      <patternFill patternType="solid">
        <fgColor indexed="36"/>
        <bgColor indexed="28"/>
      </patternFill>
    </fill>
    <fill>
      <patternFill patternType="solid">
        <fgColor indexed="27"/>
        <bgColor indexed="28"/>
      </patternFill>
    </fill>
    <fill>
      <patternFill patternType="solid">
        <fgColor indexed="12"/>
        <bgColor indexed="37"/>
      </patternFill>
    </fill>
    <fill>
      <patternFill patternType="solid">
        <fgColor indexed="31"/>
        <bgColor indexed="15"/>
      </patternFill>
    </fill>
    <fill>
      <patternFill patternType="solid">
        <fgColor indexed="60"/>
        <bgColor indexed="51"/>
      </patternFill>
    </fill>
    <fill>
      <patternFill patternType="solid">
        <fgColor indexed="59"/>
        <bgColor indexed="30"/>
      </patternFill>
    </fill>
    <fill>
      <patternFill patternType="solid">
        <fgColor indexed="38"/>
        <bgColor indexed="22"/>
      </patternFill>
    </fill>
    <fill>
      <patternFill patternType="solid">
        <fgColor indexed="15"/>
        <bgColor indexed="31"/>
      </patternFill>
    </fill>
    <fill>
      <patternFill patternType="solid">
        <fgColor indexed="33"/>
        <bgColor indexed="47"/>
      </patternFill>
    </fill>
    <fill>
      <patternFill patternType="solid">
        <fgColor indexed="24"/>
        <bgColor indexed="35"/>
      </patternFill>
    </fill>
    <fill>
      <patternFill patternType="solid">
        <fgColor indexed="45"/>
        <bgColor indexed="46"/>
      </patternFill>
    </fill>
    <fill>
      <patternFill patternType="solid">
        <fgColor indexed="11"/>
        <bgColor indexed="59"/>
      </patternFill>
    </fill>
    <fill>
      <patternFill patternType="solid">
        <fgColor indexed="46"/>
        <bgColor indexed="57"/>
      </patternFill>
    </fill>
    <fill>
      <patternFill patternType="solid">
        <fgColor indexed="44"/>
        <bgColor indexed="35"/>
      </patternFill>
    </fill>
    <fill>
      <patternFill patternType="solid">
        <fgColor indexed="51"/>
        <bgColor indexed="47"/>
      </patternFill>
    </fill>
    <fill>
      <patternFill patternType="solid">
        <fgColor indexed="48"/>
        <bgColor indexed="49"/>
      </patternFill>
    </fill>
    <fill>
      <patternFill patternType="solid">
        <fgColor indexed="25"/>
        <bgColor indexed="19"/>
      </patternFill>
    </fill>
    <fill>
      <patternFill patternType="solid">
        <fgColor indexed="50"/>
        <bgColor indexed="57"/>
      </patternFill>
    </fill>
    <fill>
      <patternFill patternType="solid">
        <fgColor indexed="54"/>
        <bgColor indexed="23"/>
      </patternFill>
    </fill>
    <fill>
      <patternFill patternType="solid">
        <fgColor indexed="49"/>
        <bgColor indexed="48"/>
      </patternFill>
    </fill>
    <fill>
      <patternFill patternType="solid">
        <fgColor indexed="29"/>
        <bgColor indexed="52"/>
      </patternFill>
    </fill>
    <fill>
      <patternFill patternType="solid">
        <fgColor indexed="14"/>
        <bgColor indexed="33"/>
      </patternFill>
    </fill>
    <fill>
      <patternFill patternType="solid">
        <fgColor indexed="39"/>
        <bgColor indexed="37"/>
      </patternFill>
    </fill>
    <fill>
      <patternFill patternType="solid">
        <fgColor indexed="57"/>
        <bgColor indexed="61"/>
      </patternFill>
    </fill>
    <fill>
      <patternFill patternType="solid">
        <fgColor indexed="41"/>
        <bgColor indexed="42"/>
      </patternFill>
    </fill>
    <fill>
      <patternFill patternType="solid">
        <fgColor indexed="47"/>
        <bgColor indexed="51"/>
      </patternFill>
    </fill>
    <fill>
      <patternFill patternType="solid">
        <fgColor indexed="34"/>
        <bgColor indexed="43"/>
      </patternFill>
    </fill>
    <fill>
      <patternFill patternType="solid">
        <fgColor indexed="43"/>
      </patternFill>
    </fill>
    <fill>
      <patternFill patternType="solid">
        <fgColor indexed="26"/>
      </patternFill>
    </fill>
    <fill>
      <patternFill patternType="solid">
        <fgColor theme="0" tint="-0.499984740745262"/>
        <bgColor rgb="FF77933C"/>
      </patternFill>
    </fill>
  </fills>
  <borders count="72">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hair">
        <color auto="1"/>
      </right>
      <top style="hair">
        <color auto="1"/>
      </top>
      <bottom/>
      <diagonal/>
    </border>
    <border>
      <left style="hair">
        <color auto="1"/>
      </left>
      <right/>
      <top style="hair">
        <color auto="1"/>
      </top>
      <bottom style="hair">
        <color auto="1"/>
      </bottom>
      <diagonal/>
    </border>
    <border>
      <left style="medium">
        <color auto="1"/>
      </left>
      <right style="hair">
        <color auto="1"/>
      </right>
      <top style="hair">
        <color auto="1"/>
      </top>
      <bottom/>
      <diagonal/>
    </border>
    <border>
      <left style="hair">
        <color auto="1"/>
      </left>
      <right style="medium">
        <color auto="1"/>
      </right>
      <top style="hair">
        <color auto="1"/>
      </top>
      <bottom style="hair">
        <color auto="1"/>
      </bottom>
      <diagonal/>
    </border>
    <border>
      <left style="hair">
        <color auto="1"/>
      </left>
      <right/>
      <top/>
      <bottom style="hair">
        <color auto="1"/>
      </bottom>
      <diagonal/>
    </border>
    <border>
      <left/>
      <right/>
      <top style="medium">
        <color auto="1"/>
      </top>
      <bottom/>
      <diagonal/>
    </border>
    <border>
      <left style="hair">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diagonal/>
    </border>
    <border>
      <left/>
      <right style="medium">
        <color auto="1"/>
      </right>
      <top/>
      <bottom/>
      <diagonal/>
    </border>
    <border>
      <left/>
      <right/>
      <top/>
      <bottom style="thick">
        <color indexed="62"/>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style="hair">
        <color auto="1"/>
      </bottom>
      <diagonal/>
    </border>
    <border>
      <left/>
      <right style="medium">
        <color auto="1"/>
      </right>
      <top style="medium">
        <color auto="1"/>
      </top>
      <bottom/>
      <diagonal/>
    </border>
    <border>
      <left/>
      <right style="medium">
        <color auto="1"/>
      </right>
      <top/>
      <bottom style="medium">
        <color auto="1"/>
      </bottom>
      <diagonal/>
    </border>
    <border>
      <left/>
      <right/>
      <top/>
      <bottom style="thin">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35"/>
      </bottom>
      <diagonal/>
    </border>
    <border>
      <left/>
      <right/>
      <top/>
      <bottom style="medium">
        <color indexed="2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rgb="FF4F81BD"/>
      </top>
      <bottom style="double">
        <color rgb="FF4F81BD"/>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medium">
        <color auto="1"/>
      </left>
      <right/>
      <top/>
      <bottom/>
      <diagonal/>
    </border>
    <border>
      <left/>
      <right style="hair">
        <color auto="1"/>
      </right>
      <top/>
      <bottom style="hair">
        <color auto="1"/>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diagonal/>
    </border>
    <border>
      <left/>
      <right/>
      <top style="hair">
        <color auto="1"/>
      </top>
      <bottom style="hair">
        <color auto="1"/>
      </bottom>
      <diagonal/>
    </border>
    <border>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top style="medium">
        <color auto="1"/>
      </top>
      <bottom style="medium">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5562">
    <xf numFmtId="0" fontId="0" fillId="0" borderId="0"/>
    <xf numFmtId="43" fontId="26" fillId="0" borderId="0" applyFont="0" applyFill="0" applyBorder="0" applyAlignment="0" applyProtection="0"/>
    <xf numFmtId="0" fontId="27" fillId="0" borderId="0"/>
    <xf numFmtId="9" fontId="30" fillId="0" borderId="0"/>
    <xf numFmtId="165" fontId="30" fillId="0" borderId="0"/>
    <xf numFmtId="0" fontId="30" fillId="0" borderId="0"/>
    <xf numFmtId="0" fontId="27" fillId="0" borderId="0"/>
    <xf numFmtId="0" fontId="23" fillId="8"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169" fontId="45" fillId="0" borderId="0"/>
    <xf numFmtId="0" fontId="46" fillId="0" borderId="0">
      <alignment horizontal="center"/>
    </xf>
    <xf numFmtId="0" fontId="46" fillId="0" borderId="0">
      <alignment horizontal="center"/>
    </xf>
    <xf numFmtId="0" fontId="46" fillId="0" borderId="0">
      <alignment horizontal="center" textRotation="90"/>
    </xf>
    <xf numFmtId="0" fontId="46" fillId="0" borderId="0">
      <alignment horizontal="center" textRotation="90"/>
    </xf>
    <xf numFmtId="0" fontId="30" fillId="0" borderId="0"/>
    <xf numFmtId="0" fontId="23" fillId="0" borderId="0"/>
    <xf numFmtId="0" fontId="45" fillId="0" borderId="0"/>
    <xf numFmtId="0" fontId="23" fillId="0" borderId="0"/>
    <xf numFmtId="0" fontId="23" fillId="0" borderId="0"/>
    <xf numFmtId="0" fontId="23" fillId="0" borderId="0"/>
    <xf numFmtId="0" fontId="26" fillId="0" borderId="0"/>
    <xf numFmtId="0" fontId="23" fillId="7" borderId="7" applyNumberFormat="0" applyFont="0" applyAlignment="0" applyProtection="0"/>
    <xf numFmtId="0" fontId="30" fillId="27" borderId="7"/>
    <xf numFmtId="0" fontId="23" fillId="7" borderId="7" applyNumberFormat="0" applyFont="0" applyAlignment="0" applyProtection="0"/>
    <xf numFmtId="0" fontId="47" fillId="0" borderId="0"/>
    <xf numFmtId="0" fontId="47" fillId="0" borderId="0"/>
    <xf numFmtId="170" fontId="47" fillId="0" borderId="0"/>
    <xf numFmtId="170" fontId="47" fillId="0" borderId="0"/>
    <xf numFmtId="0" fontId="48" fillId="0" borderId="0" applyFont="0" applyFill="0" applyBorder="0" applyAlignment="0" applyProtection="0"/>
    <xf numFmtId="171" fontId="30" fillId="0" borderId="0"/>
    <xf numFmtId="172" fontId="45" fillId="0" borderId="0"/>
    <xf numFmtId="171" fontId="30" fillId="0" borderId="0"/>
    <xf numFmtId="173" fontId="49" fillId="0" borderId="0"/>
    <xf numFmtId="171" fontId="45" fillId="0" borderId="0"/>
    <xf numFmtId="173" fontId="26" fillId="0" borderId="0" applyBorder="0" applyAlignment="0" applyProtection="0"/>
    <xf numFmtId="169" fontId="45" fillId="0" borderId="0"/>
    <xf numFmtId="0" fontId="22" fillId="0" borderId="0"/>
    <xf numFmtId="167" fontId="26" fillId="0" borderId="0"/>
    <xf numFmtId="0" fontId="53" fillId="0" borderId="0"/>
    <xf numFmtId="0" fontId="21" fillId="0" borderId="0"/>
    <xf numFmtId="0" fontId="20" fillId="0" borderId="0"/>
    <xf numFmtId="9" fontId="26" fillId="0" borderId="0" applyFont="0" applyFill="0" applyBorder="0" applyAlignment="0" applyProtection="0"/>
    <xf numFmtId="0" fontId="19" fillId="0" borderId="0"/>
    <xf numFmtId="0" fontId="18" fillId="0" borderId="0"/>
    <xf numFmtId="0" fontId="26" fillId="0" borderId="0"/>
    <xf numFmtId="43" fontId="26" fillId="0" borderId="0" applyFont="0" applyFill="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5" borderId="0" applyNumberFormat="0" applyBorder="0" applyAlignment="0" applyProtection="0"/>
    <xf numFmtId="0" fontId="18" fillId="17" borderId="0" applyNumberFormat="0" applyBorder="0" applyAlignment="0" applyProtection="0"/>
    <xf numFmtId="0" fontId="18" fillId="19" borderId="0" applyNumberFormat="0" applyBorder="0" applyAlignment="0" applyProtection="0"/>
    <xf numFmtId="0" fontId="18" fillId="0" borderId="0"/>
    <xf numFmtId="0" fontId="18" fillId="0" borderId="0"/>
    <xf numFmtId="0" fontId="18" fillId="0" borderId="0"/>
    <xf numFmtId="0" fontId="18" fillId="0" borderId="0"/>
    <xf numFmtId="0" fontId="18" fillId="7" borderId="7" applyNumberFormat="0" applyFont="0" applyAlignment="0" applyProtection="0"/>
    <xf numFmtId="0" fontId="18" fillId="7" borderId="7" applyNumberFormat="0" applyFont="0" applyAlignment="0" applyProtection="0"/>
    <xf numFmtId="0" fontId="18" fillId="0" borderId="0"/>
    <xf numFmtId="0" fontId="26" fillId="0" borderId="0"/>
    <xf numFmtId="0" fontId="18" fillId="0" borderId="0"/>
    <xf numFmtId="0" fontId="18" fillId="0" borderId="0"/>
    <xf numFmtId="9" fontId="26" fillId="0" borderId="0" applyFont="0" applyFill="0" applyBorder="0" applyAlignment="0" applyProtection="0"/>
    <xf numFmtId="0" fontId="18" fillId="0" borderId="0"/>
    <xf numFmtId="0" fontId="55" fillId="0" borderId="0"/>
    <xf numFmtId="165" fontId="56" fillId="0" borderId="0" applyBorder="0" applyProtection="0"/>
    <xf numFmtId="0" fontId="17" fillId="8"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19" borderId="0" applyNumberFormat="0" applyBorder="0" applyAlignment="0" applyProtection="0"/>
    <xf numFmtId="0" fontId="48" fillId="31" borderId="0" applyBorder="0" applyProtection="0"/>
    <xf numFmtId="0" fontId="57" fillId="32" borderId="0" applyBorder="0" applyProtection="0"/>
    <xf numFmtId="174" fontId="55" fillId="0" borderId="0" applyBorder="0" applyProtection="0"/>
    <xf numFmtId="44" fontId="56" fillId="0" borderId="0" applyFont="0" applyFill="0" applyBorder="0" applyAlignment="0" applyProtection="0"/>
    <xf numFmtId="0" fontId="17" fillId="0" borderId="0"/>
    <xf numFmtId="0" fontId="17" fillId="0" borderId="0"/>
    <xf numFmtId="0" fontId="56" fillId="0" borderId="0"/>
    <xf numFmtId="0" fontId="17" fillId="0" borderId="0"/>
    <xf numFmtId="0" fontId="17" fillId="0" borderId="0"/>
    <xf numFmtId="0" fontId="58" fillId="0" borderId="0"/>
    <xf numFmtId="0" fontId="17" fillId="0" borderId="0"/>
    <xf numFmtId="0" fontId="17" fillId="0" borderId="0"/>
    <xf numFmtId="0" fontId="17" fillId="0" borderId="0"/>
    <xf numFmtId="0" fontId="17" fillId="0" borderId="0"/>
    <xf numFmtId="0" fontId="30" fillId="0" borderId="0"/>
    <xf numFmtId="0" fontId="17" fillId="0" borderId="0"/>
    <xf numFmtId="0" fontId="17" fillId="0" borderId="0"/>
    <xf numFmtId="0" fontId="17" fillId="0" borderId="0"/>
    <xf numFmtId="0" fontId="17" fillId="7" borderId="7" applyNumberFormat="0" applyFont="0" applyAlignment="0" applyProtection="0"/>
    <xf numFmtId="0" fontId="17" fillId="7" borderId="7" applyNumberFormat="0" applyFont="0" applyAlignment="0" applyProtection="0"/>
    <xf numFmtId="9" fontId="56" fillId="0" borderId="0" applyBorder="0" applyProtection="0"/>
    <xf numFmtId="9" fontId="55" fillId="0" borderId="0" applyBorder="0" applyProtection="0"/>
    <xf numFmtId="175" fontId="56" fillId="0" borderId="0" applyBorder="0" applyProtection="0"/>
    <xf numFmtId="176" fontId="56" fillId="0" borderId="0" applyBorder="0" applyProtection="0"/>
    <xf numFmtId="0" fontId="16" fillId="0" borderId="0"/>
    <xf numFmtId="0" fontId="15" fillId="0" borderId="0"/>
    <xf numFmtId="0" fontId="14" fillId="0" borderId="0"/>
    <xf numFmtId="0" fontId="13" fillId="0" borderId="0"/>
    <xf numFmtId="0" fontId="12" fillId="0" borderId="0"/>
    <xf numFmtId="0" fontId="11" fillId="0" borderId="0"/>
    <xf numFmtId="0" fontId="11" fillId="8"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7" borderId="0" applyNumberFormat="0" applyBorder="0" applyAlignment="0" applyProtection="0"/>
    <xf numFmtId="0" fontId="11" fillId="19" borderId="0" applyNumberFormat="0" applyBorder="0" applyAlignment="0" applyProtection="0"/>
    <xf numFmtId="0" fontId="11" fillId="0" borderId="0"/>
    <xf numFmtId="0" fontId="11" fillId="0" borderId="0"/>
    <xf numFmtId="0" fontId="11" fillId="0" borderId="0"/>
    <xf numFmtId="0" fontId="11" fillId="0" borderId="0"/>
    <xf numFmtId="0" fontId="11" fillId="7" borderId="7" applyNumberFormat="0" applyFont="0" applyAlignment="0" applyProtection="0"/>
    <xf numFmtId="0" fontId="11" fillId="7" borderId="7" applyNumberFormat="0" applyFont="0" applyAlignment="0" applyProtection="0"/>
    <xf numFmtId="0" fontId="11" fillId="0" borderId="0"/>
    <xf numFmtId="0" fontId="67" fillId="0" borderId="0"/>
    <xf numFmtId="175" fontId="26" fillId="0" borderId="0" applyFill="0" applyBorder="0" applyAlignment="0" applyProtection="0"/>
    <xf numFmtId="0" fontId="77" fillId="0" borderId="0">
      <protection locked="0"/>
    </xf>
    <xf numFmtId="181" fontId="77" fillId="0" borderId="0">
      <protection locked="0"/>
    </xf>
    <xf numFmtId="0" fontId="78"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8" fillId="0" borderId="0"/>
    <xf numFmtId="0" fontId="26" fillId="0" borderId="0"/>
    <xf numFmtId="0" fontId="26" fillId="0" borderId="0"/>
    <xf numFmtId="0" fontId="26" fillId="0" borderId="0"/>
    <xf numFmtId="0" fontId="26" fillId="0" borderId="0"/>
    <xf numFmtId="0" fontId="2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2" fontId="79" fillId="0" borderId="0"/>
    <xf numFmtId="0" fontId="48" fillId="0" borderId="0"/>
    <xf numFmtId="183" fontId="77" fillId="0" borderId="0">
      <protection locked="0"/>
    </xf>
    <xf numFmtId="184" fontId="77" fillId="0" borderId="0">
      <protection locked="0"/>
    </xf>
    <xf numFmtId="175" fontId="26" fillId="0" borderId="0" applyFill="0" applyBorder="0" applyAlignment="0" applyProtection="0"/>
    <xf numFmtId="175" fontId="26" fillId="0" borderId="0" applyFill="0" applyBorder="0" applyAlignment="0" applyProtection="0"/>
    <xf numFmtId="175" fontId="26" fillId="0" borderId="0" applyFill="0" applyBorder="0" applyAlignment="0" applyProtection="0"/>
    <xf numFmtId="175" fontId="26" fillId="0" borderId="0" applyFill="0" applyBorder="0" applyAlignment="0" applyProtection="0"/>
    <xf numFmtId="175" fontId="26" fillId="0" borderId="0" applyFill="0" applyBorder="0" applyAlignment="0" applyProtection="0"/>
    <xf numFmtId="0" fontId="80" fillId="0" borderId="27" applyNumberFormat="0" applyFill="0" applyAlignment="0" applyProtection="0"/>
    <xf numFmtId="185" fontId="81" fillId="0" borderId="0">
      <protection locked="0"/>
    </xf>
    <xf numFmtId="185" fontId="81" fillId="0" borderId="0">
      <protection locked="0"/>
    </xf>
    <xf numFmtId="0" fontId="10" fillId="0" borderId="0"/>
    <xf numFmtId="0" fontId="26" fillId="0" borderId="0"/>
    <xf numFmtId="43" fontId="26" fillId="0" borderId="0" applyFont="0" applyFill="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0" fillId="0" borderId="0"/>
    <xf numFmtId="0" fontId="10" fillId="0" borderId="0"/>
    <xf numFmtId="0" fontId="10" fillId="0" borderId="0"/>
    <xf numFmtId="0" fontId="10" fillId="0" borderId="0"/>
    <xf numFmtId="0" fontId="10" fillId="7" borderId="7" applyNumberFormat="0" applyFont="0" applyAlignment="0" applyProtection="0"/>
    <xf numFmtId="0" fontId="10" fillId="7" borderId="7" applyNumberFormat="0" applyFont="0" applyAlignment="0" applyProtection="0"/>
    <xf numFmtId="0" fontId="10" fillId="0" borderId="0"/>
    <xf numFmtId="0" fontId="10" fillId="0" borderId="0"/>
    <xf numFmtId="0" fontId="10" fillId="0" borderId="0"/>
    <xf numFmtId="9" fontId="26" fillId="0" borderId="0" applyFont="0" applyFill="0" applyBorder="0" applyAlignment="0" applyProtection="0"/>
    <xf numFmtId="0" fontId="10" fillId="0" borderId="0"/>
    <xf numFmtId="0" fontId="10" fillId="0" borderId="0"/>
    <xf numFmtId="0" fontId="10" fillId="8"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0" fillId="0" borderId="0"/>
    <xf numFmtId="0" fontId="10" fillId="0" borderId="0"/>
    <xf numFmtId="0" fontId="10" fillId="0" borderId="0"/>
    <xf numFmtId="0" fontId="10" fillId="0" borderId="0"/>
    <xf numFmtId="0" fontId="10" fillId="7" borderId="7" applyNumberFormat="0" applyFont="0" applyAlignment="0" applyProtection="0"/>
    <xf numFmtId="0" fontId="10" fillId="7" borderId="7" applyNumberFormat="0" applyFont="0" applyAlignment="0" applyProtection="0"/>
    <xf numFmtId="0" fontId="10" fillId="0" borderId="0"/>
    <xf numFmtId="0" fontId="10" fillId="0" borderId="0"/>
    <xf numFmtId="0" fontId="10" fillId="0" borderId="0"/>
    <xf numFmtId="0" fontId="10" fillId="0" borderId="0"/>
    <xf numFmtId="0" fontId="10" fillId="8"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7" borderId="7" applyNumberFormat="0" applyFont="0" applyAlignment="0" applyProtection="0"/>
    <xf numFmtId="0" fontId="10" fillId="7" borderId="7" applyNumberFormat="0" applyFont="0" applyAlignment="0" applyProtection="0"/>
    <xf numFmtId="0" fontId="10" fillId="0" borderId="0"/>
    <xf numFmtId="0" fontId="10" fillId="0" borderId="0"/>
    <xf numFmtId="0" fontId="10" fillId="0" borderId="0"/>
    <xf numFmtId="0" fontId="10" fillId="0" borderId="0"/>
    <xf numFmtId="44" fontId="26" fillId="0" borderId="0" applyFont="0" applyFill="0" applyBorder="0" applyAlignment="0" applyProtection="0"/>
    <xf numFmtId="0" fontId="10" fillId="0" borderId="0"/>
    <xf numFmtId="0" fontId="10" fillId="0" borderId="0"/>
    <xf numFmtId="0" fontId="10" fillId="8"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0" fillId="0" borderId="0"/>
    <xf numFmtId="0" fontId="10" fillId="0" borderId="0"/>
    <xf numFmtId="0" fontId="10" fillId="0" borderId="0"/>
    <xf numFmtId="0" fontId="10" fillId="0" borderId="0"/>
    <xf numFmtId="0" fontId="10" fillId="7" borderId="7" applyNumberFormat="0" applyFont="0" applyAlignment="0" applyProtection="0"/>
    <xf numFmtId="0" fontId="10" fillId="7" borderId="7" applyNumberFormat="0" applyFont="0" applyAlignment="0" applyProtection="0"/>
    <xf numFmtId="0" fontId="10" fillId="0" borderId="0"/>
    <xf numFmtId="0" fontId="26" fillId="0" borderId="0"/>
    <xf numFmtId="0" fontId="9" fillId="0" borderId="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0" borderId="0"/>
    <xf numFmtId="0" fontId="9" fillId="0" borderId="0"/>
    <xf numFmtId="0" fontId="9" fillId="0" borderId="0"/>
    <xf numFmtId="0" fontId="9" fillId="0" borderId="0"/>
    <xf numFmtId="0" fontId="9" fillId="7" borderId="7" applyNumberFormat="0" applyFont="0" applyAlignment="0" applyProtection="0"/>
    <xf numFmtId="0" fontId="9" fillId="7" borderId="7" applyNumberFormat="0" applyFont="0" applyAlignment="0" applyProtection="0"/>
    <xf numFmtId="0" fontId="9" fillId="0" borderId="0"/>
    <xf numFmtId="0" fontId="8" fillId="0" borderId="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0" borderId="0"/>
    <xf numFmtId="0" fontId="8" fillId="0" borderId="0"/>
    <xf numFmtId="0" fontId="8" fillId="0" borderId="0"/>
    <xf numFmtId="0" fontId="8" fillId="0" borderId="0"/>
    <xf numFmtId="0" fontId="8" fillId="7" borderId="7" applyNumberFormat="0" applyFont="0" applyAlignment="0" applyProtection="0"/>
    <xf numFmtId="0" fontId="8" fillId="7" borderId="7" applyNumberFormat="0" applyFont="0" applyAlignment="0" applyProtection="0"/>
    <xf numFmtId="0" fontId="8" fillId="0" borderId="0"/>
    <xf numFmtId="0" fontId="8" fillId="0" borderId="0"/>
    <xf numFmtId="0" fontId="8" fillId="0" borderId="0"/>
    <xf numFmtId="0" fontId="8" fillId="0" borderId="0"/>
    <xf numFmtId="9" fontId="26" fillId="0" borderId="0" applyFont="0" applyFill="0" applyBorder="0" applyAlignment="0" applyProtection="0"/>
    <xf numFmtId="0" fontId="8" fillId="0" borderId="0"/>
    <xf numFmtId="0" fontId="8" fillId="0" borderId="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0" borderId="0"/>
    <xf numFmtId="0" fontId="8" fillId="0" borderId="0"/>
    <xf numFmtId="0" fontId="8" fillId="0" borderId="0"/>
    <xf numFmtId="0" fontId="8" fillId="0" borderId="0"/>
    <xf numFmtId="0" fontId="8" fillId="7" borderId="7" applyNumberFormat="0" applyFont="0" applyAlignment="0" applyProtection="0"/>
    <xf numFmtId="0" fontId="8" fillId="7" borderId="7" applyNumberFormat="0" applyFont="0" applyAlignment="0" applyProtection="0"/>
    <xf numFmtId="0" fontId="8" fillId="0" borderId="0"/>
    <xf numFmtId="0" fontId="8" fillId="0" borderId="0"/>
    <xf numFmtId="0" fontId="8" fillId="0" borderId="0"/>
    <xf numFmtId="0" fontId="8" fillId="0" borderId="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7" borderId="7" applyNumberFormat="0" applyFont="0" applyAlignment="0" applyProtection="0"/>
    <xf numFmtId="0" fontId="8" fillId="7" borderId="7" applyNumberFormat="0" applyFont="0" applyAlignment="0" applyProtection="0"/>
    <xf numFmtId="0" fontId="8" fillId="0" borderId="0"/>
    <xf numFmtId="0" fontId="8" fillId="0" borderId="0"/>
    <xf numFmtId="0" fontId="8" fillId="0" borderId="0"/>
    <xf numFmtId="0" fontId="8" fillId="0" borderId="0"/>
    <xf numFmtId="0" fontId="59" fillId="0" borderId="0" applyNumberFormat="0" applyFill="0" applyBorder="0" applyAlignment="0" applyProtection="0"/>
    <xf numFmtId="0" fontId="8" fillId="0" borderId="0"/>
    <xf numFmtId="0" fontId="8" fillId="0" borderId="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0" borderId="0"/>
    <xf numFmtId="0" fontId="8" fillId="0" borderId="0"/>
    <xf numFmtId="0" fontId="8" fillId="0" borderId="0"/>
    <xf numFmtId="0" fontId="8" fillId="0" borderId="0"/>
    <xf numFmtId="0" fontId="8" fillId="7" borderId="7" applyNumberFormat="0" applyFont="0" applyAlignment="0" applyProtection="0"/>
    <xf numFmtId="0" fontId="8" fillId="7" borderId="7" applyNumberFormat="0" applyFont="0" applyAlignment="0" applyProtection="0"/>
    <xf numFmtId="0" fontId="8" fillId="0" borderId="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0" borderId="0"/>
    <xf numFmtId="0" fontId="8" fillId="0" borderId="0"/>
    <xf numFmtId="0" fontId="8" fillId="0" borderId="0"/>
    <xf numFmtId="0" fontId="8" fillId="0" borderId="0"/>
    <xf numFmtId="0" fontId="8" fillId="7" borderId="7" applyNumberFormat="0" applyFont="0" applyAlignment="0" applyProtection="0"/>
    <xf numFmtId="0" fontId="8" fillId="7" borderId="7"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0" borderId="0"/>
    <xf numFmtId="0" fontId="8" fillId="0" borderId="0"/>
    <xf numFmtId="0" fontId="8" fillId="0" borderId="0"/>
    <xf numFmtId="0" fontId="8" fillId="0" borderId="0"/>
    <xf numFmtId="0" fontId="8" fillId="7" borderId="7" applyNumberFormat="0" applyFont="0" applyAlignment="0" applyProtection="0"/>
    <xf numFmtId="0" fontId="8" fillId="7" borderId="7" applyNumberFormat="0" applyFont="0" applyAlignment="0" applyProtection="0"/>
    <xf numFmtId="0" fontId="8" fillId="0" borderId="0"/>
    <xf numFmtId="0" fontId="8" fillId="0" borderId="0"/>
    <xf numFmtId="0" fontId="8" fillId="0" borderId="0"/>
    <xf numFmtId="0" fontId="8" fillId="0" borderId="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7" borderId="7" applyNumberFormat="0" applyFont="0" applyAlignment="0" applyProtection="0"/>
    <xf numFmtId="0" fontId="8" fillId="7" borderId="7"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0" borderId="0"/>
    <xf numFmtId="0" fontId="8" fillId="0" borderId="0"/>
    <xf numFmtId="0" fontId="8" fillId="0" borderId="0"/>
    <xf numFmtId="0" fontId="8" fillId="0" borderId="0"/>
    <xf numFmtId="0" fontId="8" fillId="7" borderId="7" applyNumberFormat="0" applyFont="0" applyAlignment="0" applyProtection="0"/>
    <xf numFmtId="0" fontId="8" fillId="7" borderId="7" applyNumberFormat="0" applyFont="0" applyAlignment="0" applyProtection="0"/>
    <xf numFmtId="0" fontId="8" fillId="0" borderId="0"/>
    <xf numFmtId="0" fontId="8" fillId="0" borderId="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0" borderId="0"/>
    <xf numFmtId="0" fontId="8" fillId="0" borderId="0"/>
    <xf numFmtId="0" fontId="8" fillId="0" borderId="0"/>
    <xf numFmtId="0" fontId="8" fillId="0" borderId="0"/>
    <xf numFmtId="0" fontId="8" fillId="7" borderId="7" applyNumberFormat="0" applyFont="0" applyAlignment="0" applyProtection="0"/>
    <xf numFmtId="0" fontId="8" fillId="7" borderId="7" applyNumberFormat="0" applyFont="0" applyAlignment="0" applyProtection="0"/>
    <xf numFmtId="0" fontId="8"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26" fillId="0" borderId="0"/>
    <xf numFmtId="0" fontId="48" fillId="0" borderId="0"/>
    <xf numFmtId="0" fontId="48"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7" fillId="7" borderId="7" applyNumberFormat="0" applyFont="0" applyAlignment="0" applyProtection="0"/>
    <xf numFmtId="0" fontId="7" fillId="0" borderId="0"/>
    <xf numFmtId="0" fontId="7" fillId="0" borderId="0"/>
    <xf numFmtId="0" fontId="7"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0" fontId="6" fillId="0" borderId="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0" borderId="0"/>
    <xf numFmtId="0" fontId="6" fillId="0" borderId="0"/>
    <xf numFmtId="0" fontId="6" fillId="0" borderId="0"/>
    <xf numFmtId="0" fontId="6" fillId="0" borderId="0"/>
    <xf numFmtId="0" fontId="6" fillId="7" borderId="7" applyNumberFormat="0" applyFont="0" applyAlignment="0" applyProtection="0"/>
    <xf numFmtId="0" fontId="6" fillId="7" borderId="7" applyNumberFormat="0" applyFont="0" applyAlignment="0" applyProtection="0"/>
    <xf numFmtId="0" fontId="6" fillId="0" borderId="0"/>
    <xf numFmtId="0" fontId="6" fillId="0" borderId="0"/>
    <xf numFmtId="0" fontId="6" fillId="0" borderId="0"/>
    <xf numFmtId="178" fontId="95" fillId="0" borderId="0"/>
    <xf numFmtId="167" fontId="48" fillId="0" borderId="0" applyFill="0" applyBorder="0" applyAlignment="0" applyProtection="0"/>
    <xf numFmtId="0" fontId="56" fillId="0" borderId="0"/>
    <xf numFmtId="173" fontId="26" fillId="0" borderId="0" applyFill="0" applyBorder="0" applyAlignment="0" applyProtection="0"/>
    <xf numFmtId="175" fontId="97" fillId="0" borderId="0" applyBorder="0" applyProtection="0"/>
    <xf numFmtId="186" fontId="91" fillId="0" borderId="0"/>
    <xf numFmtId="188" fontId="26" fillId="0" borderId="0"/>
    <xf numFmtId="0" fontId="90" fillId="0" borderId="0" applyNumberFormat="0" applyFill="0" applyBorder="0" applyAlignment="0" applyProtection="0"/>
    <xf numFmtId="0" fontId="95" fillId="0" borderId="0"/>
    <xf numFmtId="0" fontId="93" fillId="0" borderId="0"/>
    <xf numFmtId="187" fontId="26" fillId="0" borderId="0" applyFill="0" applyBorder="0" applyAlignment="0" applyProtection="0"/>
    <xf numFmtId="9" fontId="48" fillId="0" borderId="0" applyFill="0" applyBorder="0" applyAlignment="0" applyProtection="0"/>
    <xf numFmtId="175" fontId="26" fillId="0" borderId="0" applyFill="0" applyBorder="0" applyAlignment="0" applyProtection="0"/>
    <xf numFmtId="9" fontId="92" fillId="0" borderId="0"/>
    <xf numFmtId="186" fontId="92" fillId="0" borderId="0"/>
    <xf numFmtId="0" fontId="94" fillId="0" borderId="0"/>
    <xf numFmtId="0" fontId="89" fillId="0" borderId="0">
      <alignment horizontal="center" textRotation="90"/>
    </xf>
    <xf numFmtId="0" fontId="96" fillId="0" borderId="34"/>
    <xf numFmtId="173" fontId="48" fillId="0" borderId="0" applyFill="0" applyBorder="0" applyAlignment="0" applyProtection="0"/>
    <xf numFmtId="0" fontId="96" fillId="0" borderId="34" applyNumberFormat="0" applyFill="0" applyAlignment="0" applyProtection="0"/>
    <xf numFmtId="9" fontId="91" fillId="0" borderId="0"/>
    <xf numFmtId="173" fontId="48" fillId="0" borderId="0" applyFill="0" applyBorder="0" applyAlignment="0" applyProtection="0"/>
    <xf numFmtId="0" fontId="89" fillId="0" borderId="0">
      <alignment horizontal="center"/>
    </xf>
    <xf numFmtId="0" fontId="5" fillId="0" borderId="0"/>
    <xf numFmtId="0" fontId="26" fillId="0" borderId="0"/>
    <xf numFmtId="43" fontId="26" fillId="0" borderId="0" applyFont="0" applyFill="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9" fontId="26" fillId="0" borderId="0" applyFont="0" applyFill="0" applyBorder="0" applyAlignment="0" applyProtection="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5" fillId="0" borderId="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0" borderId="0"/>
    <xf numFmtId="0" fontId="5" fillId="0" borderId="0"/>
    <xf numFmtId="0" fontId="5"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0" borderId="0"/>
    <xf numFmtId="0" fontId="5" fillId="0" borderId="0"/>
    <xf numFmtId="0" fontId="5" fillId="0" borderId="0"/>
    <xf numFmtId="0" fontId="26" fillId="0" borderId="0"/>
    <xf numFmtId="0" fontId="26" fillId="0" borderId="0"/>
    <xf numFmtId="0" fontId="26" fillId="0" borderId="0"/>
    <xf numFmtId="0" fontId="48" fillId="54" borderId="0" applyNumberFormat="0" applyBorder="0" applyAlignment="0" applyProtection="0"/>
    <xf numFmtId="0" fontId="48" fillId="55" borderId="0" applyNumberFormat="0" applyBorder="0" applyAlignment="0" applyProtection="0"/>
    <xf numFmtId="0" fontId="48" fillId="56" borderId="0" applyNumberFormat="0" applyBorder="0" applyAlignment="0" applyProtection="0"/>
    <xf numFmtId="0" fontId="48"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8" fillId="60" borderId="0" applyNumberFormat="0" applyBorder="0" applyAlignment="0" applyProtection="0"/>
    <xf numFmtId="0" fontId="48" fillId="61" borderId="0" applyNumberFormat="0" applyBorder="0" applyAlignment="0" applyProtection="0"/>
    <xf numFmtId="0" fontId="48" fillId="62" borderId="0" applyNumberFormat="0" applyBorder="0" applyAlignment="0" applyProtection="0"/>
    <xf numFmtId="0" fontId="48" fillId="57" borderId="0" applyNumberFormat="0" applyBorder="0" applyAlignment="0" applyProtection="0"/>
    <xf numFmtId="0" fontId="48" fillId="60" borderId="0" applyNumberFormat="0" applyBorder="0" applyAlignment="0" applyProtection="0"/>
    <xf numFmtId="0" fontId="48" fillId="6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13" fillId="64" borderId="0" applyNumberFormat="0" applyBorder="0" applyAlignment="0" applyProtection="0"/>
    <xf numFmtId="0" fontId="113" fillId="61" borderId="0" applyNumberFormat="0" applyBorder="0" applyAlignment="0" applyProtection="0"/>
    <xf numFmtId="0" fontId="113" fillId="62" borderId="0" applyNumberFormat="0" applyBorder="0" applyAlignment="0" applyProtection="0"/>
    <xf numFmtId="0" fontId="113" fillId="65" borderId="0" applyNumberFormat="0" applyBorder="0" applyAlignment="0" applyProtection="0"/>
    <xf numFmtId="0" fontId="113" fillId="66" borderId="0" applyNumberFormat="0" applyBorder="0" applyAlignment="0" applyProtection="0"/>
    <xf numFmtId="0" fontId="113" fillId="67" borderId="0" applyNumberFormat="0" applyBorder="0" applyAlignment="0" applyProtection="0"/>
    <xf numFmtId="0" fontId="112" fillId="42" borderId="0" applyNumberFormat="0" applyBorder="0" applyAlignment="0" applyProtection="0"/>
    <xf numFmtId="0" fontId="112" fillId="44" borderId="0" applyNumberFormat="0" applyBorder="0" applyAlignment="0" applyProtection="0"/>
    <xf numFmtId="0" fontId="112" fillId="46" borderId="0" applyNumberFormat="0" applyBorder="0" applyAlignment="0" applyProtection="0"/>
    <xf numFmtId="0" fontId="112" fillId="48" borderId="0" applyNumberFormat="0" applyBorder="0" applyAlignment="0" applyProtection="0"/>
    <xf numFmtId="0" fontId="112" fillId="50" borderId="0" applyNumberFormat="0" applyBorder="0" applyAlignment="0" applyProtection="0"/>
    <xf numFmtId="0" fontId="112" fillId="52" borderId="0" applyNumberFormat="0" applyBorder="0" applyAlignment="0" applyProtection="0"/>
    <xf numFmtId="0" fontId="113" fillId="68" borderId="0" applyNumberFormat="0" applyBorder="0" applyAlignment="0" applyProtection="0"/>
    <xf numFmtId="0" fontId="113" fillId="69" borderId="0" applyNumberFormat="0" applyBorder="0" applyAlignment="0" applyProtection="0"/>
    <xf numFmtId="0" fontId="113" fillId="70" borderId="0" applyNumberFormat="0" applyBorder="0" applyAlignment="0" applyProtection="0"/>
    <xf numFmtId="0" fontId="113" fillId="65" borderId="0" applyNumberFormat="0" applyBorder="0" applyAlignment="0" applyProtection="0"/>
    <xf numFmtId="0" fontId="113" fillId="66" borderId="0" applyNumberFormat="0" applyBorder="0" applyAlignment="0" applyProtection="0"/>
    <xf numFmtId="0" fontId="113" fillId="71" borderId="0" applyNumberFormat="0" applyBorder="0" applyAlignment="0" applyProtection="0"/>
    <xf numFmtId="0" fontId="114" fillId="55" borderId="0" applyNumberFormat="0" applyBorder="0" applyAlignment="0" applyProtection="0"/>
    <xf numFmtId="0" fontId="115" fillId="0" borderId="6"/>
    <xf numFmtId="0" fontId="102" fillId="35" borderId="0" applyNumberFormat="0" applyBorder="0" applyAlignment="0" applyProtection="0"/>
    <xf numFmtId="0" fontId="116" fillId="72" borderId="43" applyNumberFormat="0" applyAlignment="0" applyProtection="0"/>
    <xf numFmtId="0" fontId="107" fillId="39" borderId="38" applyNumberFormat="0" applyAlignment="0" applyProtection="0"/>
    <xf numFmtId="0" fontId="109" fillId="40" borderId="41" applyNumberFormat="0" applyAlignment="0" applyProtection="0"/>
    <xf numFmtId="0" fontId="108" fillId="0" borderId="40" applyNumberFormat="0" applyFill="0" applyAlignment="0" applyProtection="0"/>
    <xf numFmtId="0" fontId="117" fillId="73" borderId="44" applyNumberFormat="0" applyAlignment="0" applyProtection="0"/>
    <xf numFmtId="3" fontId="118" fillId="0" borderId="0" applyFont="0" applyFill="0" applyBorder="0" applyAlignment="0" applyProtection="0"/>
    <xf numFmtId="189" fontId="118" fillId="0" borderId="0" applyFont="0" applyFill="0" applyBorder="0" applyAlignment="0" applyProtection="0"/>
    <xf numFmtId="0" fontId="119" fillId="0" borderId="0">
      <protection locked="0"/>
    </xf>
    <xf numFmtId="0" fontId="118" fillId="0" borderId="0" applyFont="0" applyFill="0" applyBorder="0" applyAlignment="0" applyProtection="0"/>
    <xf numFmtId="0" fontId="112" fillId="41" borderId="0" applyNumberFormat="0" applyBorder="0" applyAlignment="0" applyProtection="0"/>
    <xf numFmtId="0" fontId="112" fillId="43" borderId="0" applyNumberFormat="0" applyBorder="0" applyAlignment="0" applyProtection="0"/>
    <xf numFmtId="0" fontId="112" fillId="45" borderId="0" applyNumberFormat="0" applyBorder="0" applyAlignment="0" applyProtection="0"/>
    <xf numFmtId="0" fontId="112" fillId="47" borderId="0" applyNumberFormat="0" applyBorder="0" applyAlignment="0" applyProtection="0"/>
    <xf numFmtId="0" fontId="112" fillId="49" borderId="0" applyNumberFormat="0" applyBorder="0" applyAlignment="0" applyProtection="0"/>
    <xf numFmtId="0" fontId="112" fillId="51" borderId="0" applyNumberFormat="0" applyBorder="0" applyAlignment="0" applyProtection="0"/>
    <xf numFmtId="0" fontId="105" fillId="38" borderId="38" applyNumberFormat="0" applyAlignment="0" applyProtection="0"/>
    <xf numFmtId="190" fontId="26" fillId="0" borderId="0" applyFont="0" applyFill="0" applyBorder="0" applyAlignment="0" applyProtection="0"/>
    <xf numFmtId="190" fontId="26" fillId="0" borderId="0" applyFont="0" applyFill="0" applyBorder="0" applyAlignment="0" applyProtection="0"/>
    <xf numFmtId="0" fontId="48" fillId="74" borderId="0"/>
    <xf numFmtId="0" fontId="48" fillId="75" borderId="0"/>
    <xf numFmtId="0" fontId="48" fillId="76" borderId="0"/>
    <xf numFmtId="0" fontId="48" fillId="77" borderId="0"/>
    <xf numFmtId="0" fontId="48" fillId="78" borderId="0"/>
    <xf numFmtId="0" fontId="48" fillId="79" borderId="0"/>
    <xf numFmtId="0" fontId="48" fillId="80" borderId="0"/>
    <xf numFmtId="0" fontId="48" fillId="81" borderId="0"/>
    <xf numFmtId="0" fontId="48" fillId="82" borderId="0"/>
    <xf numFmtId="0" fontId="48" fillId="83" borderId="0"/>
    <xf numFmtId="0" fontId="48" fillId="84" borderId="0"/>
    <xf numFmtId="0" fontId="48" fillId="85" borderId="0"/>
    <xf numFmtId="0" fontId="113" fillId="86" borderId="0"/>
    <xf numFmtId="0" fontId="113" fillId="87" borderId="0"/>
    <xf numFmtId="0" fontId="113" fillId="88" borderId="0"/>
    <xf numFmtId="0" fontId="113" fillId="89" borderId="0"/>
    <xf numFmtId="0" fontId="113" fillId="90" borderId="0"/>
    <xf numFmtId="0" fontId="113" fillId="91" borderId="0"/>
    <xf numFmtId="0" fontId="113" fillId="92" borderId="0"/>
    <xf numFmtId="0" fontId="113" fillId="93" borderId="0"/>
    <xf numFmtId="0" fontId="113" fillId="94" borderId="0"/>
    <xf numFmtId="0" fontId="113" fillId="95" borderId="0"/>
    <xf numFmtId="0" fontId="113" fillId="96" borderId="0"/>
    <xf numFmtId="0" fontId="113" fillId="97" borderId="0"/>
    <xf numFmtId="0" fontId="120" fillId="98" borderId="0"/>
    <xf numFmtId="0" fontId="121" fillId="99" borderId="43"/>
    <xf numFmtId="0" fontId="117" fillId="100" borderId="44"/>
    <xf numFmtId="191" fontId="30" fillId="0" borderId="0"/>
    <xf numFmtId="186" fontId="26" fillId="0" borderId="0"/>
    <xf numFmtId="0" fontId="122" fillId="0" borderId="0"/>
    <xf numFmtId="0" fontId="57" fillId="101" borderId="0"/>
    <xf numFmtId="0" fontId="80" fillId="0" borderId="45"/>
    <xf numFmtId="0" fontId="123" fillId="0" borderId="46"/>
    <xf numFmtId="0" fontId="124" fillId="0" borderId="47"/>
    <xf numFmtId="0" fontId="124" fillId="0" borderId="0"/>
    <xf numFmtId="0" fontId="125" fillId="102" borderId="43"/>
    <xf numFmtId="0" fontId="126" fillId="0" borderId="48"/>
    <xf numFmtId="0" fontId="127" fillId="103" borderId="0"/>
    <xf numFmtId="0" fontId="48" fillId="0" borderId="0"/>
    <xf numFmtId="192" fontId="30" fillId="0" borderId="0"/>
    <xf numFmtId="0" fontId="128" fillId="99" borderId="49"/>
    <xf numFmtId="9" fontId="26" fillId="0" borderId="0"/>
    <xf numFmtId="0" fontId="129" fillId="0" borderId="0"/>
    <xf numFmtId="192" fontId="38" fillId="0" borderId="50"/>
    <xf numFmtId="0" fontId="130" fillId="0" borderId="0"/>
    <xf numFmtId="0" fontId="122" fillId="0" borderId="0" applyNumberFormat="0" applyFill="0" applyBorder="0" applyAlignment="0" applyProtection="0"/>
    <xf numFmtId="2" fontId="118" fillId="0" borderId="0" applyFont="0" applyFill="0" applyBorder="0" applyAlignment="0" applyProtection="0"/>
    <xf numFmtId="181" fontId="119" fillId="0" borderId="0">
      <protection locked="0"/>
    </xf>
    <xf numFmtId="0" fontId="57" fillId="56" borderId="0" applyNumberFormat="0" applyBorder="0" applyAlignment="0" applyProtection="0"/>
    <xf numFmtId="0" fontId="26" fillId="72" borderId="0" applyNumberFormat="0" applyFont="0" applyBorder="0" applyAlignment="0" applyProtection="0"/>
    <xf numFmtId="0" fontId="131" fillId="0" borderId="0" applyNumberFormat="0" applyFill="0" applyBorder="0" applyAlignment="0" applyProtection="0"/>
    <xf numFmtId="0" fontId="124" fillId="0" borderId="51" applyNumberFormat="0" applyFill="0" applyAlignment="0" applyProtection="0"/>
    <xf numFmtId="0" fontId="124" fillId="0" borderId="0" applyNumberFormat="0" applyFill="0" applyBorder="0" applyAlignment="0" applyProtection="0"/>
    <xf numFmtId="0" fontId="132" fillId="0" borderId="0">
      <alignment horizontal="center"/>
    </xf>
    <xf numFmtId="0" fontId="103" fillId="36" borderId="0" applyNumberFormat="0" applyBorder="0" applyAlignment="0" applyProtection="0"/>
    <xf numFmtId="0" fontId="133" fillId="0" borderId="0"/>
    <xf numFmtId="0" fontId="125" fillId="59" borderId="43" applyNumberFormat="0" applyAlignment="0" applyProtection="0"/>
    <xf numFmtId="0" fontId="134" fillId="0" borderId="48" applyNumberFormat="0" applyFill="0" applyAlignment="0" applyProtection="0"/>
    <xf numFmtId="0" fontId="26" fillId="0" borderId="0">
      <alignment horizontal="centerContinuous" vertical="justify"/>
    </xf>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74" fontId="48" fillId="0" borderId="0" applyFill="0" applyBorder="0" applyAlignment="0" applyProtection="0"/>
    <xf numFmtId="193" fontId="26" fillId="0" borderId="0" applyFont="0" applyFill="0" applyBorder="0" applyAlignment="0" applyProtection="0"/>
    <xf numFmtId="194" fontId="30" fillId="0" borderId="0"/>
    <xf numFmtId="193" fontId="26" fillId="0" borderId="0" applyFont="0" applyFill="0" applyBorder="0" applyAlignment="0" applyProtection="0"/>
    <xf numFmtId="0" fontId="135" fillId="0" borderId="0" applyNumberFormat="0" applyFill="0" applyBorder="0" applyProtection="0">
      <alignment vertical="center"/>
    </xf>
    <xf numFmtId="194" fontId="30" fillId="0" borderId="0"/>
    <xf numFmtId="194" fontId="30" fillId="0" borderId="0"/>
    <xf numFmtId="193" fontId="26" fillId="0" borderId="0" applyFont="0" applyFill="0" applyBorder="0" applyAlignment="0" applyProtection="0"/>
    <xf numFmtId="195" fontId="48" fillId="0" borderId="0" applyFont="0" applyFill="0" applyBorder="0" applyAlignment="0" applyProtection="0"/>
    <xf numFmtId="44" fontId="5"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3" fontId="26" fillId="0" borderId="0"/>
    <xf numFmtId="0" fontId="104" fillId="37" borderId="0" applyNumberFormat="0" applyBorder="0" applyAlignment="0" applyProtection="0"/>
    <xf numFmtId="0" fontId="136" fillId="104" borderId="0" applyNumberFormat="0" applyBorder="0" applyAlignment="0" applyProtection="0"/>
    <xf numFmtId="0" fontId="137" fillId="0" borderId="0"/>
    <xf numFmtId="0" fontId="5" fillId="0" borderId="0"/>
    <xf numFmtId="0" fontId="5" fillId="0" borderId="0"/>
    <xf numFmtId="0" fontId="5" fillId="0" borderId="0"/>
    <xf numFmtId="0" fontId="5" fillId="0" borderId="0"/>
    <xf numFmtId="0" fontId="26" fillId="0" borderId="0"/>
    <xf numFmtId="0" fontId="26" fillId="0" borderId="0"/>
    <xf numFmtId="0" fontId="26" fillId="0" borderId="0"/>
    <xf numFmtId="0" fontId="26" fillId="0" borderId="0"/>
    <xf numFmtId="0" fontId="26" fillId="0" borderId="0"/>
    <xf numFmtId="0" fontId="138" fillId="0" borderId="0"/>
    <xf numFmtId="0" fontId="138" fillId="0" borderId="0"/>
    <xf numFmtId="0" fontId="5" fillId="0" borderId="0"/>
    <xf numFmtId="0" fontId="48" fillId="0" borderId="0"/>
    <xf numFmtId="0" fontId="5" fillId="0" borderId="0"/>
    <xf numFmtId="0" fontId="48" fillId="0" borderId="0"/>
    <xf numFmtId="0" fontId="5" fillId="0" borderId="0"/>
    <xf numFmtId="0" fontId="5" fillId="0" borderId="0"/>
    <xf numFmtId="0" fontId="26" fillId="0" borderId="0"/>
    <xf numFmtId="0" fontId="26" fillId="0" borderId="0"/>
    <xf numFmtId="0" fontId="5" fillId="0" borderId="0"/>
    <xf numFmtId="0" fontId="5" fillId="0" borderId="0"/>
    <xf numFmtId="0" fontId="5" fillId="0" borderId="0"/>
    <xf numFmtId="0" fontId="26" fillId="0" borderId="0"/>
    <xf numFmtId="0" fontId="26" fillId="0" borderId="0"/>
    <xf numFmtId="0" fontId="5" fillId="0" borderId="0"/>
    <xf numFmtId="0" fontId="5" fillId="7" borderId="7" applyNumberFormat="0" applyFont="0" applyAlignment="0" applyProtection="0"/>
    <xf numFmtId="0" fontId="5" fillId="7" borderId="7" applyNumberFormat="0" applyFont="0" applyAlignment="0" applyProtection="0"/>
    <xf numFmtId="0" fontId="5" fillId="7" borderId="7" applyNumberFormat="0" applyFont="0" applyAlignment="0" applyProtection="0"/>
    <xf numFmtId="0" fontId="5" fillId="7" borderId="7" applyNumberFormat="0" applyFont="0" applyAlignment="0" applyProtection="0"/>
    <xf numFmtId="0" fontId="5" fillId="7" borderId="7" applyNumberFormat="0" applyFont="0" applyAlignment="0" applyProtection="0"/>
    <xf numFmtId="0" fontId="5" fillId="7" borderId="7" applyNumberFormat="0" applyFont="0" applyAlignment="0" applyProtection="0"/>
    <xf numFmtId="0" fontId="5" fillId="7" borderId="7" applyNumberFormat="0" applyFont="0" applyAlignment="0" applyProtection="0"/>
    <xf numFmtId="0" fontId="5" fillId="7" borderId="7" applyNumberFormat="0" applyFont="0" applyAlignment="0" applyProtection="0"/>
    <xf numFmtId="0" fontId="5" fillId="7" borderId="7" applyNumberFormat="0" applyFont="0" applyAlignment="0" applyProtection="0"/>
    <xf numFmtId="0" fontId="5" fillId="7" borderId="7" applyNumberFormat="0" applyFont="0" applyAlignment="0" applyProtection="0"/>
    <xf numFmtId="0" fontId="5" fillId="7" borderId="7" applyNumberFormat="0" applyFont="0" applyAlignment="0" applyProtection="0"/>
    <xf numFmtId="0" fontId="5" fillId="7" borderId="7" applyNumberFormat="0" applyFont="0" applyAlignment="0" applyProtection="0"/>
    <xf numFmtId="0" fontId="5" fillId="7" borderId="7" applyNumberFormat="0" applyFont="0" applyAlignment="0" applyProtection="0"/>
    <xf numFmtId="0" fontId="5" fillId="7" borderId="7" applyNumberFormat="0" applyFont="0" applyAlignment="0" applyProtection="0"/>
    <xf numFmtId="0" fontId="5" fillId="7" borderId="7" applyNumberFormat="0" applyFont="0" applyAlignment="0" applyProtection="0"/>
    <xf numFmtId="0" fontId="48" fillId="105" borderId="52" applyNumberFormat="0" applyFont="0" applyAlignment="0" applyProtection="0"/>
    <xf numFmtId="0" fontId="128" fillId="72" borderId="49" applyNumberFormat="0" applyAlignment="0" applyProtection="0"/>
    <xf numFmtId="183" fontId="119" fillId="0" borderId="0">
      <protection locked="0"/>
    </xf>
    <xf numFmtId="184" fontId="119" fillId="0" borderId="0">
      <protection locked="0"/>
    </xf>
    <xf numFmtId="196" fontId="135" fillId="0" borderId="0" applyFill="0" applyBorder="0" applyProtection="0">
      <alignment horizontal="right" vertical="center"/>
    </xf>
    <xf numFmtId="196" fontId="135" fillId="0" borderId="0" applyFill="0" applyBorder="0" applyProtection="0">
      <alignment horizontal="right" vertical="center"/>
    </xf>
    <xf numFmtId="9" fontId="5" fillId="0" borderId="0" applyFont="0" applyFill="0" applyBorder="0" applyAlignment="0" applyProtection="0"/>
    <xf numFmtId="0" fontId="106" fillId="39" borderId="39" applyNumberFormat="0" applyAlignment="0" applyProtection="0"/>
    <xf numFmtId="38" fontId="139"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7" fontId="140" fillId="0" borderId="0" applyFont="0" applyFill="0" applyBorder="0" applyAlignment="0" applyProtection="0"/>
    <xf numFmtId="199" fontId="71" fillId="0" borderId="0" applyFon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6" fillId="0" borderId="0" applyNumberFormat="0" applyFill="0" applyBorder="0" applyAlignment="0" applyProtection="0"/>
    <xf numFmtId="0" fontId="26" fillId="0" borderId="0"/>
    <xf numFmtId="0" fontId="129" fillId="0" borderId="0" applyNumberFormat="0" applyFill="0" applyBorder="0" applyAlignment="0" applyProtection="0"/>
    <xf numFmtId="0" fontId="129" fillId="0" borderId="0" applyNumberFormat="0" applyFill="0" applyBorder="0" applyAlignment="0" applyProtection="0"/>
    <xf numFmtId="0" fontId="80" fillId="0" borderId="27" applyNumberFormat="0" applyFill="0" applyAlignment="0" applyProtection="0"/>
    <xf numFmtId="0" fontId="99" fillId="0" borderId="35"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0" fontId="101" fillId="0" borderId="0" applyNumberFormat="0" applyFill="0" applyBorder="0" applyAlignment="0" applyProtection="0"/>
    <xf numFmtId="0" fontId="98" fillId="0" borderId="0" applyNumberFormat="0" applyFill="0" applyBorder="0" applyAlignment="0" applyProtection="0"/>
    <xf numFmtId="185" fontId="141" fillId="0" borderId="0">
      <protection locked="0"/>
    </xf>
    <xf numFmtId="185" fontId="141" fillId="0" borderId="0">
      <protection locked="0"/>
    </xf>
    <xf numFmtId="0" fontId="65" fillId="0" borderId="42" applyNumberFormat="0" applyFill="0" applyAlignment="0" applyProtection="0"/>
    <xf numFmtId="197" fontId="142" fillId="0" borderId="0" applyFont="0" applyFill="0" applyBorder="0" applyAlignment="0" applyProtection="0">
      <alignment vertical="top"/>
    </xf>
    <xf numFmtId="197" fontId="26" fillId="0" borderId="0" applyFont="0" applyFill="0" applyBorder="0" applyAlignment="0" applyProtection="0"/>
    <xf numFmtId="200" fontId="30" fillId="0" borderId="0"/>
    <xf numFmtId="191" fontId="50" fillId="0" borderId="0"/>
    <xf numFmtId="0" fontId="130" fillId="0" borderId="0" applyNumberFormat="0" applyFill="0" applyBorder="0" applyAlignment="0" applyProtection="0"/>
    <xf numFmtId="0" fontId="26" fillId="105" borderId="0" applyNumberFormat="0" applyFon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7" borderId="7" applyNumberFormat="0" applyFont="0" applyAlignment="0" applyProtection="0"/>
    <xf numFmtId="0" fontId="4" fillId="7"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7" borderId="7" applyNumberFormat="0" applyFont="0" applyAlignment="0" applyProtection="0"/>
    <xf numFmtId="0" fontId="4" fillId="7"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7" borderId="7" applyNumberFormat="0" applyFont="0" applyAlignment="0" applyProtection="0"/>
    <xf numFmtId="0" fontId="4" fillId="7"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7" borderId="7" applyNumberFormat="0" applyFont="0" applyAlignment="0" applyProtection="0"/>
    <xf numFmtId="0" fontId="4" fillId="7"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7" borderId="7" applyNumberFormat="0" applyFont="0" applyAlignment="0" applyProtection="0"/>
    <xf numFmtId="0" fontId="4" fillId="7"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7" borderId="7" applyNumberFormat="0" applyFont="0" applyAlignment="0" applyProtection="0"/>
    <xf numFmtId="0" fontId="4" fillId="7"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147" fillId="0" borderId="0"/>
    <xf numFmtId="0" fontId="147" fillId="0" borderId="0"/>
    <xf numFmtId="0" fontId="147" fillId="0" borderId="0"/>
    <xf numFmtId="0" fontId="3" fillId="0" borderId="0"/>
    <xf numFmtId="0" fontId="3" fillId="0" borderId="0"/>
    <xf numFmtId="0" fontId="2" fillId="0" borderId="0"/>
    <xf numFmtId="0" fontId="1" fillId="0" borderId="0"/>
    <xf numFmtId="44" fontId="48" fillId="0" borderId="0" applyFont="0" applyFill="0" applyBorder="0" applyAlignment="0" applyProtection="0"/>
    <xf numFmtId="0" fontId="1" fillId="0" borderId="0"/>
    <xf numFmtId="0" fontId="1" fillId="0" borderId="0"/>
    <xf numFmtId="0" fontId="152" fillId="0" borderId="0"/>
  </cellStyleXfs>
  <cellXfs count="451">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xf numFmtId="0" fontId="27" fillId="0" borderId="0" xfId="2"/>
    <xf numFmtId="0" fontId="27" fillId="0" borderId="0" xfId="2" applyBorder="1"/>
    <xf numFmtId="165" fontId="27" fillId="0" borderId="0" xfId="2" applyNumberFormat="1"/>
    <xf numFmtId="0" fontId="27" fillId="0" borderId="0" xfId="2" applyAlignment="1">
      <alignment horizontal="center"/>
    </xf>
    <xf numFmtId="0" fontId="27" fillId="0" borderId="0" xfId="2" applyAlignment="1">
      <alignment horizontal="right"/>
    </xf>
    <xf numFmtId="0" fontId="33" fillId="0" borderId="11" xfId="2" applyFont="1" applyBorder="1" applyAlignment="1">
      <alignment horizontal="center" vertical="center" wrapText="1"/>
    </xf>
    <xf numFmtId="165" fontId="33" fillId="0" borderId="10" xfId="2" applyNumberFormat="1" applyFont="1" applyBorder="1" applyAlignment="1">
      <alignment horizontal="center" vertical="center" wrapText="1"/>
    </xf>
    <xf numFmtId="0" fontId="34" fillId="20" borderId="13" xfId="2" applyFont="1" applyFill="1" applyBorder="1" applyAlignment="1">
      <alignment horizontal="center"/>
    </xf>
    <xf numFmtId="165" fontId="34" fillId="20" borderId="11" xfId="2" applyNumberFormat="1" applyFont="1" applyFill="1" applyBorder="1" applyAlignment="1">
      <alignment horizontal="center" vertical="center"/>
    </xf>
    <xf numFmtId="0" fontId="36" fillId="21" borderId="12" xfId="2" applyFont="1" applyFill="1" applyBorder="1" applyAlignment="1">
      <alignment horizontal="left"/>
    </xf>
    <xf numFmtId="0" fontId="36" fillId="21" borderId="13" xfId="2" applyFont="1" applyFill="1" applyBorder="1" applyAlignment="1">
      <alignment horizontal="left"/>
    </xf>
    <xf numFmtId="165" fontId="36" fillId="21" borderId="11" xfId="2" applyNumberFormat="1" applyFont="1" applyFill="1" applyBorder="1" applyAlignment="1">
      <alignment horizontal="center"/>
    </xf>
    <xf numFmtId="0" fontId="27" fillId="0" borderId="0" xfId="2" applyAlignment="1">
      <alignment horizontal="left"/>
    </xf>
    <xf numFmtId="0" fontId="36" fillId="21" borderId="12" xfId="2" applyFont="1" applyFill="1" applyBorder="1" applyAlignment="1"/>
    <xf numFmtId="0" fontId="36" fillId="21" borderId="13" xfId="2" applyFont="1" applyFill="1" applyBorder="1" applyAlignment="1"/>
    <xf numFmtId="165" fontId="34" fillId="20" borderId="11" xfId="2" applyNumberFormat="1" applyFont="1" applyFill="1" applyBorder="1" applyAlignment="1">
      <alignment horizontal="center"/>
    </xf>
    <xf numFmtId="4" fontId="27" fillId="0" borderId="0" xfId="2" applyNumberFormat="1"/>
    <xf numFmtId="2" fontId="34" fillId="20" borderId="13" xfId="2" applyNumberFormat="1" applyFont="1" applyFill="1" applyBorder="1" applyAlignment="1">
      <alignment horizontal="center"/>
    </xf>
    <xf numFmtId="0" fontId="36" fillId="22" borderId="12" xfId="2" applyFont="1" applyFill="1" applyBorder="1" applyAlignment="1">
      <alignment horizontal="left"/>
    </xf>
    <xf numFmtId="0" fontId="36" fillId="22" borderId="13" xfId="2" applyFont="1" applyFill="1" applyBorder="1" applyAlignment="1">
      <alignment horizontal="left"/>
    </xf>
    <xf numFmtId="165" fontId="36" fillId="22" borderId="11" xfId="2" applyNumberFormat="1" applyFont="1" applyFill="1" applyBorder="1" applyAlignment="1">
      <alignment horizontal="center"/>
    </xf>
    <xf numFmtId="0" fontId="34" fillId="23" borderId="12" xfId="2" applyFont="1" applyFill="1" applyBorder="1" applyAlignment="1">
      <alignment horizontal="left"/>
    </xf>
    <xf numFmtId="0" fontId="27" fillId="24" borderId="12" xfId="2" applyFill="1" applyBorder="1"/>
    <xf numFmtId="0" fontId="27" fillId="24" borderId="13" xfId="2" applyFill="1" applyBorder="1"/>
    <xf numFmtId="0" fontId="27" fillId="25" borderId="12" xfId="2" applyFill="1" applyBorder="1"/>
    <xf numFmtId="0" fontId="27" fillId="25" borderId="13" xfId="2" applyFill="1" applyBorder="1"/>
    <xf numFmtId="0" fontId="42" fillId="26" borderId="12" xfId="2" applyFont="1" applyFill="1" applyBorder="1"/>
    <xf numFmtId="0" fontId="42" fillId="26" borderId="13" xfId="2" applyFont="1" applyFill="1" applyBorder="1"/>
    <xf numFmtId="43" fontId="27" fillId="0" borderId="0" xfId="1" applyFont="1"/>
    <xf numFmtId="43" fontId="34" fillId="20" borderId="13" xfId="1" applyFont="1" applyFill="1" applyBorder="1" applyAlignment="1">
      <alignment horizontal="center"/>
    </xf>
    <xf numFmtId="43" fontId="36" fillId="21" borderId="13" xfId="1" applyFont="1" applyFill="1" applyBorder="1" applyAlignment="1">
      <alignment horizontal="left"/>
    </xf>
    <xf numFmtId="164" fontId="32" fillId="0" borderId="0" xfId="2" applyNumberFormat="1" applyFont="1" applyBorder="1" applyAlignment="1">
      <alignment horizontal="center" vertical="center"/>
    </xf>
    <xf numFmtId="0" fontId="27" fillId="0" borderId="0" xfId="2" applyBorder="1" applyAlignment="1">
      <alignment horizontal="center"/>
    </xf>
    <xf numFmtId="0" fontId="35" fillId="0" borderId="25" xfId="2" applyFont="1" applyBorder="1" applyAlignment="1">
      <alignment horizontal="center" vertical="center"/>
    </xf>
    <xf numFmtId="0" fontId="27" fillId="0" borderId="0" xfId="2" applyAlignment="1">
      <alignment vertical="center"/>
    </xf>
    <xf numFmtId="164" fontId="27" fillId="0" borderId="0" xfId="2" applyNumberFormat="1" applyAlignment="1">
      <alignment horizontal="center" vertical="center"/>
    </xf>
    <xf numFmtId="165" fontId="34" fillId="20" borderId="13" xfId="2" applyNumberFormat="1" applyFont="1" applyFill="1" applyBorder="1" applyAlignment="1">
      <alignment horizontal="center"/>
    </xf>
    <xf numFmtId="0" fontId="44" fillId="0" borderId="0" xfId="2" applyFont="1" applyAlignment="1">
      <alignment horizontal="center" vertical="center"/>
    </xf>
    <xf numFmtId="0" fontId="34" fillId="20" borderId="12" xfId="2" applyFont="1" applyFill="1" applyBorder="1" applyAlignment="1">
      <alignment horizontal="left"/>
    </xf>
    <xf numFmtId="0" fontId="34" fillId="20" borderId="13" xfId="2" applyFont="1" applyFill="1" applyBorder="1" applyAlignment="1">
      <alignment horizontal="left"/>
    </xf>
    <xf numFmtId="0" fontId="53" fillId="0" borderId="0" xfId="48"/>
    <xf numFmtId="0" fontId="43" fillId="0" borderId="0" xfId="2" applyFont="1" applyAlignment="1">
      <alignment horizontal="center" vertical="center"/>
    </xf>
    <xf numFmtId="0" fontId="44" fillId="0" borderId="0" xfId="2" applyFont="1" applyAlignment="1">
      <alignment horizontal="center" vertical="center"/>
    </xf>
    <xf numFmtId="177" fontId="27" fillId="0" borderId="0" xfId="2" applyNumberFormat="1"/>
    <xf numFmtId="0" fontId="60" fillId="0" borderId="0" xfId="2" applyFont="1"/>
    <xf numFmtId="0" fontId="61" fillId="0" borderId="0" xfId="2" applyFont="1" applyBorder="1" applyAlignment="1">
      <alignment horizontal="center"/>
    </xf>
    <xf numFmtId="177" fontId="61" fillId="0" borderId="0" xfId="2" applyNumberFormat="1" applyFont="1" applyBorder="1" applyAlignment="1">
      <alignment horizontal="center"/>
    </xf>
    <xf numFmtId="10" fontId="34" fillId="0" borderId="6" xfId="2" applyNumberFormat="1" applyFont="1" applyBorder="1" applyAlignment="1" applyProtection="1">
      <alignment horizontal="center" vertical="center" wrapText="1"/>
      <protection locked="0"/>
    </xf>
    <xf numFmtId="10" fontId="30" fillId="0" borderId="0" xfId="3" applyNumberFormat="1" applyFont="1" applyBorder="1" applyAlignment="1" applyProtection="1"/>
    <xf numFmtId="177" fontId="62" fillId="4" borderId="6" xfId="2" applyNumberFormat="1" applyFont="1" applyFill="1" applyBorder="1" applyAlignment="1" applyProtection="1">
      <alignment horizontal="center" vertical="center" wrapText="1"/>
      <protection locked="0"/>
    </xf>
    <xf numFmtId="178" fontId="30" fillId="0" borderId="0" xfId="3" applyNumberFormat="1" applyFont="1" applyBorder="1" applyAlignment="1" applyProtection="1"/>
    <xf numFmtId="10" fontId="34" fillId="30" borderId="6" xfId="2" applyNumberFormat="1" applyFont="1" applyFill="1" applyBorder="1" applyAlignment="1" applyProtection="1">
      <alignment horizontal="center" vertical="center" wrapText="1"/>
      <protection locked="0"/>
    </xf>
    <xf numFmtId="177" fontId="62" fillId="30" borderId="6" xfId="2" applyNumberFormat="1" applyFont="1" applyFill="1" applyBorder="1" applyAlignment="1" applyProtection="1">
      <alignment horizontal="center" vertical="center" wrapText="1"/>
      <protection locked="0"/>
    </xf>
    <xf numFmtId="10" fontId="60" fillId="0" borderId="0" xfId="3" applyNumberFormat="1" applyFont="1" applyBorder="1" applyAlignment="1" applyProtection="1"/>
    <xf numFmtId="10" fontId="34" fillId="4" borderId="6" xfId="2" applyNumberFormat="1" applyFont="1" applyFill="1" applyBorder="1" applyAlignment="1" applyProtection="1">
      <alignment horizontal="center" vertical="center" wrapText="1"/>
      <protection locked="0"/>
    </xf>
    <xf numFmtId="177" fontId="34" fillId="0" borderId="6" xfId="2" applyNumberFormat="1" applyFont="1" applyBorder="1" applyAlignment="1" applyProtection="1">
      <alignment horizontal="left" vertical="center" wrapText="1"/>
      <protection locked="0"/>
    </xf>
    <xf numFmtId="2" fontId="34" fillId="0" borderId="6" xfId="2" applyNumberFormat="1" applyFont="1" applyBorder="1" applyAlignment="1" applyProtection="1">
      <alignment horizontal="left" vertical="center" wrapText="1"/>
      <protection locked="0"/>
    </xf>
    <xf numFmtId="179" fontId="30" fillId="0" borderId="0" xfId="3" applyNumberFormat="1" applyFont="1" applyBorder="1" applyAlignment="1" applyProtection="1"/>
    <xf numFmtId="177" fontId="34" fillId="4" borderId="6" xfId="2" applyNumberFormat="1" applyFont="1" applyFill="1" applyBorder="1" applyAlignment="1" applyProtection="1">
      <alignment horizontal="center" vertical="center" wrapText="1"/>
      <protection locked="0"/>
    </xf>
    <xf numFmtId="0" fontId="63" fillId="0" borderId="0" xfId="2" applyFont="1" applyBorder="1" applyAlignment="1">
      <alignment horizontal="center"/>
    </xf>
    <xf numFmtId="177" fontId="52" fillId="0" borderId="0" xfId="2" applyNumberFormat="1" applyFont="1"/>
    <xf numFmtId="4" fontId="64" fillId="0" borderId="0" xfId="2" applyNumberFormat="1" applyFont="1" applyBorder="1" applyAlignment="1">
      <alignment horizontal="right"/>
    </xf>
    <xf numFmtId="10" fontId="52" fillId="0" borderId="0" xfId="2" applyNumberFormat="1" applyFont="1" applyAlignment="1">
      <alignment horizontal="center"/>
    </xf>
    <xf numFmtId="177" fontId="34" fillId="5" borderId="6" xfId="2" applyNumberFormat="1" applyFont="1" applyFill="1" applyBorder="1" applyAlignment="1" applyProtection="1">
      <alignment horizontal="center" vertical="center" wrapText="1"/>
      <protection locked="0"/>
    </xf>
    <xf numFmtId="177" fontId="34" fillId="29" borderId="6" xfId="2" applyNumberFormat="1" applyFont="1" applyFill="1" applyBorder="1" applyAlignment="1" applyProtection="1">
      <alignment horizontal="left" vertical="center" wrapText="1"/>
      <protection locked="0"/>
    </xf>
    <xf numFmtId="177" fontId="34" fillId="29" borderId="6" xfId="2" applyNumberFormat="1" applyFont="1" applyFill="1" applyBorder="1" applyAlignment="1" applyProtection="1">
      <alignment horizontal="center" vertical="center" wrapText="1"/>
      <protection locked="0"/>
    </xf>
    <xf numFmtId="177" fontId="34" fillId="3" borderId="6" xfId="2" applyNumberFormat="1" applyFont="1" applyFill="1" applyBorder="1" applyAlignment="1" applyProtection="1">
      <alignment horizontal="left" vertical="center" wrapText="1"/>
      <protection locked="0"/>
    </xf>
    <xf numFmtId="177" fontId="34" fillId="3" borderId="6" xfId="2" applyNumberFormat="1" applyFont="1" applyFill="1" applyBorder="1" applyAlignment="1" applyProtection="1">
      <alignment horizontal="center" vertical="center" wrapText="1"/>
      <protection locked="0"/>
    </xf>
    <xf numFmtId="177" fontId="34" fillId="4" borderId="6" xfId="2" applyNumberFormat="1" applyFont="1" applyFill="1" applyBorder="1" applyAlignment="1" applyProtection="1">
      <alignment horizontal="left" vertical="center" wrapText="1"/>
      <protection locked="0"/>
    </xf>
    <xf numFmtId="2" fontId="34" fillId="4" borderId="6" xfId="2" applyNumberFormat="1" applyFont="1" applyFill="1" applyBorder="1" applyAlignment="1" applyProtection="1">
      <alignment horizontal="left" vertical="center" wrapText="1"/>
      <protection locked="0"/>
    </xf>
    <xf numFmtId="2" fontId="34" fillId="5" borderId="6" xfId="2" applyNumberFormat="1" applyFont="1" applyFill="1" applyBorder="1" applyAlignment="1" applyProtection="1">
      <alignment horizontal="center" vertical="center" wrapText="1"/>
      <protection locked="0"/>
    </xf>
    <xf numFmtId="0" fontId="0" fillId="0" borderId="0" xfId="0" applyFont="1" applyBorder="1"/>
    <xf numFmtId="0" fontId="67" fillId="0" borderId="0" xfId="143"/>
    <xf numFmtId="0" fontId="54" fillId="0" borderId="0" xfId="143" applyFont="1" applyAlignment="1">
      <alignment horizontal="left"/>
    </xf>
    <xf numFmtId="0" fontId="68" fillId="0" borderId="0" xfId="0" applyFont="1" applyBorder="1" applyProtection="1"/>
    <xf numFmtId="0" fontId="68" fillId="0" borderId="0" xfId="0" applyFont="1" applyBorder="1" applyAlignment="1" applyProtection="1">
      <alignment horizontal="left"/>
    </xf>
    <xf numFmtId="175" fontId="68" fillId="0" borderId="0" xfId="144" applyFont="1" applyFill="1" applyBorder="1" applyAlignment="1" applyProtection="1">
      <alignment horizontal="left"/>
    </xf>
    <xf numFmtId="175" fontId="68" fillId="0" borderId="0" xfId="144" applyFont="1" applyFill="1" applyBorder="1" applyAlignment="1" applyProtection="1"/>
    <xf numFmtId="0" fontId="69" fillId="0" borderId="0" xfId="0" applyFont="1" applyBorder="1" applyProtection="1"/>
    <xf numFmtId="0" fontId="68" fillId="0" borderId="0" xfId="0" applyFont="1" applyFill="1" applyBorder="1" applyProtection="1"/>
    <xf numFmtId="175" fontId="70" fillId="0" borderId="0" xfId="144" applyFont="1" applyFill="1" applyBorder="1" applyAlignment="1" applyProtection="1">
      <alignment horizontal="center" vertical="center"/>
    </xf>
    <xf numFmtId="0" fontId="71" fillId="0" borderId="0" xfId="0" applyFont="1" applyFill="1" applyBorder="1" applyAlignment="1" applyProtection="1">
      <alignment horizontal="center" vertical="center"/>
    </xf>
    <xf numFmtId="0" fontId="72" fillId="0" borderId="0" xfId="0" applyFont="1" applyBorder="1" applyAlignment="1" applyProtection="1">
      <alignment horizontal="left"/>
    </xf>
    <xf numFmtId="0" fontId="72" fillId="0" borderId="0" xfId="0" applyFont="1" applyBorder="1" applyProtection="1"/>
    <xf numFmtId="0" fontId="76" fillId="0" borderId="0" xfId="0" applyFont="1" applyBorder="1" applyProtection="1"/>
    <xf numFmtId="180" fontId="72" fillId="0" borderId="0" xfId="0" applyNumberFormat="1" applyFont="1" applyBorder="1" applyProtection="1"/>
    <xf numFmtId="180" fontId="68" fillId="0" borderId="0" xfId="0" applyNumberFormat="1" applyFont="1" applyBorder="1" applyProtection="1"/>
    <xf numFmtId="17" fontId="68" fillId="0" borderId="0" xfId="0" applyNumberFormat="1" applyFont="1" applyBorder="1" applyProtection="1"/>
    <xf numFmtId="0" fontId="68" fillId="0" borderId="0" xfId="0" applyFont="1" applyBorder="1" applyAlignment="1" applyProtection="1">
      <alignment vertical="center" wrapText="1"/>
    </xf>
    <xf numFmtId="0" fontId="68" fillId="0" borderId="0" xfId="0" applyFont="1" applyBorder="1" applyAlignment="1" applyProtection="1">
      <alignment vertical="center"/>
    </xf>
    <xf numFmtId="0" fontId="82" fillId="0" borderId="0" xfId="0" applyFont="1" applyBorder="1" applyProtection="1"/>
    <xf numFmtId="0" fontId="71" fillId="0" borderId="0" xfId="0" applyFont="1" applyBorder="1" applyProtection="1"/>
    <xf numFmtId="175" fontId="71" fillId="0" borderId="0" xfId="144" applyFont="1" applyFill="1" applyBorder="1" applyAlignment="1" applyProtection="1"/>
    <xf numFmtId="175" fontId="71" fillId="0" borderId="0" xfId="144" applyFont="1" applyFill="1" applyBorder="1" applyAlignment="1" applyProtection="1">
      <alignment horizontal="left"/>
    </xf>
    <xf numFmtId="0" fontId="71" fillId="0" borderId="0" xfId="0" applyFont="1" applyBorder="1" applyAlignment="1" applyProtection="1">
      <alignment horizontal="left"/>
    </xf>
    <xf numFmtId="0" fontId="0" fillId="0" borderId="0" xfId="0" applyFont="1" applyBorder="1" applyAlignment="1">
      <alignment horizontal="center"/>
    </xf>
    <xf numFmtId="0" fontId="83" fillId="0" borderId="0" xfId="0" applyFont="1" applyBorder="1" applyAlignment="1" applyProtection="1"/>
    <xf numFmtId="0" fontId="83" fillId="0" borderId="0" xfId="0" applyFont="1" applyBorder="1" applyAlignment="1" applyProtection="1">
      <alignment horizontal="center"/>
    </xf>
    <xf numFmtId="0" fontId="0" fillId="0" borderId="0" xfId="0" applyFont="1" applyBorder="1" applyAlignment="1"/>
    <xf numFmtId="0" fontId="71" fillId="0" borderId="0" xfId="0" applyFont="1" applyBorder="1" applyAlignment="1" applyProtection="1">
      <alignment vertical="center"/>
    </xf>
    <xf numFmtId="0" fontId="85" fillId="0" borderId="6" xfId="0" applyFont="1" applyFill="1" applyBorder="1" applyAlignment="1" applyProtection="1">
      <alignment vertical="center" wrapText="1"/>
    </xf>
    <xf numFmtId="0" fontId="84" fillId="0" borderId="6" xfId="0" applyFont="1" applyFill="1" applyBorder="1" applyAlignment="1" applyProtection="1">
      <alignment horizontal="center" vertical="center" wrapText="1"/>
    </xf>
    <xf numFmtId="0" fontId="86" fillId="0" borderId="6" xfId="0" applyFont="1" applyFill="1" applyBorder="1" applyAlignment="1" applyProtection="1">
      <alignment horizontal="center"/>
    </xf>
    <xf numFmtId="0" fontId="86" fillId="0" borderId="6" xfId="0" applyFont="1" applyFill="1" applyBorder="1" applyProtection="1"/>
    <xf numFmtId="175" fontId="86" fillId="0" borderId="6" xfId="144" applyFont="1" applyFill="1" applyBorder="1" applyAlignment="1" applyProtection="1">
      <protection locked="0"/>
    </xf>
    <xf numFmtId="175" fontId="86" fillId="0" borderId="6" xfId="144" applyFont="1" applyFill="1" applyBorder="1" applyAlignment="1" applyProtection="1">
      <alignment horizontal="left"/>
    </xf>
    <xf numFmtId="175" fontId="86" fillId="0" borderId="6" xfId="144" applyNumberFormat="1" applyFont="1" applyFill="1" applyBorder="1" applyAlignment="1" applyProtection="1">
      <protection locked="0"/>
    </xf>
    <xf numFmtId="0" fontId="85" fillId="0" borderId="6" xfId="0" applyFont="1" applyFill="1" applyBorder="1" applyAlignment="1" applyProtection="1">
      <alignment horizontal="left"/>
    </xf>
    <xf numFmtId="175" fontId="85" fillId="0" borderId="6" xfId="144" applyFont="1" applyFill="1" applyBorder="1" applyAlignment="1" applyProtection="1">
      <protection locked="0"/>
    </xf>
    <xf numFmtId="175" fontId="85" fillId="0" borderId="6" xfId="144" applyFont="1" applyFill="1" applyBorder="1" applyAlignment="1" applyProtection="1">
      <alignment horizontal="left"/>
    </xf>
    <xf numFmtId="0" fontId="86" fillId="0" borderId="6" xfId="0" applyFont="1" applyFill="1" applyBorder="1" applyAlignment="1" applyProtection="1">
      <alignment horizontal="left"/>
    </xf>
    <xf numFmtId="0" fontId="85" fillId="0" borderId="6" xfId="0" applyFont="1" applyFill="1" applyBorder="1" applyAlignment="1" applyProtection="1"/>
    <xf numFmtId="0" fontId="85" fillId="0" borderId="6" xfId="0" applyFont="1" applyFill="1" applyBorder="1" applyAlignment="1" applyProtection="1">
      <alignment horizontal="right"/>
    </xf>
    <xf numFmtId="175" fontId="85" fillId="0" borderId="6" xfId="144" applyFont="1" applyFill="1" applyBorder="1" applyAlignment="1" applyProtection="1"/>
    <xf numFmtId="0" fontId="70" fillId="0" borderId="0" xfId="0" applyFont="1" applyBorder="1" applyProtection="1"/>
    <xf numFmtId="0" fontId="85" fillId="0" borderId="0" xfId="0" applyFont="1" applyFill="1" applyBorder="1" applyAlignment="1" applyProtection="1">
      <alignment horizontal="center"/>
    </xf>
    <xf numFmtId="0" fontId="85" fillId="0" borderId="0" xfId="0" applyFont="1" applyFill="1" applyBorder="1" applyAlignment="1" applyProtection="1">
      <alignment horizontal="left"/>
    </xf>
    <xf numFmtId="0" fontId="85" fillId="0" borderId="0" xfId="0" applyFont="1" applyBorder="1" applyProtection="1"/>
    <xf numFmtId="0" fontId="70" fillId="0" borderId="0" xfId="0" applyFont="1" applyBorder="1" applyAlignment="1" applyProtection="1">
      <alignment horizontal="left"/>
    </xf>
    <xf numFmtId="0" fontId="85" fillId="0" borderId="0" xfId="0" applyNumberFormat="1" applyFont="1" applyBorder="1" applyProtection="1"/>
    <xf numFmtId="0" fontId="86" fillId="0" borderId="0" xfId="0" applyFont="1" applyFill="1" applyBorder="1" applyAlignment="1" applyProtection="1">
      <alignment horizontal="left"/>
    </xf>
    <xf numFmtId="0" fontId="86" fillId="0" borderId="0" xfId="0" applyFont="1" applyBorder="1" applyProtection="1"/>
    <xf numFmtId="0" fontId="87" fillId="0" borderId="0" xfId="0" applyFont="1" applyFill="1" applyBorder="1" applyAlignment="1" applyProtection="1">
      <alignment horizontal="left"/>
    </xf>
    <xf numFmtId="0" fontId="66" fillId="0" borderId="0" xfId="0" applyFont="1" applyBorder="1"/>
    <xf numFmtId="0" fontId="0" fillId="0" borderId="0" xfId="0" applyFont="1" applyBorder="1" applyAlignment="1">
      <alignment horizontal="center" vertical="center"/>
    </xf>
    <xf numFmtId="175" fontId="70" fillId="0" borderId="0" xfId="144" applyFont="1" applyFill="1" applyBorder="1" applyAlignment="1" applyProtection="1">
      <alignment horizontal="left"/>
    </xf>
    <xf numFmtId="0" fontId="66" fillId="0" borderId="0" xfId="0" applyFont="1" applyBorder="1" applyAlignment="1"/>
    <xf numFmtId="0" fontId="71" fillId="0" borderId="0" xfId="144" applyNumberFormat="1" applyFont="1" applyFill="1" applyBorder="1" applyAlignment="1" applyProtection="1">
      <alignment vertical="center" wrapText="1"/>
    </xf>
    <xf numFmtId="0" fontId="70" fillId="0" borderId="0" xfId="0" applyFont="1" applyFill="1" applyBorder="1" applyAlignment="1" applyProtection="1">
      <alignment horizontal="left"/>
    </xf>
    <xf numFmtId="10" fontId="41" fillId="25" borderId="11" xfId="2" applyNumberFormat="1" applyFont="1" applyFill="1" applyBorder="1" applyAlignment="1">
      <alignment horizontal="left" vertical="center"/>
    </xf>
    <xf numFmtId="168" fontId="25" fillId="0" borderId="16" xfId="2" applyNumberFormat="1" applyFont="1" applyFill="1" applyBorder="1" applyAlignment="1" applyProtection="1">
      <alignment horizontal="center" vertical="center"/>
    </xf>
    <xf numFmtId="0" fontId="51" fillId="21" borderId="5" xfId="142" applyFont="1" applyFill="1" applyBorder="1" applyAlignment="1">
      <alignment vertical="center" wrapText="1"/>
    </xf>
    <xf numFmtId="0" fontId="51" fillId="21" borderId="4" xfId="142" applyFont="1" applyFill="1" applyBorder="1" applyAlignment="1">
      <alignment horizontal="center" vertical="center" wrapText="1"/>
    </xf>
    <xf numFmtId="0" fontId="51" fillId="21" borderId="5" xfId="142" applyFont="1" applyFill="1" applyBorder="1" applyAlignment="1">
      <alignment horizontal="center" vertical="center" wrapText="1"/>
    </xf>
    <xf numFmtId="0" fontId="27" fillId="0" borderId="0" xfId="2" applyAlignment="1">
      <alignment horizontal="center" vertical="center"/>
    </xf>
    <xf numFmtId="164" fontId="39" fillId="0" borderId="31" xfId="2" applyNumberFormat="1" applyFont="1" applyBorder="1" applyAlignment="1">
      <alignment horizontal="center" vertical="center"/>
    </xf>
    <xf numFmtId="168" fontId="35" fillId="0" borderId="28" xfId="2" applyNumberFormat="1" applyFont="1" applyBorder="1" applyAlignment="1">
      <alignment horizontal="center" vertical="center"/>
    </xf>
    <xf numFmtId="0" fontId="31" fillId="0" borderId="0" xfId="2" applyFont="1" applyBorder="1" applyAlignment="1">
      <alignment vertical="center"/>
    </xf>
    <xf numFmtId="0" fontId="27" fillId="0" borderId="0" xfId="2" applyBorder="1"/>
    <xf numFmtId="165" fontId="27" fillId="0" borderId="0" xfId="2" applyNumberFormat="1"/>
    <xf numFmtId="0" fontId="35" fillId="0" borderId="23" xfId="2" applyFont="1" applyBorder="1" applyAlignment="1">
      <alignment horizontal="center" vertical="center"/>
    </xf>
    <xf numFmtId="0" fontId="0" fillId="0" borderId="0" xfId="0" applyAlignment="1"/>
    <xf numFmtId="0" fontId="32" fillId="0" borderId="0" xfId="2" applyFont="1" applyBorder="1" applyAlignment="1">
      <alignment vertical="center"/>
    </xf>
    <xf numFmtId="0" fontId="31" fillId="0" borderId="0" xfId="2" applyFont="1" applyBorder="1" applyAlignment="1">
      <alignment horizontal="center" vertical="center"/>
    </xf>
    <xf numFmtId="0" fontId="32" fillId="0" borderId="0" xfId="2" applyFont="1" applyBorder="1" applyAlignment="1">
      <alignment horizontal="center" vertical="center"/>
    </xf>
    <xf numFmtId="0" fontId="43" fillId="0" borderId="0" xfId="2" applyFont="1" applyAlignment="1">
      <alignment horizontal="center" vertical="center"/>
    </xf>
    <xf numFmtId="0" fontId="44" fillId="0" borderId="0" xfId="2" applyFont="1" applyAlignment="1">
      <alignment horizontal="center" vertical="center"/>
    </xf>
    <xf numFmtId="166" fontId="0" fillId="0" borderId="0" xfId="0" applyNumberFormat="1"/>
    <xf numFmtId="0" fontId="27" fillId="0" borderId="0" xfId="2" applyAlignment="1">
      <alignment horizontal="center"/>
    </xf>
    <xf numFmtId="0" fontId="0" fillId="0" borderId="0" xfId="0"/>
    <xf numFmtId="0" fontId="27" fillId="0" borderId="0" xfId="2"/>
    <xf numFmtId="0" fontId="31" fillId="0" borderId="0" xfId="2" applyFont="1" applyBorder="1" applyAlignment="1">
      <alignment horizontal="center" vertical="center"/>
    </xf>
    <xf numFmtId="0" fontId="32" fillId="0" borderId="0" xfId="2" applyFont="1" applyBorder="1" applyAlignment="1">
      <alignment horizontal="center" vertical="center"/>
    </xf>
    <xf numFmtId="49" fontId="0" fillId="0" borderId="0" xfId="0" applyNumberFormat="1"/>
    <xf numFmtId="0" fontId="145" fillId="0" borderId="10" xfId="0" applyFont="1" applyBorder="1" applyAlignment="1"/>
    <xf numFmtId="0" fontId="145" fillId="0" borderId="10" xfId="0" applyFont="1" applyBorder="1" applyAlignment="1">
      <alignment horizontal="center"/>
    </xf>
    <xf numFmtId="166" fontId="145" fillId="0" borderId="10" xfId="0" applyNumberFormat="1" applyFont="1" applyBorder="1" applyAlignment="1">
      <alignment horizontal="center" vertical="center"/>
    </xf>
    <xf numFmtId="0" fontId="145" fillId="0" borderId="11" xfId="0" applyFont="1" applyBorder="1" applyAlignment="1">
      <alignment horizontal="center"/>
    </xf>
    <xf numFmtId="0" fontId="145" fillId="0" borderId="10" xfId="0" applyFont="1" applyBorder="1" applyAlignment="1">
      <alignment horizontal="left"/>
    </xf>
    <xf numFmtId="49" fontId="0" fillId="0" borderId="0" xfId="0" applyNumberFormat="1" applyAlignment="1">
      <alignment horizontal="center"/>
    </xf>
    <xf numFmtId="10" fontId="143" fillId="0" borderId="54" xfId="115" applyNumberFormat="1" applyFont="1" applyBorder="1" applyAlignment="1" applyProtection="1">
      <alignment vertical="center"/>
    </xf>
    <xf numFmtId="10" fontId="143" fillId="0" borderId="9" xfId="0" applyNumberFormat="1" applyFont="1" applyBorder="1" applyAlignment="1">
      <alignment vertical="center"/>
    </xf>
    <xf numFmtId="0" fontId="143" fillId="0" borderId="9" xfId="0" applyFont="1" applyBorder="1" applyAlignment="1">
      <alignment horizontal="center" vertical="center"/>
    </xf>
    <xf numFmtId="0" fontId="0" fillId="0" borderId="31" xfId="0" applyBorder="1"/>
    <xf numFmtId="49" fontId="146" fillId="0" borderId="12" xfId="0" applyNumberFormat="1" applyFont="1" applyBorder="1" applyAlignment="1">
      <alignment vertical="center" wrapText="1"/>
    </xf>
    <xf numFmtId="49" fontId="146" fillId="0" borderId="13" xfId="0" applyNumberFormat="1" applyFont="1" applyBorder="1" applyAlignment="1">
      <alignment vertical="center" wrapText="1"/>
    </xf>
    <xf numFmtId="49" fontId="146" fillId="0" borderId="55" xfId="0" applyNumberFormat="1" applyFont="1" applyBorder="1" applyAlignment="1">
      <alignment vertical="center" wrapText="1"/>
    </xf>
    <xf numFmtId="168" fontId="36" fillId="0" borderId="56" xfId="2" applyNumberFormat="1" applyFont="1" applyFill="1" applyBorder="1" applyAlignment="1" applyProtection="1">
      <alignment horizontal="right" vertical="center"/>
    </xf>
    <xf numFmtId="0" fontId="44" fillId="0" borderId="0" xfId="2" applyFont="1" applyAlignment="1">
      <alignment horizontal="center" vertical="center"/>
    </xf>
    <xf numFmtId="0" fontId="31" fillId="0" borderId="0" xfId="2" applyFont="1" applyBorder="1" applyAlignment="1">
      <alignment horizontal="center" vertical="center"/>
    </xf>
    <xf numFmtId="0" fontId="32" fillId="0" borderId="0" xfId="2" applyFont="1" applyBorder="1" applyAlignment="1">
      <alignment horizontal="center" vertical="center"/>
    </xf>
    <xf numFmtId="49" fontId="144" fillId="53" borderId="0" xfId="0" applyNumberFormat="1" applyFont="1" applyFill="1" applyBorder="1" applyAlignment="1">
      <alignment vertical="center"/>
    </xf>
    <xf numFmtId="49" fontId="144" fillId="53" borderId="0" xfId="0" applyNumberFormat="1" applyFont="1" applyFill="1" applyBorder="1" applyAlignment="1">
      <alignment vertical="center" wrapText="1"/>
    </xf>
    <xf numFmtId="49" fontId="144" fillId="53" borderId="0" xfId="0" applyNumberFormat="1" applyFont="1" applyFill="1" applyBorder="1" applyAlignment="1">
      <alignment horizontal="center" vertical="center"/>
    </xf>
    <xf numFmtId="168" fontId="25" fillId="53" borderId="0" xfId="2" applyNumberFormat="1" applyFont="1" applyFill="1" applyBorder="1" applyAlignment="1" applyProtection="1">
      <alignment horizontal="right" vertical="center"/>
    </xf>
    <xf numFmtId="49" fontId="144" fillId="53" borderId="14" xfId="0" applyNumberFormat="1" applyFont="1" applyFill="1" applyBorder="1" applyAlignment="1">
      <alignment vertical="center"/>
    </xf>
    <xf numFmtId="49" fontId="144" fillId="53" borderId="20" xfId="0" applyNumberFormat="1" applyFont="1" applyFill="1" applyBorder="1" applyAlignment="1">
      <alignment vertical="center"/>
    </xf>
    <xf numFmtId="49" fontId="144" fillId="53" borderId="20" xfId="0" applyNumberFormat="1" applyFont="1" applyFill="1" applyBorder="1" applyAlignment="1">
      <alignment vertical="center" wrapText="1"/>
    </xf>
    <xf numFmtId="49" fontId="144" fillId="53" borderId="20" xfId="0" applyNumberFormat="1" applyFont="1" applyFill="1" applyBorder="1" applyAlignment="1">
      <alignment horizontal="center" vertical="center"/>
    </xf>
    <xf numFmtId="168" fontId="25" fillId="53" borderId="32" xfId="2" applyNumberFormat="1" applyFont="1" applyFill="1" applyBorder="1" applyAlignment="1" applyProtection="1">
      <alignment horizontal="right" vertical="center"/>
    </xf>
    <xf numFmtId="49" fontId="144" fillId="53" borderId="53" xfId="0" applyNumberFormat="1" applyFont="1" applyFill="1" applyBorder="1" applyAlignment="1">
      <alignment vertical="center"/>
    </xf>
    <xf numFmtId="168" fontId="25" fillId="53" borderId="26" xfId="2" applyNumberFormat="1" applyFont="1" applyFill="1" applyBorder="1" applyAlignment="1" applyProtection="1">
      <alignment horizontal="right" vertical="center"/>
    </xf>
    <xf numFmtId="49" fontId="144" fillId="53" borderId="31" xfId="0" applyNumberFormat="1" applyFont="1" applyFill="1" applyBorder="1" applyAlignment="1">
      <alignment vertical="center"/>
    </xf>
    <xf numFmtId="49" fontId="144" fillId="53" borderId="31" xfId="0" applyNumberFormat="1" applyFont="1" applyFill="1" applyBorder="1" applyAlignment="1">
      <alignment vertical="center" wrapText="1"/>
    </xf>
    <xf numFmtId="49" fontId="144" fillId="53" borderId="31" xfId="0" applyNumberFormat="1" applyFont="1" applyFill="1" applyBorder="1" applyAlignment="1">
      <alignment horizontal="center" vertical="center"/>
    </xf>
    <xf numFmtId="168" fontId="25" fillId="53" borderId="31" xfId="2" applyNumberFormat="1" applyFont="1" applyFill="1" applyBorder="1" applyAlignment="1" applyProtection="1">
      <alignment horizontal="right" vertical="center"/>
    </xf>
    <xf numFmtId="0" fontId="37" fillId="0" borderId="12" xfId="2" applyFont="1" applyBorder="1" applyAlignment="1">
      <alignment vertical="center"/>
    </xf>
    <xf numFmtId="0" fontId="25" fillId="0" borderId="13" xfId="2" applyFont="1" applyBorder="1" applyAlignment="1">
      <alignment horizontal="justify" vertical="center" wrapText="1"/>
    </xf>
    <xf numFmtId="0" fontId="25" fillId="0" borderId="13" xfId="2" applyFont="1" applyBorder="1" applyAlignment="1">
      <alignment horizontal="center" vertical="center"/>
    </xf>
    <xf numFmtId="0" fontId="73" fillId="0" borderId="0" xfId="0" applyFont="1" applyAlignment="1">
      <alignment vertical="center"/>
    </xf>
    <xf numFmtId="0" fontId="34" fillId="20" borderId="12" xfId="2" applyFont="1" applyFill="1" applyBorder="1" applyAlignment="1">
      <alignment horizontal="left"/>
    </xf>
    <xf numFmtId="0" fontId="34" fillId="20" borderId="13" xfId="2" applyFont="1" applyFill="1" applyBorder="1" applyAlignment="1">
      <alignment horizontal="left"/>
    </xf>
    <xf numFmtId="10" fontId="143" fillId="0" borderId="13" xfId="0" applyNumberFormat="1" applyFont="1" applyBorder="1" applyAlignment="1">
      <alignment vertical="center"/>
    </xf>
    <xf numFmtId="0" fontId="143" fillId="0" borderId="11" xfId="0" applyFont="1" applyBorder="1" applyAlignment="1">
      <alignment horizontal="center" vertical="center"/>
    </xf>
    <xf numFmtId="10" fontId="143" fillId="0" borderId="13" xfId="115" applyNumberFormat="1" applyFont="1" applyBorder="1" applyAlignment="1" applyProtection="1">
      <alignment vertical="center"/>
    </xf>
    <xf numFmtId="165" fontId="37" fillId="0" borderId="13" xfId="4" applyNumberFormat="1" applyFont="1" applyBorder="1" applyAlignment="1" applyProtection="1">
      <alignment horizontal="center" vertical="center"/>
    </xf>
    <xf numFmtId="0" fontId="0" fillId="0" borderId="0" xfId="0" applyFont="1" applyAlignment="1">
      <alignment wrapText="1"/>
    </xf>
    <xf numFmtId="0" fontId="67" fillId="0" borderId="0" xfId="143"/>
    <xf numFmtId="0" fontId="148" fillId="0" borderId="0" xfId="5551" applyFont="1" applyAlignment="1">
      <alignment horizontal="left"/>
    </xf>
    <xf numFmtId="0" fontId="147" fillId="0" borderId="0" xfId="5553"/>
    <xf numFmtId="165" fontId="35" fillId="0" borderId="57" xfId="4" applyFont="1" applyFill="1" applyBorder="1" applyAlignment="1" applyProtection="1">
      <alignment horizontal="center" vertical="center"/>
    </xf>
    <xf numFmtId="0" fontId="32" fillId="0" borderId="0" xfId="2" applyFont="1" applyBorder="1" applyAlignment="1">
      <alignment horizontal="center" vertical="center"/>
    </xf>
    <xf numFmtId="0" fontId="34" fillId="20" borderId="13" xfId="2" applyFont="1" applyFill="1" applyBorder="1" applyAlignment="1">
      <alignment horizontal="center" vertical="center"/>
    </xf>
    <xf numFmtId="0" fontId="34" fillId="20" borderId="13" xfId="2" applyFont="1" applyFill="1" applyBorder="1" applyAlignment="1">
      <alignment horizontal="left" vertical="center"/>
    </xf>
    <xf numFmtId="0" fontId="149" fillId="0" borderId="0" xfId="0" applyFont="1" applyAlignment="1">
      <alignment vertical="center"/>
    </xf>
    <xf numFmtId="0" fontId="25" fillId="3" borderId="4" xfId="2" applyFont="1" applyFill="1" applyBorder="1" applyAlignment="1">
      <alignment horizontal="left" vertical="center" wrapText="1"/>
    </xf>
    <xf numFmtId="0" fontId="25" fillId="3" borderId="5" xfId="2" applyFont="1" applyFill="1" applyBorder="1" applyAlignment="1">
      <alignment vertical="center" wrapText="1"/>
    </xf>
    <xf numFmtId="0" fontId="25" fillId="3" borderId="5" xfId="2" applyFont="1" applyFill="1" applyBorder="1" applyAlignment="1">
      <alignment horizontal="center" vertical="center" wrapText="1"/>
    </xf>
    <xf numFmtId="0" fontId="35" fillId="4" borderId="31" xfId="2" applyFont="1" applyFill="1" applyBorder="1" applyAlignment="1">
      <alignment horizontal="center" vertical="center"/>
    </xf>
    <xf numFmtId="0" fontId="35" fillId="0" borderId="24" xfId="2" applyFont="1" applyBorder="1" applyAlignment="1">
      <alignment horizontal="center" vertical="center"/>
    </xf>
    <xf numFmtId="0" fontId="27" fillId="0" borderId="0" xfId="2" applyBorder="1" applyAlignment="1">
      <alignment vertical="center"/>
    </xf>
    <xf numFmtId="164" fontId="27" fillId="0" borderId="0" xfId="2" applyNumberFormat="1" applyAlignment="1">
      <alignment vertical="center"/>
    </xf>
    <xf numFmtId="0" fontId="27" fillId="0" borderId="0" xfId="2" applyAlignment="1">
      <alignment horizontal="right" vertical="center"/>
    </xf>
    <xf numFmtId="49" fontId="27" fillId="0" borderId="0" xfId="2" applyNumberFormat="1" applyBorder="1" applyAlignment="1">
      <alignment vertical="center"/>
    </xf>
    <xf numFmtId="0" fontId="34" fillId="20" borderId="4" xfId="2" applyFont="1" applyFill="1" applyBorder="1" applyAlignment="1">
      <alignment horizontal="left" vertical="center"/>
    </xf>
    <xf numFmtId="0" fontId="34" fillId="20" borderId="5" xfId="2" applyFont="1" applyFill="1" applyBorder="1" applyAlignment="1">
      <alignment vertical="center"/>
    </xf>
    <xf numFmtId="0" fontId="27" fillId="0" borderId="0" xfId="2" applyFill="1" applyAlignment="1">
      <alignment vertical="center"/>
    </xf>
    <xf numFmtId="0" fontId="40" fillId="28" borderId="58" xfId="2" applyFont="1" applyFill="1" applyBorder="1" applyAlignment="1">
      <alignment horizontal="center" vertical="center"/>
    </xf>
    <xf numFmtId="0" fontId="40" fillId="28" borderId="59" xfId="2" applyFont="1" applyFill="1" applyBorder="1" applyAlignment="1">
      <alignment horizontal="center" vertical="center"/>
    </xf>
    <xf numFmtId="164" fontId="40" fillId="28" borderId="59" xfId="2" applyNumberFormat="1" applyFont="1" applyFill="1" applyBorder="1" applyAlignment="1">
      <alignment horizontal="center" vertical="center"/>
    </xf>
    <xf numFmtId="0" fontId="40" fillId="28" borderId="60" xfId="2" applyFont="1" applyFill="1" applyBorder="1" applyAlignment="1">
      <alignment horizontal="center" vertical="center"/>
    </xf>
    <xf numFmtId="165" fontId="40" fillId="0" borderId="30" xfId="4" applyFont="1" applyBorder="1" applyAlignment="1" applyProtection="1">
      <alignment horizontal="center" vertical="center"/>
    </xf>
    <xf numFmtId="0" fontId="34" fillId="20" borderId="5" xfId="2" applyFont="1" applyFill="1" applyBorder="1" applyAlignment="1">
      <alignment horizontal="center" vertical="center"/>
    </xf>
    <xf numFmtId="0" fontId="0" fillId="0" borderId="0" xfId="0" applyAlignment="1">
      <alignment horizontal="left" vertical="center"/>
    </xf>
    <xf numFmtId="0" fontId="35" fillId="4" borderId="31" xfId="2" applyFont="1" applyFill="1" applyBorder="1" applyAlignment="1">
      <alignment horizontal="center" vertical="center" wrapText="1"/>
    </xf>
    <xf numFmtId="0" fontId="35" fillId="4" borderId="8" xfId="2" applyFont="1" applyFill="1" applyBorder="1" applyAlignment="1">
      <alignment horizontal="center" vertical="center" wrapText="1"/>
    </xf>
    <xf numFmtId="165" fontId="40" fillId="0" borderId="61" xfId="4" applyFont="1" applyBorder="1" applyAlignment="1" applyProtection="1">
      <alignment horizontal="center" vertical="center"/>
    </xf>
    <xf numFmtId="0" fontId="40" fillId="28" borderId="23" xfId="2" applyFont="1" applyFill="1" applyBorder="1" applyAlignment="1">
      <alignment horizontal="center" vertical="center"/>
    </xf>
    <xf numFmtId="0" fontId="40" fillId="28" borderId="31" xfId="2" applyFont="1" applyFill="1" applyBorder="1" applyAlignment="1">
      <alignment horizontal="center" vertical="center"/>
    </xf>
    <xf numFmtId="164" fontId="40" fillId="28" borderId="31" xfId="2" applyNumberFormat="1" applyFont="1" applyFill="1" applyBorder="1" applyAlignment="1">
      <alignment horizontal="center" vertical="center"/>
    </xf>
    <xf numFmtId="0" fontId="40" fillId="28" borderId="28" xfId="2" applyFont="1" applyFill="1" applyBorder="1" applyAlignment="1">
      <alignment horizontal="center" vertical="center"/>
    </xf>
    <xf numFmtId="0" fontId="35" fillId="4" borderId="29" xfId="2" applyFont="1" applyFill="1" applyBorder="1" applyAlignment="1">
      <alignment horizontal="center" vertical="center" wrapText="1"/>
    </xf>
    <xf numFmtId="0" fontId="35" fillId="0" borderId="31" xfId="2" applyFont="1" applyFill="1" applyBorder="1" applyAlignment="1">
      <alignment horizontal="left" vertical="center" wrapText="1"/>
    </xf>
    <xf numFmtId="0" fontId="35" fillId="4" borderId="31" xfId="2" applyFont="1" applyFill="1" applyBorder="1" applyAlignment="1">
      <alignment horizontal="left" vertical="center" wrapText="1"/>
    </xf>
    <xf numFmtId="0" fontId="34" fillId="20" borderId="5" xfId="2" applyFont="1" applyFill="1" applyBorder="1" applyAlignment="1">
      <alignment horizontal="left" vertical="center"/>
    </xf>
    <xf numFmtId="0" fontId="27" fillId="3" borderId="4" xfId="2" applyFill="1" applyBorder="1" applyAlignment="1">
      <alignment vertical="center"/>
    </xf>
    <xf numFmtId="0" fontId="36" fillId="21" borderId="4" xfId="2" applyFont="1" applyFill="1" applyBorder="1" applyAlignment="1">
      <alignment horizontal="left" vertical="center"/>
    </xf>
    <xf numFmtId="0" fontId="36" fillId="21" borderId="5" xfId="2" applyFont="1" applyFill="1" applyBorder="1" applyAlignment="1">
      <alignment horizontal="left" vertical="center"/>
    </xf>
    <xf numFmtId="165" fontId="40" fillId="0" borderId="28" xfId="4" applyFont="1" applyBorder="1" applyAlignment="1" applyProtection="1">
      <alignment horizontal="center" vertical="center"/>
    </xf>
    <xf numFmtId="0" fontId="151" fillId="0" borderId="0" xfId="2" applyFont="1" applyAlignment="1">
      <alignment vertical="center"/>
    </xf>
    <xf numFmtId="164" fontId="39" fillId="0" borderId="31" xfId="2" applyNumberFormat="1" applyFont="1" applyFill="1" applyBorder="1" applyAlignment="1">
      <alignment horizontal="center" vertical="center"/>
    </xf>
    <xf numFmtId="0" fontId="25" fillId="0" borderId="31" xfId="2" applyFont="1" applyBorder="1" applyAlignment="1">
      <alignment horizontal="justify" vertical="center" wrapText="1"/>
    </xf>
    <xf numFmtId="0" fontId="25" fillId="0" borderId="31" xfId="2" applyFont="1" applyBorder="1" applyAlignment="1">
      <alignment horizontal="center" vertical="center"/>
    </xf>
    <xf numFmtId="165" fontId="37" fillId="0" borderId="31" xfId="4" applyFont="1" applyFill="1" applyBorder="1" applyAlignment="1" applyProtection="1">
      <alignment horizontal="center" vertical="center"/>
    </xf>
    <xf numFmtId="0" fontId="25" fillId="0" borderId="9" xfId="2" applyFont="1" applyBorder="1" applyAlignment="1">
      <alignment horizontal="justify" vertical="center" wrapText="1"/>
    </xf>
    <xf numFmtId="0" fontId="25" fillId="0" borderId="9" xfId="2" applyFont="1" applyBorder="1" applyAlignment="1">
      <alignment horizontal="center" vertical="center"/>
    </xf>
    <xf numFmtId="165" fontId="37" fillId="0" borderId="9" xfId="4" applyFont="1" applyFill="1" applyBorder="1" applyAlignment="1" applyProtection="1">
      <alignment horizontal="center" vertical="center"/>
    </xf>
    <xf numFmtId="2" fontId="0" fillId="0" borderId="0" xfId="0" applyNumberFormat="1" applyAlignment="1">
      <alignment vertical="center"/>
    </xf>
    <xf numFmtId="0" fontId="35" fillId="0" borderId="31" xfId="2" applyFont="1" applyFill="1" applyBorder="1" applyAlignment="1">
      <alignment horizontal="center" vertical="center" wrapText="1"/>
    </xf>
    <xf numFmtId="0" fontId="35" fillId="0" borderId="23" xfId="2" applyFont="1" applyFill="1" applyBorder="1" applyAlignment="1">
      <alignment horizontal="center" vertical="center"/>
    </xf>
    <xf numFmtId="0" fontId="35" fillId="0" borderId="31" xfId="2" applyFont="1" applyFill="1" applyBorder="1" applyAlignment="1">
      <alignment horizontal="center" vertical="center"/>
    </xf>
    <xf numFmtId="168" fontId="35" fillId="0" borderId="28" xfId="2" applyNumberFormat="1" applyFont="1" applyFill="1" applyBorder="1" applyAlignment="1">
      <alignment horizontal="center" vertical="center"/>
    </xf>
    <xf numFmtId="0" fontId="35" fillId="0" borderId="25" xfId="2" applyFont="1" applyFill="1" applyBorder="1" applyAlignment="1">
      <alignment horizontal="center" vertical="center"/>
    </xf>
    <xf numFmtId="2" fontId="0" fillId="0" borderId="0" xfId="0" applyNumberFormat="1"/>
    <xf numFmtId="0" fontId="35" fillId="0" borderId="0" xfId="2" applyFont="1" applyBorder="1" applyAlignment="1">
      <alignment horizontal="center" vertical="center"/>
    </xf>
    <xf numFmtId="0" fontId="40" fillId="0" borderId="0" xfId="2" applyFont="1" applyBorder="1" applyAlignment="1">
      <alignment horizontal="right" vertical="center"/>
    </xf>
    <xf numFmtId="165" fontId="40" fillId="0" borderId="0" xfId="4" applyFont="1" applyBorder="1" applyAlignment="1" applyProtection="1">
      <alignment horizontal="center" vertical="center"/>
    </xf>
    <xf numFmtId="0" fontId="35" fillId="0" borderId="0" xfId="2" applyFont="1" applyFill="1" applyBorder="1" applyAlignment="1">
      <alignment horizontal="center" vertical="center" wrapText="1"/>
    </xf>
    <xf numFmtId="0" fontId="40" fillId="0" borderId="0" xfId="2" applyFont="1" applyFill="1" applyBorder="1" applyAlignment="1">
      <alignment horizontal="right" vertical="center"/>
    </xf>
    <xf numFmtId="0" fontId="34" fillId="20" borderId="63" xfId="2" applyFont="1" applyFill="1" applyBorder="1" applyAlignment="1">
      <alignment vertical="center"/>
    </xf>
    <xf numFmtId="165" fontId="41" fillId="25" borderId="10" xfId="2" applyNumberFormat="1" applyFont="1" applyFill="1" applyBorder="1" applyAlignment="1"/>
    <xf numFmtId="165" fontId="42" fillId="26" borderId="33" xfId="2" applyNumberFormat="1" applyFont="1" applyFill="1" applyBorder="1" applyAlignment="1">
      <alignment horizontal="left" indent="6"/>
    </xf>
    <xf numFmtId="166" fontId="51" fillId="21" borderId="63" xfId="142" applyNumberFormat="1" applyFont="1" applyFill="1" applyBorder="1" applyAlignment="1">
      <alignment horizontal="center" vertical="center" wrapText="1"/>
    </xf>
    <xf numFmtId="0" fontId="36" fillId="0" borderId="57" xfId="2" applyFont="1" applyBorder="1" applyAlignment="1">
      <alignment horizontal="left" vertical="center" wrapText="1"/>
    </xf>
    <xf numFmtId="0" fontId="36" fillId="0" borderId="57" xfId="2" applyFont="1" applyBorder="1" applyAlignment="1">
      <alignment horizontal="justify" vertical="center" wrapText="1"/>
    </xf>
    <xf numFmtId="0" fontId="36" fillId="0" borderId="57" xfId="2" applyFont="1" applyBorder="1" applyAlignment="1">
      <alignment horizontal="center" vertical="center" wrapText="1"/>
    </xf>
    <xf numFmtId="0" fontId="25" fillId="3" borderId="63" xfId="2" applyFont="1" applyFill="1" applyBorder="1" applyAlignment="1">
      <alignment vertical="center" wrapText="1"/>
    </xf>
    <xf numFmtId="0" fontId="37" fillId="4" borderId="65" xfId="2" applyFont="1" applyFill="1" applyBorder="1" applyAlignment="1">
      <alignment horizontal="center" vertical="center" wrapText="1"/>
    </xf>
    <xf numFmtId="0" fontId="150" fillId="0" borderId="66" xfId="48" applyFont="1" applyFill="1" applyBorder="1" applyAlignment="1">
      <alignment horizontal="center" vertical="center"/>
    </xf>
    <xf numFmtId="0" fontId="37" fillId="4" borderId="23" xfId="2" applyFont="1" applyFill="1" applyBorder="1" applyAlignment="1">
      <alignment horizontal="center" vertical="center" wrapText="1"/>
    </xf>
    <xf numFmtId="0" fontId="150" fillId="0" borderId="28" xfId="48" applyFont="1" applyFill="1" applyBorder="1" applyAlignment="1">
      <alignment horizontal="center" vertical="center"/>
    </xf>
    <xf numFmtId="0" fontId="37" fillId="4" borderId="24" xfId="2" applyFont="1" applyFill="1" applyBorder="1" applyAlignment="1">
      <alignment horizontal="center" vertical="center" wrapText="1"/>
    </xf>
    <xf numFmtId="0" fontId="25" fillId="0" borderId="29" xfId="2" applyFont="1" applyBorder="1" applyAlignment="1">
      <alignment horizontal="justify" vertical="center" wrapText="1"/>
    </xf>
    <xf numFmtId="0" fontId="25" fillId="0" borderId="29" xfId="2" applyFont="1" applyBorder="1" applyAlignment="1">
      <alignment horizontal="center" vertical="center"/>
    </xf>
    <xf numFmtId="165" fontId="37" fillId="0" borderId="29" xfId="4" applyFont="1" applyFill="1" applyBorder="1" applyAlignment="1" applyProtection="1">
      <alignment horizontal="center" vertical="center"/>
    </xf>
    <xf numFmtId="0" fontId="150" fillId="0" borderId="30" xfId="48" applyFont="1" applyFill="1" applyBorder="1" applyAlignment="1">
      <alignment horizontal="center" vertical="center"/>
    </xf>
    <xf numFmtId="165" fontId="41" fillId="24" borderId="10" xfId="2" applyNumberFormat="1" applyFont="1" applyFill="1" applyBorder="1" applyAlignment="1">
      <alignment horizontal="center"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4" fillId="0" borderId="11" xfId="0" applyFont="1" applyFill="1" applyBorder="1" applyAlignment="1">
      <alignment vertical="center"/>
    </xf>
    <xf numFmtId="0" fontId="62" fillId="0" borderId="13" xfId="2" applyFont="1" applyFill="1" applyBorder="1" applyAlignment="1">
      <alignment horizontal="left" vertical="center" wrapText="1"/>
    </xf>
    <xf numFmtId="166" fontId="62" fillId="0" borderId="13" xfId="2" applyNumberFormat="1" applyFont="1" applyFill="1" applyBorder="1" applyAlignment="1">
      <alignment horizontal="right" vertical="center" wrapText="1"/>
    </xf>
    <xf numFmtId="10" fontId="26" fillId="0" borderId="11" xfId="51" applyNumberFormat="1" applyFont="1" applyFill="1" applyBorder="1" applyAlignment="1">
      <alignment vertical="center" wrapText="1"/>
    </xf>
    <xf numFmtId="10" fontId="0" fillId="0" borderId="11" xfId="51" applyNumberFormat="1" applyFont="1" applyFill="1" applyBorder="1" applyAlignment="1">
      <alignment vertical="center" wrapText="1"/>
    </xf>
    <xf numFmtId="0" fontId="24" fillId="0" borderId="13" xfId="0" applyFont="1" applyBorder="1" applyAlignment="1">
      <alignment vertical="center"/>
    </xf>
    <xf numFmtId="166" fontId="24" fillId="0" borderId="13" xfId="0" applyNumberFormat="1" applyFont="1" applyBorder="1" applyAlignment="1">
      <alignment vertical="center"/>
    </xf>
    <xf numFmtId="10" fontId="41" fillId="106" borderId="11" xfId="2" applyNumberFormat="1" applyFont="1" applyFill="1" applyBorder="1" applyAlignment="1">
      <alignment horizontal="left"/>
    </xf>
    <xf numFmtId="43" fontId="27" fillId="0" borderId="0" xfId="1" applyFont="1" applyAlignment="1">
      <alignment vertical="center"/>
    </xf>
    <xf numFmtId="165" fontId="36" fillId="21" borderId="57" xfId="2" applyNumberFormat="1" applyFont="1" applyFill="1" applyBorder="1" applyAlignment="1">
      <alignment horizontal="center" vertical="center"/>
    </xf>
    <xf numFmtId="165" fontId="34" fillId="34" borderId="57" xfId="2" applyNumberFormat="1" applyFont="1" applyFill="1" applyBorder="1" applyAlignment="1">
      <alignment horizontal="center" vertical="center"/>
    </xf>
    <xf numFmtId="49" fontId="25" fillId="0" borderId="17" xfId="2" applyNumberFormat="1" applyFont="1" applyFill="1" applyBorder="1" applyAlignment="1">
      <alignment horizontal="justify" vertical="center" wrapText="1"/>
    </xf>
    <xf numFmtId="0" fontId="37" fillId="0" borderId="1" xfId="2" applyFont="1" applyFill="1" applyBorder="1" applyAlignment="1">
      <alignment horizontal="center" vertical="center" wrapText="1"/>
    </xf>
    <xf numFmtId="167" fontId="25" fillId="0" borderId="16" xfId="2" applyNumberFormat="1" applyFont="1" applyFill="1" applyBorder="1" applyAlignment="1" applyProtection="1">
      <alignment horizontal="center" vertical="center"/>
    </xf>
    <xf numFmtId="43" fontId="37" fillId="0" borderId="1" xfId="1" applyFont="1" applyFill="1" applyBorder="1" applyAlignment="1" applyProtection="1">
      <alignment horizontal="center" vertical="center"/>
    </xf>
    <xf numFmtId="165" fontId="37" fillId="0" borderId="18" xfId="4" applyNumberFormat="1" applyFont="1" applyFill="1" applyBorder="1" applyAlignment="1" applyProtection="1">
      <alignment horizontal="center" vertical="center"/>
    </xf>
    <xf numFmtId="0" fontId="37" fillId="0" borderId="19" xfId="2" applyFont="1" applyFill="1" applyBorder="1" applyAlignment="1">
      <alignment horizontal="center" vertical="center" wrapText="1"/>
    </xf>
    <xf numFmtId="43" fontId="37" fillId="0" borderId="31" xfId="1" applyFont="1" applyFill="1" applyBorder="1" applyAlignment="1" applyProtection="1">
      <alignment horizontal="center" vertical="center"/>
    </xf>
    <xf numFmtId="0" fontId="25" fillId="0" borderId="17" xfId="2" applyNumberFormat="1" applyFont="1" applyFill="1" applyBorder="1" applyAlignment="1">
      <alignment horizontal="justify" vertical="center" wrapText="1"/>
    </xf>
    <xf numFmtId="0" fontId="37" fillId="0" borderId="62" xfId="2" applyFont="1" applyFill="1" applyBorder="1" applyAlignment="1">
      <alignment horizontal="center" vertical="center" wrapText="1"/>
    </xf>
    <xf numFmtId="43" fontId="37" fillId="0" borderId="1" xfId="1" applyNumberFormat="1" applyFont="1" applyFill="1" applyBorder="1" applyAlignment="1" applyProtection="1">
      <alignment horizontal="center" vertical="center"/>
    </xf>
    <xf numFmtId="0" fontId="37" fillId="0" borderId="16"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25" fillId="0" borderId="22" xfId="2" applyFont="1" applyFill="1" applyBorder="1" applyAlignment="1">
      <alignment vertical="center"/>
    </xf>
    <xf numFmtId="0" fontId="37" fillId="0" borderId="31" xfId="2" applyFont="1" applyFill="1" applyBorder="1" applyAlignment="1">
      <alignment horizontal="center" vertical="center" wrapText="1"/>
    </xf>
    <xf numFmtId="0" fontId="25" fillId="0" borderId="1" xfId="2" applyFont="1" applyFill="1" applyBorder="1" applyAlignment="1">
      <alignment horizontal="center" vertical="center" wrapText="1"/>
    </xf>
    <xf numFmtId="167" fontId="25" fillId="0" borderId="1" xfId="2" applyNumberFormat="1" applyFont="1" applyFill="1" applyBorder="1" applyAlignment="1" applyProtection="1">
      <alignment horizontal="center" vertical="center"/>
    </xf>
    <xf numFmtId="43" fontId="37" fillId="0" borderId="15" xfId="1" applyFont="1" applyFill="1" applyBorder="1" applyAlignment="1" applyProtection="1">
      <alignment horizontal="center" vertical="center"/>
    </xf>
    <xf numFmtId="168" fontId="25" fillId="0" borderId="1" xfId="2" applyNumberFormat="1" applyFont="1" applyFill="1" applyBorder="1" applyAlignment="1" applyProtection="1">
      <alignment horizontal="center" vertical="center"/>
    </xf>
    <xf numFmtId="165" fontId="37" fillId="0" borderId="21" xfId="4" applyNumberFormat="1" applyFont="1" applyFill="1" applyBorder="1" applyAlignment="1" applyProtection="1">
      <alignment horizontal="center" vertical="center"/>
    </xf>
    <xf numFmtId="165" fontId="35" fillId="4" borderId="57" xfId="4" applyFont="1" applyFill="1" applyBorder="1" applyAlignment="1" applyProtection="1">
      <alignment horizontal="center" vertical="center"/>
    </xf>
    <xf numFmtId="0" fontId="28" fillId="0" borderId="0" xfId="2" applyFont="1" applyAlignment="1">
      <alignment vertical="center"/>
    </xf>
    <xf numFmtId="166" fontId="39" fillId="3" borderId="57" xfId="3" applyNumberFormat="1" applyFont="1" applyFill="1" applyBorder="1" applyAlignment="1">
      <alignment horizontal="center" vertical="center"/>
    </xf>
    <xf numFmtId="166" fontId="39" fillId="5" borderId="57" xfId="3" applyNumberFormat="1" applyFont="1" applyFill="1" applyBorder="1" applyAlignment="1">
      <alignment horizontal="center" vertical="center"/>
    </xf>
    <xf numFmtId="166" fontId="35" fillId="0" borderId="57" xfId="3" applyNumberFormat="1" applyFont="1" applyBorder="1" applyAlignment="1">
      <alignment horizontal="center" vertical="center"/>
    </xf>
    <xf numFmtId="166" fontId="28" fillId="0" borderId="0" xfId="2" applyNumberFormat="1" applyFont="1" applyAlignment="1">
      <alignment vertical="center"/>
    </xf>
    <xf numFmtId="10" fontId="30" fillId="0" borderId="0" xfId="3" applyNumberFormat="1" applyAlignment="1">
      <alignment vertical="center"/>
    </xf>
    <xf numFmtId="0" fontId="34" fillId="20" borderId="63" xfId="2" applyFont="1" applyFill="1" applyBorder="1" applyAlignment="1">
      <alignment horizontal="left" vertical="center"/>
    </xf>
    <xf numFmtId="0" fontId="36" fillId="21" borderId="63" xfId="2" applyFont="1" applyFill="1" applyBorder="1" applyAlignment="1">
      <alignment horizontal="left" vertical="center"/>
    </xf>
    <xf numFmtId="0" fontId="34" fillId="20" borderId="67" xfId="2" applyFont="1" applyFill="1" applyBorder="1" applyAlignment="1">
      <alignment horizontal="left" vertical="center"/>
    </xf>
    <xf numFmtId="0" fontId="34" fillId="20" borderId="55" xfId="2" applyFont="1" applyFill="1" applyBorder="1" applyAlignment="1">
      <alignment horizontal="center" vertical="center"/>
    </xf>
    <xf numFmtId="0" fontId="36" fillId="21" borderId="67" xfId="2" applyFont="1" applyFill="1" applyBorder="1" applyAlignment="1">
      <alignment horizontal="left"/>
    </xf>
    <xf numFmtId="0" fontId="36" fillId="21" borderId="55" xfId="2" applyFont="1" applyFill="1" applyBorder="1" applyAlignment="1">
      <alignment horizontal="left"/>
    </xf>
    <xf numFmtId="0" fontId="34" fillId="20" borderId="55" xfId="2" applyFont="1" applyFill="1" applyBorder="1" applyAlignment="1">
      <alignment horizontal="left" vertical="center"/>
    </xf>
    <xf numFmtId="49" fontId="149" fillId="0" borderId="68" xfId="0" applyNumberFormat="1" applyFont="1" applyFill="1" applyBorder="1" applyAlignment="1">
      <alignment vertical="center"/>
    </xf>
    <xf numFmtId="49" fontId="149" fillId="0" borderId="69" xfId="0" applyNumberFormat="1" applyFont="1" applyFill="1" applyBorder="1" applyAlignment="1">
      <alignment vertical="center"/>
    </xf>
    <xf numFmtId="49" fontId="149" fillId="0" borderId="69" xfId="0" applyNumberFormat="1" applyFont="1" applyFill="1" applyBorder="1" applyAlignment="1">
      <alignment vertical="center" wrapText="1"/>
    </xf>
    <xf numFmtId="49" fontId="149" fillId="0" borderId="69" xfId="0" applyNumberFormat="1" applyFont="1" applyFill="1" applyBorder="1" applyAlignment="1">
      <alignment horizontal="left" vertical="center"/>
    </xf>
    <xf numFmtId="2" fontId="149" fillId="0" borderId="69" xfId="0" applyNumberFormat="1" applyFont="1" applyFill="1" applyBorder="1" applyAlignment="1">
      <alignment vertical="center"/>
    </xf>
    <xf numFmtId="0" fontId="149" fillId="0" borderId="70" xfId="0" applyFont="1" applyFill="1" applyBorder="1" applyAlignment="1">
      <alignment vertical="center"/>
    </xf>
    <xf numFmtId="49" fontId="149" fillId="0" borderId="23" xfId="0" applyNumberFormat="1" applyFont="1" applyFill="1" applyBorder="1" applyAlignment="1">
      <alignment vertical="center"/>
    </xf>
    <xf numFmtId="49" fontId="149" fillId="0" borderId="31" xfId="0" applyNumberFormat="1" applyFont="1" applyFill="1" applyBorder="1" applyAlignment="1">
      <alignment vertical="center"/>
    </xf>
    <xf numFmtId="49" fontId="149" fillId="0" borderId="31" xfId="0" applyNumberFormat="1" applyFont="1" applyFill="1" applyBorder="1" applyAlignment="1">
      <alignment vertical="center" wrapText="1"/>
    </xf>
    <xf numFmtId="2" fontId="149" fillId="0" borderId="31" xfId="0" applyNumberFormat="1" applyFont="1" applyFill="1" applyBorder="1" applyAlignment="1">
      <alignment vertical="center"/>
    </xf>
    <xf numFmtId="0" fontId="149" fillId="0" borderId="28" xfId="0" applyFont="1" applyFill="1" applyBorder="1" applyAlignment="1">
      <alignment vertical="center" wrapText="1"/>
    </xf>
    <xf numFmtId="49" fontId="149" fillId="0" borderId="31" xfId="0" applyNumberFormat="1" applyFont="1" applyFill="1" applyBorder="1" applyAlignment="1">
      <alignment horizontal="left" vertical="center"/>
    </xf>
    <xf numFmtId="0" fontId="149" fillId="0" borderId="31" xfId="0" applyNumberFormat="1" applyFont="1" applyFill="1" applyBorder="1" applyAlignment="1">
      <alignment vertical="center"/>
    </xf>
    <xf numFmtId="0" fontId="149" fillId="0" borderId="23" xfId="0" applyNumberFormat="1" applyFont="1" applyFill="1" applyBorder="1" applyAlignment="1">
      <alignment vertical="center"/>
    </xf>
    <xf numFmtId="2" fontId="149" fillId="0" borderId="9" xfId="0" applyNumberFormat="1" applyFont="1" applyFill="1" applyBorder="1" applyAlignment="1">
      <alignment vertical="center"/>
    </xf>
    <xf numFmtId="49" fontId="149" fillId="0" borderId="65" xfId="0" applyNumberFormat="1" applyFont="1" applyFill="1" applyBorder="1" applyAlignment="1">
      <alignment vertical="center"/>
    </xf>
    <xf numFmtId="49" fontId="149" fillId="0" borderId="9" xfId="0" applyNumberFormat="1" applyFont="1" applyFill="1" applyBorder="1" applyAlignment="1">
      <alignment vertical="center"/>
    </xf>
    <xf numFmtId="49" fontId="149" fillId="0" borderId="9" xfId="0" applyNumberFormat="1" applyFont="1" applyFill="1" applyBorder="1" applyAlignment="1">
      <alignment vertical="center" wrapText="1"/>
    </xf>
    <xf numFmtId="49" fontId="149" fillId="0" borderId="9" xfId="0" applyNumberFormat="1" applyFont="1" applyFill="1" applyBorder="1" applyAlignment="1">
      <alignment horizontal="left" vertical="center"/>
    </xf>
    <xf numFmtId="0" fontId="149" fillId="0" borderId="66" xfId="0" applyFont="1" applyFill="1" applyBorder="1" applyAlignment="1">
      <alignment vertical="center" wrapText="1"/>
    </xf>
    <xf numFmtId="10" fontId="151" fillId="0" borderId="0" xfId="2" applyNumberFormat="1" applyFont="1" applyAlignment="1">
      <alignment horizontal="center" vertical="center"/>
    </xf>
    <xf numFmtId="166" fontId="154" fillId="0" borderId="0" xfId="2" applyNumberFormat="1" applyFont="1" applyAlignment="1">
      <alignment horizontal="center" vertical="center"/>
    </xf>
    <xf numFmtId="43" fontId="27" fillId="0" borderId="0" xfId="1" applyFont="1" applyFill="1" applyAlignment="1">
      <alignment vertical="center"/>
    </xf>
    <xf numFmtId="43" fontId="27" fillId="0" borderId="0" xfId="2" applyNumberFormat="1" applyFill="1" applyAlignment="1">
      <alignment vertical="center"/>
    </xf>
    <xf numFmtId="2" fontId="27" fillId="0" borderId="0" xfId="2" applyNumberFormat="1" applyFill="1" applyAlignment="1">
      <alignment vertical="center"/>
    </xf>
    <xf numFmtId="166" fontId="35" fillId="0" borderId="57" xfId="3" applyNumberFormat="1" applyFont="1" applyFill="1" applyBorder="1" applyAlignment="1">
      <alignment horizontal="center" vertical="center"/>
    </xf>
    <xf numFmtId="0" fontId="67" fillId="0" borderId="0" xfId="143"/>
    <xf numFmtId="202" fontId="27" fillId="0" borderId="0" xfId="2" applyNumberFormat="1" applyAlignment="1">
      <alignment vertical="center"/>
    </xf>
    <xf numFmtId="177" fontId="34" fillId="29" borderId="6" xfId="2" applyNumberFormat="1" applyFont="1" applyFill="1" applyBorder="1" applyAlignment="1" applyProtection="1">
      <alignment horizontal="center" vertical="center" wrapText="1"/>
      <protection locked="0"/>
    </xf>
    <xf numFmtId="177" fontId="34" fillId="3" borderId="6" xfId="2" applyNumberFormat="1" applyFont="1" applyFill="1" applyBorder="1" applyAlignment="1" applyProtection="1">
      <alignment horizontal="center" vertical="center" wrapText="1"/>
      <protection locked="0"/>
    </xf>
    <xf numFmtId="0" fontId="54" fillId="0" borderId="0" xfId="0" applyFont="1" applyAlignment="1">
      <alignment horizontal="left"/>
    </xf>
    <xf numFmtId="0" fontId="25" fillId="0" borderId="16" xfId="2" applyFont="1" applyFill="1" applyBorder="1" applyAlignment="1">
      <alignment horizontal="justify" vertical="center" wrapText="1"/>
    </xf>
    <xf numFmtId="0" fontId="155" fillId="0" borderId="0" xfId="2" applyFont="1"/>
    <xf numFmtId="0" fontId="155" fillId="0" borderId="0" xfId="2" applyFont="1" applyAlignment="1">
      <alignment horizontal="center" vertical="center"/>
    </xf>
    <xf numFmtId="0" fontId="155" fillId="0" borderId="0" xfId="2" applyFont="1" applyAlignment="1">
      <alignment vertical="center"/>
    </xf>
    <xf numFmtId="49" fontId="27" fillId="0" borderId="0" xfId="2" applyNumberFormat="1" applyFill="1" applyBorder="1" applyAlignment="1"/>
    <xf numFmtId="0" fontId="43" fillId="0" borderId="0" xfId="2" applyFont="1" applyFill="1" applyAlignment="1">
      <alignment horizontal="center" vertical="center"/>
    </xf>
    <xf numFmtId="10" fontId="34" fillId="0" borderId="57" xfId="2" applyNumberFormat="1" applyFont="1" applyBorder="1" applyAlignment="1" applyProtection="1">
      <alignment horizontal="center" vertical="center" wrapText="1"/>
      <protection locked="0"/>
    </xf>
    <xf numFmtId="0" fontId="153" fillId="0" borderId="0" xfId="2" applyFont="1" applyFill="1" applyAlignment="1">
      <alignment horizontal="left" vertical="center"/>
    </xf>
    <xf numFmtId="0" fontId="50" fillId="0" borderId="0" xfId="2" applyFont="1"/>
    <xf numFmtId="4" fontId="50" fillId="0" borderId="0" xfId="2" applyNumberFormat="1" applyFont="1" applyAlignment="1">
      <alignment horizontal="right" vertical="center"/>
    </xf>
    <xf numFmtId="166" fontId="156" fillId="0" borderId="0" xfId="0" applyNumberFormat="1" applyFont="1"/>
    <xf numFmtId="0" fontId="37" fillId="0" borderId="13" xfId="2" applyFont="1" applyBorder="1" applyAlignment="1">
      <alignment horizontal="center" vertical="center"/>
    </xf>
    <xf numFmtId="0" fontId="158" fillId="0" borderId="0" xfId="2" applyFont="1" applyAlignment="1">
      <alignment horizontal="right" vertical="center"/>
    </xf>
    <xf numFmtId="166" fontId="158" fillId="0" borderId="0" xfId="2" applyNumberFormat="1" applyFont="1" applyAlignment="1">
      <alignment horizontal="center" vertical="center"/>
    </xf>
    <xf numFmtId="10" fontId="159" fillId="0" borderId="0" xfId="2" applyNumberFormat="1" applyFont="1" applyAlignment="1">
      <alignment horizontal="center" vertical="center"/>
    </xf>
    <xf numFmtId="0" fontId="0" fillId="0" borderId="0" xfId="0" applyFill="1" applyAlignment="1">
      <alignment vertical="center"/>
    </xf>
    <xf numFmtId="2" fontId="0" fillId="0" borderId="0" xfId="0" applyNumberFormat="1" applyFill="1" applyAlignment="1">
      <alignment vertical="center"/>
    </xf>
    <xf numFmtId="0" fontId="157" fillId="0" borderId="0" xfId="2" applyFont="1" applyFill="1" applyAlignment="1">
      <alignment vertical="center"/>
    </xf>
    <xf numFmtId="0" fontId="160" fillId="0" borderId="0" xfId="2" applyFont="1" applyFill="1" applyAlignment="1">
      <alignment vertical="center"/>
    </xf>
    <xf numFmtId="0" fontId="160" fillId="0" borderId="0" xfId="2" applyFont="1" applyFill="1" applyAlignment="1">
      <alignment vertical="center" wrapText="1"/>
    </xf>
    <xf numFmtId="201" fontId="160" fillId="0" borderId="0" xfId="2" applyNumberFormat="1" applyFont="1" applyFill="1" applyAlignment="1">
      <alignment vertical="center"/>
    </xf>
    <xf numFmtId="0" fontId="160" fillId="0" borderId="0" xfId="2" applyNumberFormat="1" applyFont="1" applyFill="1" applyAlignment="1">
      <alignment vertical="center"/>
    </xf>
    <xf numFmtId="10" fontId="161" fillId="0" borderId="0" xfId="2" applyNumberFormat="1" applyFont="1" applyFill="1" applyAlignment="1">
      <alignment vertical="center"/>
    </xf>
    <xf numFmtId="0" fontId="71" fillId="0" borderId="0" xfId="0" applyFont="1" applyFill="1" applyBorder="1" applyAlignment="1" applyProtection="1">
      <alignment vertical="center" wrapText="1"/>
    </xf>
    <xf numFmtId="0" fontId="71" fillId="0" borderId="0" xfId="0" applyFont="1" applyFill="1" applyBorder="1" applyProtection="1"/>
    <xf numFmtId="0" fontId="70" fillId="0" borderId="0" xfId="0" applyFont="1" applyFill="1" applyBorder="1" applyProtection="1"/>
    <xf numFmtId="165" fontId="162" fillId="0" borderId="0" xfId="2" applyNumberFormat="1" applyFont="1"/>
    <xf numFmtId="177" fontId="163" fillId="0" borderId="0" xfId="2" applyNumberFormat="1" applyFont="1"/>
    <xf numFmtId="0" fontId="164" fillId="0" borderId="0" xfId="2" applyFont="1"/>
    <xf numFmtId="178" fontId="164" fillId="0" borderId="0" xfId="2" applyNumberFormat="1" applyFont="1"/>
    <xf numFmtId="10" fontId="164" fillId="0" borderId="0" xfId="3" applyNumberFormat="1" applyFont="1" applyBorder="1" applyAlignment="1" applyProtection="1"/>
    <xf numFmtId="43" fontId="164" fillId="0" borderId="0" xfId="1" applyFont="1"/>
    <xf numFmtId="177" fontId="164" fillId="0" borderId="0" xfId="2" applyNumberFormat="1" applyFont="1"/>
    <xf numFmtId="10" fontId="164" fillId="0" borderId="0" xfId="51" applyNumberFormat="1" applyFont="1"/>
    <xf numFmtId="168" fontId="165" fillId="0" borderId="31" xfId="2" applyNumberFormat="1" applyFont="1" applyFill="1" applyBorder="1" applyAlignment="1" applyProtection="1">
      <alignment horizontal="center" vertical="center"/>
    </xf>
    <xf numFmtId="0" fontId="62" fillId="0" borderId="12" xfId="2" applyFont="1" applyFill="1" applyBorder="1" applyAlignment="1">
      <alignment horizontal="left" vertical="center" wrapText="1"/>
    </xf>
    <xf numFmtId="0" fontId="24" fillId="0" borderId="12" xfId="0" applyFont="1" applyBorder="1" applyAlignment="1">
      <alignment vertical="center"/>
    </xf>
    <xf numFmtId="0" fontId="29" fillId="0" borderId="57" xfId="2" applyFont="1" applyBorder="1" applyAlignment="1">
      <alignment horizontal="center" vertical="center"/>
    </xf>
    <xf numFmtId="49" fontId="27" fillId="33" borderId="57" xfId="2" applyNumberFormat="1" applyFill="1" applyBorder="1" applyAlignment="1">
      <alignment horizontal="center"/>
    </xf>
    <xf numFmtId="0" fontId="27" fillId="33" borderId="57" xfId="2" applyNumberFormat="1" applyFill="1" applyBorder="1" applyAlignment="1">
      <alignment horizontal="center"/>
    </xf>
    <xf numFmtId="0" fontId="31" fillId="0" borderId="0" xfId="2" applyFont="1" applyBorder="1" applyAlignment="1">
      <alignment horizontal="center" vertical="center"/>
    </xf>
    <xf numFmtId="0" fontId="32" fillId="0" borderId="0" xfId="2" applyFont="1" applyBorder="1" applyAlignment="1">
      <alignment horizontal="center" vertical="center" wrapText="1"/>
    </xf>
    <xf numFmtId="0" fontId="28" fillId="0" borderId="57" xfId="2" applyFont="1" applyBorder="1" applyAlignment="1">
      <alignment horizontal="center" vertical="center"/>
    </xf>
    <xf numFmtId="0" fontId="42" fillId="26" borderId="12" xfId="2" applyFont="1" applyFill="1" applyBorder="1" applyAlignment="1">
      <alignment horizontal="right" indent="1"/>
    </xf>
    <xf numFmtId="0" fontId="42" fillId="26" borderId="13" xfId="2" applyFont="1" applyFill="1" applyBorder="1" applyAlignment="1">
      <alignment horizontal="right" indent="1"/>
    </xf>
    <xf numFmtId="0" fontId="42" fillId="26" borderId="11" xfId="2" applyFont="1" applyFill="1" applyBorder="1" applyAlignment="1">
      <alignment horizontal="right" indent="1"/>
    </xf>
    <xf numFmtId="0" fontId="41" fillId="24" borderId="12" xfId="2" applyFont="1" applyFill="1" applyBorder="1" applyAlignment="1">
      <alignment horizontal="right"/>
    </xf>
    <xf numFmtId="0" fontId="41" fillId="24" borderId="13" xfId="2" applyFont="1" applyFill="1" applyBorder="1" applyAlignment="1">
      <alignment horizontal="right"/>
    </xf>
    <xf numFmtId="0" fontId="41" fillId="25" borderId="12" xfId="2" applyFont="1" applyFill="1" applyBorder="1" applyAlignment="1">
      <alignment horizontal="right" vertical="center"/>
    </xf>
    <xf numFmtId="0" fontId="41" fillId="25" borderId="13" xfId="2" applyFont="1" applyFill="1" applyBorder="1" applyAlignment="1">
      <alignment horizontal="right" vertical="center"/>
    </xf>
    <xf numFmtId="165" fontId="42" fillId="26" borderId="64" xfId="2" applyNumberFormat="1" applyFont="1" applyFill="1" applyBorder="1" applyAlignment="1">
      <alignment horizontal="left" indent="6"/>
    </xf>
    <xf numFmtId="165" fontId="41" fillId="25" borderId="12" xfId="2" applyNumberFormat="1" applyFont="1" applyFill="1" applyBorder="1" applyAlignment="1">
      <alignment horizontal="center"/>
    </xf>
    <xf numFmtId="165" fontId="41" fillId="25" borderId="11" xfId="2" applyNumberFormat="1" applyFont="1" applyFill="1" applyBorder="1" applyAlignment="1">
      <alignment horizontal="center"/>
    </xf>
    <xf numFmtId="165" fontId="41" fillId="24" borderId="12" xfId="2" applyNumberFormat="1" applyFont="1" applyFill="1" applyBorder="1" applyAlignment="1">
      <alignment horizontal="center" vertical="center"/>
    </xf>
    <xf numFmtId="165" fontId="41" fillId="24" borderId="11" xfId="2" applyNumberFormat="1" applyFont="1" applyFill="1" applyBorder="1" applyAlignment="1">
      <alignment horizontal="center" vertical="center"/>
    </xf>
    <xf numFmtId="0" fontId="29" fillId="0" borderId="6" xfId="2" applyFont="1" applyBorder="1" applyAlignment="1">
      <alignment horizontal="center" vertical="center"/>
    </xf>
    <xf numFmtId="49" fontId="27" fillId="33" borderId="6" xfId="2" applyNumberFormat="1" applyFill="1" applyBorder="1" applyAlignment="1">
      <alignment horizontal="center" vertical="center"/>
    </xf>
    <xf numFmtId="0" fontId="27" fillId="0" borderId="57" xfId="2" applyBorder="1" applyAlignment="1">
      <alignment horizontal="center" vertical="center"/>
    </xf>
    <xf numFmtId="0" fontId="32" fillId="0" borderId="0" xfId="2" applyFont="1" applyBorder="1" applyAlignment="1">
      <alignment horizontal="center" vertical="center"/>
    </xf>
    <xf numFmtId="0" fontId="33" fillId="0" borderId="10" xfId="2" applyFont="1" applyBorder="1" applyAlignment="1">
      <alignment horizontal="center" vertical="center" wrapText="1"/>
    </xf>
    <xf numFmtId="43" fontId="33" fillId="0" borderId="10" xfId="1" applyFont="1" applyBorder="1" applyAlignment="1">
      <alignment horizontal="center" vertical="center" wrapText="1"/>
    </xf>
    <xf numFmtId="0" fontId="33" fillId="0" borderId="12" xfId="2" applyFont="1" applyBorder="1" applyAlignment="1">
      <alignment horizontal="center" vertical="center" wrapText="1"/>
    </xf>
    <xf numFmtId="0" fontId="33" fillId="0" borderId="13" xfId="2" applyFont="1" applyBorder="1" applyAlignment="1">
      <alignment horizontal="center" vertical="center" wrapText="1"/>
    </xf>
    <xf numFmtId="0" fontId="33" fillId="0" borderId="11" xfId="2" applyFont="1" applyBorder="1" applyAlignment="1">
      <alignment horizontal="center" vertical="center" wrapText="1"/>
    </xf>
    <xf numFmtId="0" fontId="24" fillId="6" borderId="57" xfId="0" applyFont="1" applyFill="1" applyBorder="1" applyAlignment="1">
      <alignment horizontal="center" vertical="center"/>
    </xf>
    <xf numFmtId="0" fontId="24" fillId="2" borderId="57" xfId="0" applyFont="1" applyFill="1" applyBorder="1" applyAlignment="1">
      <alignment horizontal="center" vertical="center"/>
    </xf>
    <xf numFmtId="0" fontId="40" fillId="0" borderId="8" xfId="2" applyFont="1" applyBorder="1" applyAlignment="1">
      <alignment horizontal="right" vertical="center"/>
    </xf>
    <xf numFmtId="0" fontId="40" fillId="0" borderId="31" xfId="2" applyFont="1" applyBorder="1" applyAlignment="1">
      <alignment horizontal="right" vertical="center"/>
    </xf>
    <xf numFmtId="0" fontId="27" fillId="33" borderId="6" xfId="2" applyNumberFormat="1" applyFill="1" applyBorder="1" applyAlignment="1">
      <alignment horizontal="center" vertical="center"/>
    </xf>
    <xf numFmtId="0" fontId="40" fillId="0" borderId="29" xfId="2" applyFont="1" applyBorder="1" applyAlignment="1">
      <alignment horizontal="right" vertical="center"/>
    </xf>
    <xf numFmtId="3" fontId="34" fillId="0" borderId="6" xfId="2" applyNumberFormat="1" applyFont="1" applyBorder="1" applyAlignment="1" applyProtection="1">
      <alignment horizontal="center" vertical="center" wrapText="1"/>
      <protection locked="0"/>
    </xf>
    <xf numFmtId="10" fontId="34" fillId="0" borderId="6" xfId="2" applyNumberFormat="1" applyFont="1" applyBorder="1" applyAlignment="1" applyProtection="1">
      <alignment horizontal="left" vertical="center" wrapText="1"/>
      <protection locked="0"/>
    </xf>
    <xf numFmtId="177" fontId="34" fillId="0" borderId="6" xfId="2" applyNumberFormat="1" applyFont="1" applyBorder="1" applyAlignment="1" applyProtection="1">
      <alignment horizontal="center" vertical="center" wrapText="1"/>
      <protection locked="0"/>
    </xf>
    <xf numFmtId="2" fontId="34" fillId="29" borderId="6" xfId="2" applyNumberFormat="1" applyFont="1" applyFill="1" applyBorder="1" applyAlignment="1" applyProtection="1">
      <alignment horizontal="center" vertical="center" textRotation="90" wrapText="1"/>
      <protection locked="0"/>
    </xf>
    <xf numFmtId="177" fontId="34" fillId="29" borderId="6" xfId="2" applyNumberFormat="1" applyFont="1" applyFill="1" applyBorder="1" applyAlignment="1" applyProtection="1">
      <alignment horizontal="center" vertical="center" wrapText="1"/>
      <protection locked="0"/>
    </xf>
    <xf numFmtId="10" fontId="34" fillId="30" borderId="2" xfId="2" applyNumberFormat="1" applyFont="1" applyFill="1" applyBorder="1" applyAlignment="1" applyProtection="1">
      <alignment horizontal="center" vertical="center" wrapText="1"/>
      <protection locked="0"/>
    </xf>
    <xf numFmtId="10" fontId="34" fillId="30" borderId="3" xfId="2" applyNumberFormat="1" applyFont="1" applyFill="1" applyBorder="1" applyAlignment="1" applyProtection="1">
      <alignment horizontal="center" vertical="center" wrapText="1"/>
      <protection locked="0"/>
    </xf>
    <xf numFmtId="10" fontId="34" fillId="30" borderId="6" xfId="2" applyNumberFormat="1" applyFont="1" applyFill="1" applyBorder="1" applyAlignment="1" applyProtection="1">
      <alignment horizontal="left" vertical="center" wrapText="1"/>
      <protection locked="0"/>
    </xf>
    <xf numFmtId="177" fontId="34" fillId="30" borderId="6" xfId="2" applyNumberFormat="1" applyFont="1" applyFill="1" applyBorder="1" applyAlignment="1" applyProtection="1">
      <alignment horizontal="center" vertical="center" wrapText="1"/>
      <protection locked="0"/>
    </xf>
    <xf numFmtId="2" fontId="34" fillId="3" borderId="6" xfId="2" applyNumberFormat="1" applyFont="1" applyFill="1" applyBorder="1" applyAlignment="1" applyProtection="1">
      <alignment horizontal="center" vertical="center" textRotation="90" wrapText="1"/>
      <protection locked="0"/>
    </xf>
    <xf numFmtId="177" fontId="34" fillId="3" borderId="6" xfId="2" applyNumberFormat="1" applyFont="1" applyFill="1" applyBorder="1" applyAlignment="1" applyProtection="1">
      <alignment horizontal="center" vertical="center" wrapText="1"/>
      <protection locked="0"/>
    </xf>
    <xf numFmtId="0" fontId="63" fillId="0" borderId="0" xfId="2" applyFont="1" applyBorder="1" applyAlignment="1">
      <alignment horizontal="center"/>
    </xf>
    <xf numFmtId="0" fontId="63" fillId="0" borderId="0" xfId="2" applyFont="1" applyBorder="1" applyAlignment="1">
      <alignment horizontal="right"/>
    </xf>
    <xf numFmtId="0" fontId="86" fillId="0" borderId="0" xfId="0" applyFont="1" applyFill="1" applyBorder="1" applyAlignment="1" applyProtection="1">
      <alignment horizontal="left" vertical="center"/>
    </xf>
    <xf numFmtId="0" fontId="84" fillId="0" borderId="6" xfId="0" applyFont="1" applyFill="1" applyBorder="1" applyAlignment="1" applyProtection="1">
      <alignment horizontal="center" vertical="center"/>
    </xf>
    <xf numFmtId="175" fontId="85" fillId="0" borderId="6" xfId="144" applyFont="1" applyFill="1" applyBorder="1" applyAlignment="1" applyProtection="1">
      <alignment horizontal="center" vertical="center" wrapText="1"/>
    </xf>
    <xf numFmtId="0" fontId="86" fillId="0" borderId="0" xfId="144" applyNumberFormat="1" applyFont="1" applyFill="1" applyBorder="1" applyAlignment="1" applyProtection="1">
      <alignment horizontal="justify" vertical="center" wrapText="1"/>
    </xf>
    <xf numFmtId="0" fontId="43" fillId="0" borderId="0" xfId="2" applyFont="1" applyAlignment="1">
      <alignment horizontal="center" vertical="center"/>
    </xf>
    <xf numFmtId="0" fontId="44" fillId="0" borderId="0" xfId="2" applyFont="1" applyAlignment="1">
      <alignment horizontal="center" vertical="center"/>
    </xf>
    <xf numFmtId="0" fontId="86" fillId="0" borderId="0" xfId="0" applyFont="1" applyFill="1" applyBorder="1" applyAlignment="1" applyProtection="1">
      <alignment horizontal="left"/>
    </xf>
    <xf numFmtId="49" fontId="155" fillId="33" borderId="4" xfId="2" applyNumberFormat="1" applyFont="1" applyFill="1" applyBorder="1" applyAlignment="1">
      <alignment horizontal="center"/>
    </xf>
    <xf numFmtId="49" fontId="155" fillId="33" borderId="71" xfId="2" applyNumberFormat="1" applyFont="1" applyFill="1" applyBorder="1" applyAlignment="1">
      <alignment horizontal="center"/>
    </xf>
    <xf numFmtId="0" fontId="54" fillId="0" borderId="0" xfId="0" applyFont="1" applyAlignment="1">
      <alignment horizontal="center" wrapText="1"/>
    </xf>
  </cellXfs>
  <cellStyles count="5562">
    <cellStyle name="%" xfId="4989"/>
    <cellStyle name="0,0_x000d__x000a_NA_x000d__x000a_" xfId="4990"/>
    <cellStyle name="20% - Accent1" xfId="4991"/>
    <cellStyle name="20% - Accent2" xfId="4992"/>
    <cellStyle name="20% - Accent3" xfId="4993"/>
    <cellStyle name="20% - Accent4" xfId="4994"/>
    <cellStyle name="20% - Accent5" xfId="4995"/>
    <cellStyle name="20% - Accent6" xfId="4996"/>
    <cellStyle name="20% - Ênfase1 10" xfId="4997"/>
    <cellStyle name="20% - Ênfase1 11" xfId="4998"/>
    <cellStyle name="20% - Ênfase1 12" xfId="4999"/>
    <cellStyle name="20% - Ênfase1 13" xfId="5000"/>
    <cellStyle name="20% - Ênfase1 14" xfId="5001"/>
    <cellStyle name="20% - Ênfase1 15" xfId="5002"/>
    <cellStyle name="20% - Ênfase1 16" xfId="5003"/>
    <cellStyle name="20% - Ênfase1 17" xfId="5004"/>
    <cellStyle name="20% - Ênfase1 2" xfId="7"/>
    <cellStyle name="20% - Ênfase1 2 10" xfId="1003"/>
    <cellStyle name="20% - Ênfase1 2 10 2" xfId="1641"/>
    <cellStyle name="20% - Ênfase1 2 10 2 2" xfId="3258"/>
    <cellStyle name="20% - Ênfase1 2 10 2 3" xfId="4901"/>
    <cellStyle name="20% - Ênfase1 2 10 3" xfId="2623"/>
    <cellStyle name="20% - Ênfase1 2 10 4" xfId="4266"/>
    <cellStyle name="20% - Ênfase1 2 11" xfId="1025"/>
    <cellStyle name="20% - Ênfase1 2 11 2" xfId="1663"/>
    <cellStyle name="20% - Ênfase1 2 11 2 2" xfId="3280"/>
    <cellStyle name="20% - Ênfase1 2 11 2 3" xfId="4923"/>
    <cellStyle name="20% - Ênfase1 2 11 3" xfId="2645"/>
    <cellStyle name="20% - Ênfase1 2 11 4" xfId="4288"/>
    <cellStyle name="20% - Ênfase1 2 12" xfId="1050"/>
    <cellStyle name="20% - Ênfase1 2 12 2" xfId="1685"/>
    <cellStyle name="20% - Ênfase1 2 12 2 2" xfId="3302"/>
    <cellStyle name="20% - Ênfase1 2 12 2 3" xfId="4945"/>
    <cellStyle name="20% - Ênfase1 2 12 3" xfId="2670"/>
    <cellStyle name="20% - Ênfase1 2 12 4" xfId="4313"/>
    <cellStyle name="20% - Ênfase1 2 13" xfId="1073"/>
    <cellStyle name="20% - Ênfase1 2 13 2" xfId="1707"/>
    <cellStyle name="20% - Ênfase1 2 13 2 2" xfId="3324"/>
    <cellStyle name="20% - Ênfase1 2 13 2 3" xfId="4967"/>
    <cellStyle name="20% - Ênfase1 2 13 3" xfId="2693"/>
    <cellStyle name="20% - Ênfase1 2 13 4" xfId="4336"/>
    <cellStyle name="20% - Ênfase1 2 14" xfId="723"/>
    <cellStyle name="20% - Ênfase1 2 14 2" xfId="1520"/>
    <cellStyle name="20% - Ênfase1 2 14 2 2" xfId="3137"/>
    <cellStyle name="20% - Ênfase1 2 14 2 3" xfId="4780"/>
    <cellStyle name="20% - Ênfase1 2 14 3" xfId="2343"/>
    <cellStyle name="20% - Ênfase1 2 14 4" xfId="3986"/>
    <cellStyle name="20% - Ênfase1 2 15" xfId="532"/>
    <cellStyle name="20% - Ênfase1 2 15 2" xfId="2152"/>
    <cellStyle name="20% - Ênfase1 2 15 3" xfId="3795"/>
    <cellStyle name="20% - Ênfase1 2 16" xfId="1094"/>
    <cellStyle name="20% - Ênfase1 2 16 2" xfId="2714"/>
    <cellStyle name="20% - Ênfase1 2 16 3" xfId="4357"/>
    <cellStyle name="20% - Ênfase1 2 17" xfId="1728"/>
    <cellStyle name="20% - Ênfase1 2 18" xfId="3371"/>
    <cellStyle name="20% - Ênfase1 2 19" xfId="5410"/>
    <cellStyle name="20% - Ênfase1 2 2" xfId="56"/>
    <cellStyle name="20% - Ênfase1 2 2 2" xfId="224"/>
    <cellStyle name="20% - Ênfase1 2 2 2 2" xfId="440"/>
    <cellStyle name="20% - Ênfase1 2 2 2 2 2" xfId="816"/>
    <cellStyle name="20% - Ênfase1 2 2 2 2 2 2" xfId="2436"/>
    <cellStyle name="20% - Ênfase1 2 2 2 2 2 3" xfId="4079"/>
    <cellStyle name="20% - Ênfase1 2 2 2 2 3" xfId="1428"/>
    <cellStyle name="20% - Ênfase1 2 2 2 2 3 2" xfId="3045"/>
    <cellStyle name="20% - Ênfase1 2 2 2 2 3 3" xfId="4688"/>
    <cellStyle name="20% - Ênfase1 2 2 2 2 4" xfId="2060"/>
    <cellStyle name="20% - Ênfase1 2 2 2 2 5" xfId="3703"/>
    <cellStyle name="20% - Ênfase1 2 2 2 3" xfId="625"/>
    <cellStyle name="20% - Ênfase1 2 2 2 3 2" xfId="2245"/>
    <cellStyle name="20% - Ênfase1 2 2 2 3 3" xfId="3888"/>
    <cellStyle name="20% - Ênfase1 2 2 2 4" xfId="1216"/>
    <cellStyle name="20% - Ênfase1 2 2 2 4 2" xfId="2833"/>
    <cellStyle name="20% - Ênfase1 2 2 2 4 3" xfId="4476"/>
    <cellStyle name="20% - Ênfase1 2 2 2 5" xfId="1848"/>
    <cellStyle name="20% - Ênfase1 2 2 2 6" xfId="3491"/>
    <cellStyle name="20% - Ênfase1 2 2 2 7" xfId="5503"/>
    <cellStyle name="20% - Ênfase1 2 2 3" xfId="344"/>
    <cellStyle name="20% - Ênfase1 2 2 3 2" xfId="864"/>
    <cellStyle name="20% - Ênfase1 2 2 3 2 2" xfId="1569"/>
    <cellStyle name="20% - Ênfase1 2 2 3 2 2 2" xfId="3186"/>
    <cellStyle name="20% - Ênfase1 2 2 3 2 2 3" xfId="4829"/>
    <cellStyle name="20% - Ênfase1 2 2 3 2 3" xfId="2484"/>
    <cellStyle name="20% - Ênfase1 2 2 3 2 4" xfId="4127"/>
    <cellStyle name="20% - Ênfase1 2 2 3 3" xfId="674"/>
    <cellStyle name="20% - Ênfase1 2 2 3 3 2" xfId="2294"/>
    <cellStyle name="20% - Ênfase1 2 2 3 3 3" xfId="3937"/>
    <cellStyle name="20% - Ênfase1 2 2 3 4" xfId="1333"/>
    <cellStyle name="20% - Ênfase1 2 2 3 4 2" xfId="2950"/>
    <cellStyle name="20% - Ênfase1 2 2 3 4 3" xfId="4593"/>
    <cellStyle name="20% - Ênfase1 2 2 3 5" xfId="1965"/>
    <cellStyle name="20% - Ênfase1 2 2 3 6" xfId="3608"/>
    <cellStyle name="20% - Ênfase1 2 2 4" xfId="746"/>
    <cellStyle name="20% - Ênfase1 2 2 4 2" xfId="1543"/>
    <cellStyle name="20% - Ênfase1 2 2 4 2 2" xfId="3160"/>
    <cellStyle name="20% - Ênfase1 2 2 4 2 3" xfId="4803"/>
    <cellStyle name="20% - Ênfase1 2 2 4 3" xfId="2366"/>
    <cellStyle name="20% - Ênfase1 2 2 4 4" xfId="4009"/>
    <cellStyle name="20% - Ênfase1 2 2 5" xfId="555"/>
    <cellStyle name="20% - Ênfase1 2 2 5 2" xfId="2175"/>
    <cellStyle name="20% - Ênfase1 2 2 5 3" xfId="3818"/>
    <cellStyle name="20% - Ênfase1 2 2 6" xfId="1117"/>
    <cellStyle name="20% - Ênfase1 2 2 6 2" xfId="2737"/>
    <cellStyle name="20% - Ênfase1 2 2 6 3" xfId="4380"/>
    <cellStyle name="20% - Ênfase1 2 2 7" xfId="1751"/>
    <cellStyle name="20% - Ênfase1 2 2 8" xfId="3395"/>
    <cellStyle name="20% - Ênfase1 2 2 9" xfId="5433"/>
    <cellStyle name="20% - Ênfase1 2 3" xfId="82"/>
    <cellStyle name="20% - Ênfase1 2 3 2" xfId="246"/>
    <cellStyle name="20% - Ênfase1 2 3 2 2" xfId="462"/>
    <cellStyle name="20% - Ênfase1 2 3 2 2 2" xfId="886"/>
    <cellStyle name="20% - Ênfase1 2 3 2 2 2 2" xfId="2506"/>
    <cellStyle name="20% - Ênfase1 2 3 2 2 2 3" xfId="4149"/>
    <cellStyle name="20% - Ênfase1 2 3 2 2 3" xfId="1450"/>
    <cellStyle name="20% - Ênfase1 2 3 2 2 3 2" xfId="3067"/>
    <cellStyle name="20% - Ênfase1 2 3 2 2 3 3" xfId="4710"/>
    <cellStyle name="20% - Ênfase1 2 3 2 2 4" xfId="2082"/>
    <cellStyle name="20% - Ênfase1 2 3 2 2 5" xfId="3725"/>
    <cellStyle name="20% - Ênfase1 2 3 2 3" xfId="696"/>
    <cellStyle name="20% - Ênfase1 2 3 2 3 2" xfId="2316"/>
    <cellStyle name="20% - Ênfase1 2 3 2 3 3" xfId="3959"/>
    <cellStyle name="20% - Ênfase1 2 3 2 4" xfId="1238"/>
    <cellStyle name="20% - Ênfase1 2 3 2 4 2" xfId="2855"/>
    <cellStyle name="20% - Ênfase1 2 3 2 4 3" xfId="4498"/>
    <cellStyle name="20% - Ênfase1 2 3 2 5" xfId="1870"/>
    <cellStyle name="20% - Ênfase1 2 3 2 6" xfId="3513"/>
    <cellStyle name="20% - Ênfase1 2 3 3" xfId="366"/>
    <cellStyle name="20% - Ênfase1 2 3 3 2" xfId="770"/>
    <cellStyle name="20% - Ênfase1 2 3 3 2 2" xfId="2390"/>
    <cellStyle name="20% - Ênfase1 2 3 3 2 3" xfId="4033"/>
    <cellStyle name="20% - Ênfase1 2 3 3 3" xfId="1355"/>
    <cellStyle name="20% - Ênfase1 2 3 3 3 2" xfId="2972"/>
    <cellStyle name="20% - Ênfase1 2 3 3 3 3" xfId="4615"/>
    <cellStyle name="20% - Ênfase1 2 3 3 4" xfId="1987"/>
    <cellStyle name="20% - Ênfase1 2 3 3 5" xfId="3630"/>
    <cellStyle name="20% - Ênfase1 2 3 4" xfId="579"/>
    <cellStyle name="20% - Ênfase1 2 3 4 2" xfId="2199"/>
    <cellStyle name="20% - Ênfase1 2 3 4 3" xfId="3842"/>
    <cellStyle name="20% - Ênfase1 2 3 5" xfId="1139"/>
    <cellStyle name="20% - Ênfase1 2 3 5 2" xfId="2759"/>
    <cellStyle name="20% - Ênfase1 2 3 5 3" xfId="4402"/>
    <cellStyle name="20% - Ênfase1 2 3 6" xfId="1773"/>
    <cellStyle name="20% - Ênfase1 2 3 7" xfId="3417"/>
    <cellStyle name="20% - Ênfase1 2 3 8" xfId="5457"/>
    <cellStyle name="20% - Ênfase1 2 4" xfId="124"/>
    <cellStyle name="20% - Ênfase1 2 4 2" xfId="278"/>
    <cellStyle name="20% - Ênfase1 2 4 2 2" xfId="493"/>
    <cellStyle name="20% - Ênfase1 2 4 2 2 2" xfId="1481"/>
    <cellStyle name="20% - Ênfase1 2 4 2 2 2 2" xfId="3098"/>
    <cellStyle name="20% - Ênfase1 2 4 2 2 2 3" xfId="4741"/>
    <cellStyle name="20% - Ênfase1 2 4 2 2 3" xfId="2113"/>
    <cellStyle name="20% - Ênfase1 2 4 2 2 4" xfId="3756"/>
    <cellStyle name="20% - Ênfase1 2 4 2 3" xfId="793"/>
    <cellStyle name="20% - Ênfase1 2 4 2 3 2" xfId="2413"/>
    <cellStyle name="20% - Ênfase1 2 4 2 3 3" xfId="4056"/>
    <cellStyle name="20% - Ênfase1 2 4 2 4" xfId="1269"/>
    <cellStyle name="20% - Ênfase1 2 4 2 4 2" xfId="2886"/>
    <cellStyle name="20% - Ênfase1 2 4 2 4 3" xfId="4529"/>
    <cellStyle name="20% - Ênfase1 2 4 2 5" xfId="1901"/>
    <cellStyle name="20% - Ênfase1 2 4 2 6" xfId="3544"/>
    <cellStyle name="20% - Ênfase1 2 4 3" xfId="398"/>
    <cellStyle name="20% - Ênfase1 2 4 3 2" xfId="1386"/>
    <cellStyle name="20% - Ênfase1 2 4 3 2 2" xfId="3003"/>
    <cellStyle name="20% - Ênfase1 2 4 3 2 3" xfId="4646"/>
    <cellStyle name="20% - Ênfase1 2 4 3 3" xfId="2018"/>
    <cellStyle name="20% - Ênfase1 2 4 3 4" xfId="3661"/>
    <cellStyle name="20% - Ênfase1 2 4 4" xfId="602"/>
    <cellStyle name="20% - Ênfase1 2 4 4 2" xfId="2222"/>
    <cellStyle name="20% - Ênfase1 2 4 4 3" xfId="3865"/>
    <cellStyle name="20% - Ênfase1 2 4 5" xfId="1170"/>
    <cellStyle name="20% - Ênfase1 2 4 5 2" xfId="2790"/>
    <cellStyle name="20% - Ênfase1 2 4 5 3" xfId="4433"/>
    <cellStyle name="20% - Ênfase1 2 4 6" xfId="1804"/>
    <cellStyle name="20% - Ênfase1 2 4 7" xfId="3448"/>
    <cellStyle name="20% - Ênfase1 2 4 8" xfId="5480"/>
    <cellStyle name="20% - Ênfase1 2 5" xfId="200"/>
    <cellStyle name="20% - Ênfase1 2 5 2" xfId="417"/>
    <cellStyle name="20% - Ênfase1 2 5 2 2" xfId="841"/>
    <cellStyle name="20% - Ênfase1 2 5 2 2 2" xfId="2461"/>
    <cellStyle name="20% - Ênfase1 2 5 2 2 3" xfId="4104"/>
    <cellStyle name="20% - Ênfase1 2 5 2 3" xfId="1405"/>
    <cellStyle name="20% - Ênfase1 2 5 2 3 2" xfId="3022"/>
    <cellStyle name="20% - Ênfase1 2 5 2 3 3" xfId="4665"/>
    <cellStyle name="20% - Ênfase1 2 5 2 4" xfId="2037"/>
    <cellStyle name="20% - Ênfase1 2 5 2 5" xfId="3680"/>
    <cellStyle name="20% - Ênfase1 2 5 3" xfId="651"/>
    <cellStyle name="20% - Ênfase1 2 5 3 2" xfId="2271"/>
    <cellStyle name="20% - Ênfase1 2 5 3 3" xfId="3914"/>
    <cellStyle name="20% - Ênfase1 2 5 4" xfId="1193"/>
    <cellStyle name="20% - Ênfase1 2 5 4 2" xfId="2810"/>
    <cellStyle name="20% - Ênfase1 2 5 4 3" xfId="4453"/>
    <cellStyle name="20% - Ênfase1 2 5 5" xfId="1825"/>
    <cellStyle name="20% - Ênfase1 2 5 6" xfId="3468"/>
    <cellStyle name="20% - Ênfase1 2 5 7" xfId="5528"/>
    <cellStyle name="20% - Ênfase1 2 6" xfId="299"/>
    <cellStyle name="20% - Ênfase1 2 6 2" xfId="513"/>
    <cellStyle name="20% - Ênfase1 2 6 2 2" xfId="1501"/>
    <cellStyle name="20% - Ênfase1 2 6 2 2 2" xfId="3118"/>
    <cellStyle name="20% - Ênfase1 2 6 2 2 3" xfId="4761"/>
    <cellStyle name="20% - Ênfase1 2 6 2 3" xfId="2133"/>
    <cellStyle name="20% - Ênfase1 2 6 2 4" xfId="3776"/>
    <cellStyle name="20% - Ênfase1 2 6 3" xfId="915"/>
    <cellStyle name="20% - Ênfase1 2 6 3 2" xfId="2535"/>
    <cellStyle name="20% - Ênfase1 2 6 3 3" xfId="4178"/>
    <cellStyle name="20% - Ênfase1 2 6 4" xfId="1289"/>
    <cellStyle name="20% - Ênfase1 2 6 4 2" xfId="2906"/>
    <cellStyle name="20% - Ênfase1 2 6 4 3" xfId="4549"/>
    <cellStyle name="20% - Ênfase1 2 6 5" xfId="1921"/>
    <cellStyle name="20% - Ênfase1 2 6 6" xfId="3564"/>
    <cellStyle name="20% - Ênfase1 2 7" xfId="319"/>
    <cellStyle name="20% - Ênfase1 2 7 2" xfId="937"/>
    <cellStyle name="20% - Ênfase1 2 7 2 2" xfId="2557"/>
    <cellStyle name="20% - Ênfase1 2 7 2 3" xfId="4200"/>
    <cellStyle name="20% - Ênfase1 2 7 3" xfId="1309"/>
    <cellStyle name="20% - Ênfase1 2 7 3 2" xfId="2926"/>
    <cellStyle name="20% - Ênfase1 2 7 3 3" xfId="4569"/>
    <cellStyle name="20% - Ênfase1 2 7 4" xfId="1941"/>
    <cellStyle name="20% - Ênfase1 2 7 5" xfId="3584"/>
    <cellStyle name="20% - Ênfase1 2 8" xfId="959"/>
    <cellStyle name="20% - Ênfase1 2 8 2" xfId="1597"/>
    <cellStyle name="20% - Ênfase1 2 8 2 2" xfId="3214"/>
    <cellStyle name="20% - Ênfase1 2 8 2 3" xfId="4857"/>
    <cellStyle name="20% - Ênfase1 2 8 3" xfId="2579"/>
    <cellStyle name="20% - Ênfase1 2 8 4" xfId="4222"/>
    <cellStyle name="20% - Ênfase1 2 9" xfId="981"/>
    <cellStyle name="20% - Ênfase1 2 9 2" xfId="1619"/>
    <cellStyle name="20% - Ênfase1 2 9 2 2" xfId="3236"/>
    <cellStyle name="20% - Ênfase1 2 9 2 3" xfId="4879"/>
    <cellStyle name="20% - Ênfase1 2 9 3" xfId="2601"/>
    <cellStyle name="20% - Ênfase1 2 9 4" xfId="4244"/>
    <cellStyle name="20% - Ênfase1 3" xfId="5005"/>
    <cellStyle name="20% - Ênfase1 4" xfId="5006"/>
    <cellStyle name="20% - Ênfase1 5" xfId="5007"/>
    <cellStyle name="20% - Ênfase1 6" xfId="5008"/>
    <cellStyle name="20% - Ênfase1 7" xfId="5009"/>
    <cellStyle name="20% - Ênfase1 8" xfId="5010"/>
    <cellStyle name="20% - Ênfase1 9" xfId="5011"/>
    <cellStyle name="20% - Ênfase2 10" xfId="5012"/>
    <cellStyle name="20% - Ênfase2 11" xfId="5013"/>
    <cellStyle name="20% - Ênfase2 12" xfId="5014"/>
    <cellStyle name="20% - Ênfase2 13" xfId="5015"/>
    <cellStyle name="20% - Ênfase2 14" xfId="5016"/>
    <cellStyle name="20% - Ênfase2 15" xfId="5017"/>
    <cellStyle name="20% - Ênfase2 16" xfId="5018"/>
    <cellStyle name="20% - Ênfase2 17" xfId="5019"/>
    <cellStyle name="20% - Ênfase2 2" xfId="8"/>
    <cellStyle name="20% - Ênfase2 2 10" xfId="1004"/>
    <cellStyle name="20% - Ênfase2 2 10 2" xfId="1642"/>
    <cellStyle name="20% - Ênfase2 2 10 2 2" xfId="3259"/>
    <cellStyle name="20% - Ênfase2 2 10 2 3" xfId="4902"/>
    <cellStyle name="20% - Ênfase2 2 10 3" xfId="2624"/>
    <cellStyle name="20% - Ênfase2 2 10 4" xfId="4267"/>
    <cellStyle name="20% - Ênfase2 2 11" xfId="1026"/>
    <cellStyle name="20% - Ênfase2 2 11 2" xfId="1664"/>
    <cellStyle name="20% - Ênfase2 2 11 2 2" xfId="3281"/>
    <cellStyle name="20% - Ênfase2 2 11 2 3" xfId="4924"/>
    <cellStyle name="20% - Ênfase2 2 11 3" xfId="2646"/>
    <cellStyle name="20% - Ênfase2 2 11 4" xfId="4289"/>
    <cellStyle name="20% - Ênfase2 2 12" xfId="1051"/>
    <cellStyle name="20% - Ênfase2 2 12 2" xfId="1686"/>
    <cellStyle name="20% - Ênfase2 2 12 2 2" xfId="3303"/>
    <cellStyle name="20% - Ênfase2 2 12 2 3" xfId="4946"/>
    <cellStyle name="20% - Ênfase2 2 12 3" xfId="2671"/>
    <cellStyle name="20% - Ênfase2 2 12 4" xfId="4314"/>
    <cellStyle name="20% - Ênfase2 2 13" xfId="1074"/>
    <cellStyle name="20% - Ênfase2 2 13 2" xfId="1708"/>
    <cellStyle name="20% - Ênfase2 2 13 2 2" xfId="3325"/>
    <cellStyle name="20% - Ênfase2 2 13 2 3" xfId="4968"/>
    <cellStyle name="20% - Ênfase2 2 13 3" xfId="2694"/>
    <cellStyle name="20% - Ênfase2 2 13 4" xfId="4337"/>
    <cellStyle name="20% - Ênfase2 2 14" xfId="724"/>
    <cellStyle name="20% - Ênfase2 2 14 2" xfId="1521"/>
    <cellStyle name="20% - Ênfase2 2 14 2 2" xfId="3138"/>
    <cellStyle name="20% - Ênfase2 2 14 2 3" xfId="4781"/>
    <cellStyle name="20% - Ênfase2 2 14 3" xfId="2344"/>
    <cellStyle name="20% - Ênfase2 2 14 4" xfId="3987"/>
    <cellStyle name="20% - Ênfase2 2 15" xfId="533"/>
    <cellStyle name="20% - Ênfase2 2 15 2" xfId="2153"/>
    <cellStyle name="20% - Ênfase2 2 15 3" xfId="3796"/>
    <cellStyle name="20% - Ênfase2 2 16" xfId="1095"/>
    <cellStyle name="20% - Ênfase2 2 16 2" xfId="2715"/>
    <cellStyle name="20% - Ênfase2 2 16 3" xfId="4358"/>
    <cellStyle name="20% - Ênfase2 2 17" xfId="1729"/>
    <cellStyle name="20% - Ênfase2 2 18" xfId="3372"/>
    <cellStyle name="20% - Ênfase2 2 19" xfId="5411"/>
    <cellStyle name="20% - Ênfase2 2 2" xfId="57"/>
    <cellStyle name="20% - Ênfase2 2 2 2" xfId="225"/>
    <cellStyle name="20% - Ênfase2 2 2 2 2" xfId="441"/>
    <cellStyle name="20% - Ênfase2 2 2 2 2 2" xfId="817"/>
    <cellStyle name="20% - Ênfase2 2 2 2 2 2 2" xfId="2437"/>
    <cellStyle name="20% - Ênfase2 2 2 2 2 2 3" xfId="4080"/>
    <cellStyle name="20% - Ênfase2 2 2 2 2 3" xfId="1429"/>
    <cellStyle name="20% - Ênfase2 2 2 2 2 3 2" xfId="3046"/>
    <cellStyle name="20% - Ênfase2 2 2 2 2 3 3" xfId="4689"/>
    <cellStyle name="20% - Ênfase2 2 2 2 2 4" xfId="2061"/>
    <cellStyle name="20% - Ênfase2 2 2 2 2 5" xfId="3704"/>
    <cellStyle name="20% - Ênfase2 2 2 2 3" xfId="626"/>
    <cellStyle name="20% - Ênfase2 2 2 2 3 2" xfId="2246"/>
    <cellStyle name="20% - Ênfase2 2 2 2 3 3" xfId="3889"/>
    <cellStyle name="20% - Ênfase2 2 2 2 4" xfId="1217"/>
    <cellStyle name="20% - Ênfase2 2 2 2 4 2" xfId="2834"/>
    <cellStyle name="20% - Ênfase2 2 2 2 4 3" xfId="4477"/>
    <cellStyle name="20% - Ênfase2 2 2 2 5" xfId="1849"/>
    <cellStyle name="20% - Ênfase2 2 2 2 6" xfId="3492"/>
    <cellStyle name="20% - Ênfase2 2 2 2 7" xfId="5504"/>
    <cellStyle name="20% - Ênfase2 2 2 3" xfId="345"/>
    <cellStyle name="20% - Ênfase2 2 2 3 2" xfId="865"/>
    <cellStyle name="20% - Ênfase2 2 2 3 2 2" xfId="1570"/>
    <cellStyle name="20% - Ênfase2 2 2 3 2 2 2" xfId="3187"/>
    <cellStyle name="20% - Ênfase2 2 2 3 2 2 3" xfId="4830"/>
    <cellStyle name="20% - Ênfase2 2 2 3 2 3" xfId="2485"/>
    <cellStyle name="20% - Ênfase2 2 2 3 2 4" xfId="4128"/>
    <cellStyle name="20% - Ênfase2 2 2 3 3" xfId="675"/>
    <cellStyle name="20% - Ênfase2 2 2 3 3 2" xfId="2295"/>
    <cellStyle name="20% - Ênfase2 2 2 3 3 3" xfId="3938"/>
    <cellStyle name="20% - Ênfase2 2 2 3 4" xfId="1334"/>
    <cellStyle name="20% - Ênfase2 2 2 3 4 2" xfId="2951"/>
    <cellStyle name="20% - Ênfase2 2 2 3 4 3" xfId="4594"/>
    <cellStyle name="20% - Ênfase2 2 2 3 5" xfId="1966"/>
    <cellStyle name="20% - Ênfase2 2 2 3 6" xfId="3609"/>
    <cellStyle name="20% - Ênfase2 2 2 4" xfId="747"/>
    <cellStyle name="20% - Ênfase2 2 2 4 2" xfId="1544"/>
    <cellStyle name="20% - Ênfase2 2 2 4 2 2" xfId="3161"/>
    <cellStyle name="20% - Ênfase2 2 2 4 2 3" xfId="4804"/>
    <cellStyle name="20% - Ênfase2 2 2 4 3" xfId="2367"/>
    <cellStyle name="20% - Ênfase2 2 2 4 4" xfId="4010"/>
    <cellStyle name="20% - Ênfase2 2 2 5" xfId="556"/>
    <cellStyle name="20% - Ênfase2 2 2 5 2" xfId="2176"/>
    <cellStyle name="20% - Ênfase2 2 2 5 3" xfId="3819"/>
    <cellStyle name="20% - Ênfase2 2 2 6" xfId="1118"/>
    <cellStyle name="20% - Ênfase2 2 2 6 2" xfId="2738"/>
    <cellStyle name="20% - Ênfase2 2 2 6 3" xfId="4381"/>
    <cellStyle name="20% - Ênfase2 2 2 7" xfId="1752"/>
    <cellStyle name="20% - Ênfase2 2 2 8" xfId="3396"/>
    <cellStyle name="20% - Ênfase2 2 2 9" xfId="5434"/>
    <cellStyle name="20% - Ênfase2 2 3" xfId="83"/>
    <cellStyle name="20% - Ênfase2 2 3 2" xfId="247"/>
    <cellStyle name="20% - Ênfase2 2 3 2 2" xfId="463"/>
    <cellStyle name="20% - Ênfase2 2 3 2 2 2" xfId="887"/>
    <cellStyle name="20% - Ênfase2 2 3 2 2 2 2" xfId="2507"/>
    <cellStyle name="20% - Ênfase2 2 3 2 2 2 3" xfId="4150"/>
    <cellStyle name="20% - Ênfase2 2 3 2 2 3" xfId="1451"/>
    <cellStyle name="20% - Ênfase2 2 3 2 2 3 2" xfId="3068"/>
    <cellStyle name="20% - Ênfase2 2 3 2 2 3 3" xfId="4711"/>
    <cellStyle name="20% - Ênfase2 2 3 2 2 4" xfId="2083"/>
    <cellStyle name="20% - Ênfase2 2 3 2 2 5" xfId="3726"/>
    <cellStyle name="20% - Ênfase2 2 3 2 3" xfId="697"/>
    <cellStyle name="20% - Ênfase2 2 3 2 3 2" xfId="2317"/>
    <cellStyle name="20% - Ênfase2 2 3 2 3 3" xfId="3960"/>
    <cellStyle name="20% - Ênfase2 2 3 2 4" xfId="1239"/>
    <cellStyle name="20% - Ênfase2 2 3 2 4 2" xfId="2856"/>
    <cellStyle name="20% - Ênfase2 2 3 2 4 3" xfId="4499"/>
    <cellStyle name="20% - Ênfase2 2 3 2 5" xfId="1871"/>
    <cellStyle name="20% - Ênfase2 2 3 2 6" xfId="3514"/>
    <cellStyle name="20% - Ênfase2 2 3 3" xfId="367"/>
    <cellStyle name="20% - Ênfase2 2 3 3 2" xfId="771"/>
    <cellStyle name="20% - Ênfase2 2 3 3 2 2" xfId="2391"/>
    <cellStyle name="20% - Ênfase2 2 3 3 2 3" xfId="4034"/>
    <cellStyle name="20% - Ênfase2 2 3 3 3" xfId="1356"/>
    <cellStyle name="20% - Ênfase2 2 3 3 3 2" xfId="2973"/>
    <cellStyle name="20% - Ênfase2 2 3 3 3 3" xfId="4616"/>
    <cellStyle name="20% - Ênfase2 2 3 3 4" xfId="1988"/>
    <cellStyle name="20% - Ênfase2 2 3 3 5" xfId="3631"/>
    <cellStyle name="20% - Ênfase2 2 3 4" xfId="580"/>
    <cellStyle name="20% - Ênfase2 2 3 4 2" xfId="2200"/>
    <cellStyle name="20% - Ênfase2 2 3 4 3" xfId="3843"/>
    <cellStyle name="20% - Ênfase2 2 3 5" xfId="1140"/>
    <cellStyle name="20% - Ênfase2 2 3 5 2" xfId="2760"/>
    <cellStyle name="20% - Ênfase2 2 3 5 3" xfId="4403"/>
    <cellStyle name="20% - Ênfase2 2 3 6" xfId="1774"/>
    <cellStyle name="20% - Ênfase2 2 3 7" xfId="3418"/>
    <cellStyle name="20% - Ênfase2 2 3 8" xfId="5458"/>
    <cellStyle name="20% - Ênfase2 2 4" xfId="125"/>
    <cellStyle name="20% - Ênfase2 2 4 2" xfId="279"/>
    <cellStyle name="20% - Ênfase2 2 4 2 2" xfId="494"/>
    <cellStyle name="20% - Ênfase2 2 4 2 2 2" xfId="1482"/>
    <cellStyle name="20% - Ênfase2 2 4 2 2 2 2" xfId="3099"/>
    <cellStyle name="20% - Ênfase2 2 4 2 2 2 3" xfId="4742"/>
    <cellStyle name="20% - Ênfase2 2 4 2 2 3" xfId="2114"/>
    <cellStyle name="20% - Ênfase2 2 4 2 2 4" xfId="3757"/>
    <cellStyle name="20% - Ênfase2 2 4 2 3" xfId="794"/>
    <cellStyle name="20% - Ênfase2 2 4 2 3 2" xfId="2414"/>
    <cellStyle name="20% - Ênfase2 2 4 2 3 3" xfId="4057"/>
    <cellStyle name="20% - Ênfase2 2 4 2 4" xfId="1270"/>
    <cellStyle name="20% - Ênfase2 2 4 2 4 2" xfId="2887"/>
    <cellStyle name="20% - Ênfase2 2 4 2 4 3" xfId="4530"/>
    <cellStyle name="20% - Ênfase2 2 4 2 5" xfId="1902"/>
    <cellStyle name="20% - Ênfase2 2 4 2 6" xfId="3545"/>
    <cellStyle name="20% - Ênfase2 2 4 3" xfId="399"/>
    <cellStyle name="20% - Ênfase2 2 4 3 2" xfId="1387"/>
    <cellStyle name="20% - Ênfase2 2 4 3 2 2" xfId="3004"/>
    <cellStyle name="20% - Ênfase2 2 4 3 2 3" xfId="4647"/>
    <cellStyle name="20% - Ênfase2 2 4 3 3" xfId="2019"/>
    <cellStyle name="20% - Ênfase2 2 4 3 4" xfId="3662"/>
    <cellStyle name="20% - Ênfase2 2 4 4" xfId="603"/>
    <cellStyle name="20% - Ênfase2 2 4 4 2" xfId="2223"/>
    <cellStyle name="20% - Ênfase2 2 4 4 3" xfId="3866"/>
    <cellStyle name="20% - Ênfase2 2 4 5" xfId="1171"/>
    <cellStyle name="20% - Ênfase2 2 4 5 2" xfId="2791"/>
    <cellStyle name="20% - Ênfase2 2 4 5 3" xfId="4434"/>
    <cellStyle name="20% - Ênfase2 2 4 6" xfId="1805"/>
    <cellStyle name="20% - Ênfase2 2 4 7" xfId="3449"/>
    <cellStyle name="20% - Ênfase2 2 4 8" xfId="5481"/>
    <cellStyle name="20% - Ênfase2 2 5" xfId="201"/>
    <cellStyle name="20% - Ênfase2 2 5 2" xfId="418"/>
    <cellStyle name="20% - Ênfase2 2 5 2 2" xfId="842"/>
    <cellStyle name="20% - Ênfase2 2 5 2 2 2" xfId="2462"/>
    <cellStyle name="20% - Ênfase2 2 5 2 2 3" xfId="4105"/>
    <cellStyle name="20% - Ênfase2 2 5 2 3" xfId="1406"/>
    <cellStyle name="20% - Ênfase2 2 5 2 3 2" xfId="3023"/>
    <cellStyle name="20% - Ênfase2 2 5 2 3 3" xfId="4666"/>
    <cellStyle name="20% - Ênfase2 2 5 2 4" xfId="2038"/>
    <cellStyle name="20% - Ênfase2 2 5 2 5" xfId="3681"/>
    <cellStyle name="20% - Ênfase2 2 5 3" xfId="652"/>
    <cellStyle name="20% - Ênfase2 2 5 3 2" xfId="2272"/>
    <cellStyle name="20% - Ênfase2 2 5 3 3" xfId="3915"/>
    <cellStyle name="20% - Ênfase2 2 5 4" xfId="1194"/>
    <cellStyle name="20% - Ênfase2 2 5 4 2" xfId="2811"/>
    <cellStyle name="20% - Ênfase2 2 5 4 3" xfId="4454"/>
    <cellStyle name="20% - Ênfase2 2 5 5" xfId="1826"/>
    <cellStyle name="20% - Ênfase2 2 5 6" xfId="3469"/>
    <cellStyle name="20% - Ênfase2 2 5 7" xfId="5529"/>
    <cellStyle name="20% - Ênfase2 2 6" xfId="300"/>
    <cellStyle name="20% - Ênfase2 2 6 2" xfId="514"/>
    <cellStyle name="20% - Ênfase2 2 6 2 2" xfId="1502"/>
    <cellStyle name="20% - Ênfase2 2 6 2 2 2" xfId="3119"/>
    <cellStyle name="20% - Ênfase2 2 6 2 2 3" xfId="4762"/>
    <cellStyle name="20% - Ênfase2 2 6 2 3" xfId="2134"/>
    <cellStyle name="20% - Ênfase2 2 6 2 4" xfId="3777"/>
    <cellStyle name="20% - Ênfase2 2 6 3" xfId="916"/>
    <cellStyle name="20% - Ênfase2 2 6 3 2" xfId="2536"/>
    <cellStyle name="20% - Ênfase2 2 6 3 3" xfId="4179"/>
    <cellStyle name="20% - Ênfase2 2 6 4" xfId="1290"/>
    <cellStyle name="20% - Ênfase2 2 6 4 2" xfId="2907"/>
    <cellStyle name="20% - Ênfase2 2 6 4 3" xfId="4550"/>
    <cellStyle name="20% - Ênfase2 2 6 5" xfId="1922"/>
    <cellStyle name="20% - Ênfase2 2 6 6" xfId="3565"/>
    <cellStyle name="20% - Ênfase2 2 7" xfId="320"/>
    <cellStyle name="20% - Ênfase2 2 7 2" xfId="938"/>
    <cellStyle name="20% - Ênfase2 2 7 2 2" xfId="2558"/>
    <cellStyle name="20% - Ênfase2 2 7 2 3" xfId="4201"/>
    <cellStyle name="20% - Ênfase2 2 7 3" xfId="1310"/>
    <cellStyle name="20% - Ênfase2 2 7 3 2" xfId="2927"/>
    <cellStyle name="20% - Ênfase2 2 7 3 3" xfId="4570"/>
    <cellStyle name="20% - Ênfase2 2 7 4" xfId="1942"/>
    <cellStyle name="20% - Ênfase2 2 7 5" xfId="3585"/>
    <cellStyle name="20% - Ênfase2 2 8" xfId="960"/>
    <cellStyle name="20% - Ênfase2 2 8 2" xfId="1598"/>
    <cellStyle name="20% - Ênfase2 2 8 2 2" xfId="3215"/>
    <cellStyle name="20% - Ênfase2 2 8 2 3" xfId="4858"/>
    <cellStyle name="20% - Ênfase2 2 8 3" xfId="2580"/>
    <cellStyle name="20% - Ênfase2 2 8 4" xfId="4223"/>
    <cellStyle name="20% - Ênfase2 2 9" xfId="982"/>
    <cellStyle name="20% - Ênfase2 2 9 2" xfId="1620"/>
    <cellStyle name="20% - Ênfase2 2 9 2 2" xfId="3237"/>
    <cellStyle name="20% - Ênfase2 2 9 2 3" xfId="4880"/>
    <cellStyle name="20% - Ênfase2 2 9 3" xfId="2602"/>
    <cellStyle name="20% - Ênfase2 2 9 4" xfId="4245"/>
    <cellStyle name="20% - Ênfase2 3" xfId="5020"/>
    <cellStyle name="20% - Ênfase2 4" xfId="5021"/>
    <cellStyle name="20% - Ênfase2 5" xfId="5022"/>
    <cellStyle name="20% - Ênfase2 6" xfId="5023"/>
    <cellStyle name="20% - Ênfase2 7" xfId="5024"/>
    <cellStyle name="20% - Ênfase2 8" xfId="5025"/>
    <cellStyle name="20% - Ênfase2 9" xfId="5026"/>
    <cellStyle name="20% - Ênfase3 10" xfId="5027"/>
    <cellStyle name="20% - Ênfase3 11" xfId="5028"/>
    <cellStyle name="20% - Ênfase3 12" xfId="5029"/>
    <cellStyle name="20% - Ênfase3 13" xfId="5030"/>
    <cellStyle name="20% - Ênfase3 14" xfId="5031"/>
    <cellStyle name="20% - Ênfase3 15" xfId="5032"/>
    <cellStyle name="20% - Ênfase3 16" xfId="5033"/>
    <cellStyle name="20% - Ênfase3 17" xfId="5034"/>
    <cellStyle name="20% - Ênfase3 2" xfId="9"/>
    <cellStyle name="20% - Ênfase3 2 10" xfId="1005"/>
    <cellStyle name="20% - Ênfase3 2 10 2" xfId="1643"/>
    <cellStyle name="20% - Ênfase3 2 10 2 2" xfId="3260"/>
    <cellStyle name="20% - Ênfase3 2 10 2 3" xfId="4903"/>
    <cellStyle name="20% - Ênfase3 2 10 3" xfId="2625"/>
    <cellStyle name="20% - Ênfase3 2 10 4" xfId="4268"/>
    <cellStyle name="20% - Ênfase3 2 11" xfId="1027"/>
    <cellStyle name="20% - Ênfase3 2 11 2" xfId="1665"/>
    <cellStyle name="20% - Ênfase3 2 11 2 2" xfId="3282"/>
    <cellStyle name="20% - Ênfase3 2 11 2 3" xfId="4925"/>
    <cellStyle name="20% - Ênfase3 2 11 3" xfId="2647"/>
    <cellStyle name="20% - Ênfase3 2 11 4" xfId="4290"/>
    <cellStyle name="20% - Ênfase3 2 12" xfId="1052"/>
    <cellStyle name="20% - Ênfase3 2 12 2" xfId="1687"/>
    <cellStyle name="20% - Ênfase3 2 12 2 2" xfId="3304"/>
    <cellStyle name="20% - Ênfase3 2 12 2 3" xfId="4947"/>
    <cellStyle name="20% - Ênfase3 2 12 3" xfId="2672"/>
    <cellStyle name="20% - Ênfase3 2 12 4" xfId="4315"/>
    <cellStyle name="20% - Ênfase3 2 13" xfId="1075"/>
    <cellStyle name="20% - Ênfase3 2 13 2" xfId="1709"/>
    <cellStyle name="20% - Ênfase3 2 13 2 2" xfId="3326"/>
    <cellStyle name="20% - Ênfase3 2 13 2 3" xfId="4969"/>
    <cellStyle name="20% - Ênfase3 2 13 3" xfId="2695"/>
    <cellStyle name="20% - Ênfase3 2 13 4" xfId="4338"/>
    <cellStyle name="20% - Ênfase3 2 14" xfId="725"/>
    <cellStyle name="20% - Ênfase3 2 14 2" xfId="1522"/>
    <cellStyle name="20% - Ênfase3 2 14 2 2" xfId="3139"/>
    <cellStyle name="20% - Ênfase3 2 14 2 3" xfId="4782"/>
    <cellStyle name="20% - Ênfase3 2 14 3" xfId="2345"/>
    <cellStyle name="20% - Ênfase3 2 14 4" xfId="3988"/>
    <cellStyle name="20% - Ênfase3 2 15" xfId="534"/>
    <cellStyle name="20% - Ênfase3 2 15 2" xfId="2154"/>
    <cellStyle name="20% - Ênfase3 2 15 3" xfId="3797"/>
    <cellStyle name="20% - Ênfase3 2 16" xfId="1096"/>
    <cellStyle name="20% - Ênfase3 2 16 2" xfId="2716"/>
    <cellStyle name="20% - Ênfase3 2 16 3" xfId="4359"/>
    <cellStyle name="20% - Ênfase3 2 17" xfId="1730"/>
    <cellStyle name="20% - Ênfase3 2 18" xfId="3373"/>
    <cellStyle name="20% - Ênfase3 2 19" xfId="5412"/>
    <cellStyle name="20% - Ênfase3 2 2" xfId="58"/>
    <cellStyle name="20% - Ênfase3 2 2 2" xfId="226"/>
    <cellStyle name="20% - Ênfase3 2 2 2 2" xfId="442"/>
    <cellStyle name="20% - Ênfase3 2 2 2 2 2" xfId="818"/>
    <cellStyle name="20% - Ênfase3 2 2 2 2 2 2" xfId="2438"/>
    <cellStyle name="20% - Ênfase3 2 2 2 2 2 3" xfId="4081"/>
    <cellStyle name="20% - Ênfase3 2 2 2 2 3" xfId="1430"/>
    <cellStyle name="20% - Ênfase3 2 2 2 2 3 2" xfId="3047"/>
    <cellStyle name="20% - Ênfase3 2 2 2 2 3 3" xfId="4690"/>
    <cellStyle name="20% - Ênfase3 2 2 2 2 4" xfId="2062"/>
    <cellStyle name="20% - Ênfase3 2 2 2 2 5" xfId="3705"/>
    <cellStyle name="20% - Ênfase3 2 2 2 3" xfId="627"/>
    <cellStyle name="20% - Ênfase3 2 2 2 3 2" xfId="2247"/>
    <cellStyle name="20% - Ênfase3 2 2 2 3 3" xfId="3890"/>
    <cellStyle name="20% - Ênfase3 2 2 2 4" xfId="1218"/>
    <cellStyle name="20% - Ênfase3 2 2 2 4 2" xfId="2835"/>
    <cellStyle name="20% - Ênfase3 2 2 2 4 3" xfId="4478"/>
    <cellStyle name="20% - Ênfase3 2 2 2 5" xfId="1850"/>
    <cellStyle name="20% - Ênfase3 2 2 2 6" xfId="3493"/>
    <cellStyle name="20% - Ênfase3 2 2 2 7" xfId="5505"/>
    <cellStyle name="20% - Ênfase3 2 2 3" xfId="346"/>
    <cellStyle name="20% - Ênfase3 2 2 3 2" xfId="866"/>
    <cellStyle name="20% - Ênfase3 2 2 3 2 2" xfId="1571"/>
    <cellStyle name="20% - Ênfase3 2 2 3 2 2 2" xfId="3188"/>
    <cellStyle name="20% - Ênfase3 2 2 3 2 2 3" xfId="4831"/>
    <cellStyle name="20% - Ênfase3 2 2 3 2 3" xfId="2486"/>
    <cellStyle name="20% - Ênfase3 2 2 3 2 4" xfId="4129"/>
    <cellStyle name="20% - Ênfase3 2 2 3 3" xfId="676"/>
    <cellStyle name="20% - Ênfase3 2 2 3 3 2" xfId="2296"/>
    <cellStyle name="20% - Ênfase3 2 2 3 3 3" xfId="3939"/>
    <cellStyle name="20% - Ênfase3 2 2 3 4" xfId="1335"/>
    <cellStyle name="20% - Ênfase3 2 2 3 4 2" xfId="2952"/>
    <cellStyle name="20% - Ênfase3 2 2 3 4 3" xfId="4595"/>
    <cellStyle name="20% - Ênfase3 2 2 3 5" xfId="1967"/>
    <cellStyle name="20% - Ênfase3 2 2 3 6" xfId="3610"/>
    <cellStyle name="20% - Ênfase3 2 2 4" xfId="748"/>
    <cellStyle name="20% - Ênfase3 2 2 4 2" xfId="1545"/>
    <cellStyle name="20% - Ênfase3 2 2 4 2 2" xfId="3162"/>
    <cellStyle name="20% - Ênfase3 2 2 4 2 3" xfId="4805"/>
    <cellStyle name="20% - Ênfase3 2 2 4 3" xfId="2368"/>
    <cellStyle name="20% - Ênfase3 2 2 4 4" xfId="4011"/>
    <cellStyle name="20% - Ênfase3 2 2 5" xfId="557"/>
    <cellStyle name="20% - Ênfase3 2 2 5 2" xfId="2177"/>
    <cellStyle name="20% - Ênfase3 2 2 5 3" xfId="3820"/>
    <cellStyle name="20% - Ênfase3 2 2 6" xfId="1119"/>
    <cellStyle name="20% - Ênfase3 2 2 6 2" xfId="2739"/>
    <cellStyle name="20% - Ênfase3 2 2 6 3" xfId="4382"/>
    <cellStyle name="20% - Ênfase3 2 2 7" xfId="1753"/>
    <cellStyle name="20% - Ênfase3 2 2 8" xfId="3397"/>
    <cellStyle name="20% - Ênfase3 2 2 9" xfId="5435"/>
    <cellStyle name="20% - Ênfase3 2 3" xfId="84"/>
    <cellStyle name="20% - Ênfase3 2 3 2" xfId="248"/>
    <cellStyle name="20% - Ênfase3 2 3 2 2" xfId="464"/>
    <cellStyle name="20% - Ênfase3 2 3 2 2 2" xfId="888"/>
    <cellStyle name="20% - Ênfase3 2 3 2 2 2 2" xfId="2508"/>
    <cellStyle name="20% - Ênfase3 2 3 2 2 2 3" xfId="4151"/>
    <cellStyle name="20% - Ênfase3 2 3 2 2 3" xfId="1452"/>
    <cellStyle name="20% - Ênfase3 2 3 2 2 3 2" xfId="3069"/>
    <cellStyle name="20% - Ênfase3 2 3 2 2 3 3" xfId="4712"/>
    <cellStyle name="20% - Ênfase3 2 3 2 2 4" xfId="2084"/>
    <cellStyle name="20% - Ênfase3 2 3 2 2 5" xfId="3727"/>
    <cellStyle name="20% - Ênfase3 2 3 2 3" xfId="698"/>
    <cellStyle name="20% - Ênfase3 2 3 2 3 2" xfId="2318"/>
    <cellStyle name="20% - Ênfase3 2 3 2 3 3" xfId="3961"/>
    <cellStyle name="20% - Ênfase3 2 3 2 4" xfId="1240"/>
    <cellStyle name="20% - Ênfase3 2 3 2 4 2" xfId="2857"/>
    <cellStyle name="20% - Ênfase3 2 3 2 4 3" xfId="4500"/>
    <cellStyle name="20% - Ênfase3 2 3 2 5" xfId="1872"/>
    <cellStyle name="20% - Ênfase3 2 3 2 6" xfId="3515"/>
    <cellStyle name="20% - Ênfase3 2 3 3" xfId="368"/>
    <cellStyle name="20% - Ênfase3 2 3 3 2" xfId="772"/>
    <cellStyle name="20% - Ênfase3 2 3 3 2 2" xfId="2392"/>
    <cellStyle name="20% - Ênfase3 2 3 3 2 3" xfId="4035"/>
    <cellStyle name="20% - Ênfase3 2 3 3 3" xfId="1357"/>
    <cellStyle name="20% - Ênfase3 2 3 3 3 2" xfId="2974"/>
    <cellStyle name="20% - Ênfase3 2 3 3 3 3" xfId="4617"/>
    <cellStyle name="20% - Ênfase3 2 3 3 4" xfId="1989"/>
    <cellStyle name="20% - Ênfase3 2 3 3 5" xfId="3632"/>
    <cellStyle name="20% - Ênfase3 2 3 4" xfId="581"/>
    <cellStyle name="20% - Ênfase3 2 3 4 2" xfId="2201"/>
    <cellStyle name="20% - Ênfase3 2 3 4 3" xfId="3844"/>
    <cellStyle name="20% - Ênfase3 2 3 5" xfId="1141"/>
    <cellStyle name="20% - Ênfase3 2 3 5 2" xfId="2761"/>
    <cellStyle name="20% - Ênfase3 2 3 5 3" xfId="4404"/>
    <cellStyle name="20% - Ênfase3 2 3 6" xfId="1775"/>
    <cellStyle name="20% - Ênfase3 2 3 7" xfId="3419"/>
    <cellStyle name="20% - Ênfase3 2 3 8" xfId="5459"/>
    <cellStyle name="20% - Ênfase3 2 4" xfId="126"/>
    <cellStyle name="20% - Ênfase3 2 4 2" xfId="280"/>
    <cellStyle name="20% - Ênfase3 2 4 2 2" xfId="495"/>
    <cellStyle name="20% - Ênfase3 2 4 2 2 2" xfId="1483"/>
    <cellStyle name="20% - Ênfase3 2 4 2 2 2 2" xfId="3100"/>
    <cellStyle name="20% - Ênfase3 2 4 2 2 2 3" xfId="4743"/>
    <cellStyle name="20% - Ênfase3 2 4 2 2 3" xfId="2115"/>
    <cellStyle name="20% - Ênfase3 2 4 2 2 4" xfId="3758"/>
    <cellStyle name="20% - Ênfase3 2 4 2 3" xfId="795"/>
    <cellStyle name="20% - Ênfase3 2 4 2 3 2" xfId="2415"/>
    <cellStyle name="20% - Ênfase3 2 4 2 3 3" xfId="4058"/>
    <cellStyle name="20% - Ênfase3 2 4 2 4" xfId="1271"/>
    <cellStyle name="20% - Ênfase3 2 4 2 4 2" xfId="2888"/>
    <cellStyle name="20% - Ênfase3 2 4 2 4 3" xfId="4531"/>
    <cellStyle name="20% - Ênfase3 2 4 2 5" xfId="1903"/>
    <cellStyle name="20% - Ênfase3 2 4 2 6" xfId="3546"/>
    <cellStyle name="20% - Ênfase3 2 4 3" xfId="400"/>
    <cellStyle name="20% - Ênfase3 2 4 3 2" xfId="1388"/>
    <cellStyle name="20% - Ênfase3 2 4 3 2 2" xfId="3005"/>
    <cellStyle name="20% - Ênfase3 2 4 3 2 3" xfId="4648"/>
    <cellStyle name="20% - Ênfase3 2 4 3 3" xfId="2020"/>
    <cellStyle name="20% - Ênfase3 2 4 3 4" xfId="3663"/>
    <cellStyle name="20% - Ênfase3 2 4 4" xfId="604"/>
    <cellStyle name="20% - Ênfase3 2 4 4 2" xfId="2224"/>
    <cellStyle name="20% - Ênfase3 2 4 4 3" xfId="3867"/>
    <cellStyle name="20% - Ênfase3 2 4 5" xfId="1172"/>
    <cellStyle name="20% - Ênfase3 2 4 5 2" xfId="2792"/>
    <cellStyle name="20% - Ênfase3 2 4 5 3" xfId="4435"/>
    <cellStyle name="20% - Ênfase3 2 4 6" xfId="1806"/>
    <cellStyle name="20% - Ênfase3 2 4 7" xfId="3450"/>
    <cellStyle name="20% - Ênfase3 2 4 8" xfId="5482"/>
    <cellStyle name="20% - Ênfase3 2 5" xfId="202"/>
    <cellStyle name="20% - Ênfase3 2 5 2" xfId="419"/>
    <cellStyle name="20% - Ênfase3 2 5 2 2" xfId="843"/>
    <cellStyle name="20% - Ênfase3 2 5 2 2 2" xfId="2463"/>
    <cellStyle name="20% - Ênfase3 2 5 2 2 3" xfId="4106"/>
    <cellStyle name="20% - Ênfase3 2 5 2 3" xfId="1407"/>
    <cellStyle name="20% - Ênfase3 2 5 2 3 2" xfId="3024"/>
    <cellStyle name="20% - Ênfase3 2 5 2 3 3" xfId="4667"/>
    <cellStyle name="20% - Ênfase3 2 5 2 4" xfId="2039"/>
    <cellStyle name="20% - Ênfase3 2 5 2 5" xfId="3682"/>
    <cellStyle name="20% - Ênfase3 2 5 3" xfId="653"/>
    <cellStyle name="20% - Ênfase3 2 5 3 2" xfId="2273"/>
    <cellStyle name="20% - Ênfase3 2 5 3 3" xfId="3916"/>
    <cellStyle name="20% - Ênfase3 2 5 4" xfId="1195"/>
    <cellStyle name="20% - Ênfase3 2 5 4 2" xfId="2812"/>
    <cellStyle name="20% - Ênfase3 2 5 4 3" xfId="4455"/>
    <cellStyle name="20% - Ênfase3 2 5 5" xfId="1827"/>
    <cellStyle name="20% - Ênfase3 2 5 6" xfId="3470"/>
    <cellStyle name="20% - Ênfase3 2 5 7" xfId="5530"/>
    <cellStyle name="20% - Ênfase3 2 6" xfId="301"/>
    <cellStyle name="20% - Ênfase3 2 6 2" xfId="515"/>
    <cellStyle name="20% - Ênfase3 2 6 2 2" xfId="1503"/>
    <cellStyle name="20% - Ênfase3 2 6 2 2 2" xfId="3120"/>
    <cellStyle name="20% - Ênfase3 2 6 2 2 3" xfId="4763"/>
    <cellStyle name="20% - Ênfase3 2 6 2 3" xfId="2135"/>
    <cellStyle name="20% - Ênfase3 2 6 2 4" xfId="3778"/>
    <cellStyle name="20% - Ênfase3 2 6 3" xfId="917"/>
    <cellStyle name="20% - Ênfase3 2 6 3 2" xfId="2537"/>
    <cellStyle name="20% - Ênfase3 2 6 3 3" xfId="4180"/>
    <cellStyle name="20% - Ênfase3 2 6 4" xfId="1291"/>
    <cellStyle name="20% - Ênfase3 2 6 4 2" xfId="2908"/>
    <cellStyle name="20% - Ênfase3 2 6 4 3" xfId="4551"/>
    <cellStyle name="20% - Ênfase3 2 6 5" xfId="1923"/>
    <cellStyle name="20% - Ênfase3 2 6 6" xfId="3566"/>
    <cellStyle name="20% - Ênfase3 2 7" xfId="321"/>
    <cellStyle name="20% - Ênfase3 2 7 2" xfId="939"/>
    <cellStyle name="20% - Ênfase3 2 7 2 2" xfId="2559"/>
    <cellStyle name="20% - Ênfase3 2 7 2 3" xfId="4202"/>
    <cellStyle name="20% - Ênfase3 2 7 3" xfId="1311"/>
    <cellStyle name="20% - Ênfase3 2 7 3 2" xfId="2928"/>
    <cellStyle name="20% - Ênfase3 2 7 3 3" xfId="4571"/>
    <cellStyle name="20% - Ênfase3 2 7 4" xfId="1943"/>
    <cellStyle name="20% - Ênfase3 2 7 5" xfId="3586"/>
    <cellStyle name="20% - Ênfase3 2 8" xfId="961"/>
    <cellStyle name="20% - Ênfase3 2 8 2" xfId="1599"/>
    <cellStyle name="20% - Ênfase3 2 8 2 2" xfId="3216"/>
    <cellStyle name="20% - Ênfase3 2 8 2 3" xfId="4859"/>
    <cellStyle name="20% - Ênfase3 2 8 3" xfId="2581"/>
    <cellStyle name="20% - Ênfase3 2 8 4" xfId="4224"/>
    <cellStyle name="20% - Ênfase3 2 9" xfId="983"/>
    <cellStyle name="20% - Ênfase3 2 9 2" xfId="1621"/>
    <cellStyle name="20% - Ênfase3 2 9 2 2" xfId="3238"/>
    <cellStyle name="20% - Ênfase3 2 9 2 3" xfId="4881"/>
    <cellStyle name="20% - Ênfase3 2 9 3" xfId="2603"/>
    <cellStyle name="20% - Ênfase3 2 9 4" xfId="4246"/>
    <cellStyle name="20% - Ênfase3 3" xfId="5035"/>
    <cellStyle name="20% - Ênfase3 4" xfId="5036"/>
    <cellStyle name="20% - Ênfase3 5" xfId="5037"/>
    <cellStyle name="20% - Ênfase3 6" xfId="5038"/>
    <cellStyle name="20% - Ênfase3 7" xfId="5039"/>
    <cellStyle name="20% - Ênfase3 8" xfId="5040"/>
    <cellStyle name="20% - Ênfase3 9" xfId="5041"/>
    <cellStyle name="20% - Ênfase4 10" xfId="5042"/>
    <cellStyle name="20% - Ênfase4 11" xfId="5043"/>
    <cellStyle name="20% - Ênfase4 12" xfId="5044"/>
    <cellStyle name="20% - Ênfase4 13" xfId="5045"/>
    <cellStyle name="20% - Ênfase4 14" xfId="5046"/>
    <cellStyle name="20% - Ênfase4 15" xfId="5047"/>
    <cellStyle name="20% - Ênfase4 16" xfId="5048"/>
    <cellStyle name="20% - Ênfase4 17" xfId="5049"/>
    <cellStyle name="20% - Ênfase4 2" xfId="10"/>
    <cellStyle name="20% - Ênfase4 2 10" xfId="1006"/>
    <cellStyle name="20% - Ênfase4 2 10 2" xfId="1644"/>
    <cellStyle name="20% - Ênfase4 2 10 2 2" xfId="3261"/>
    <cellStyle name="20% - Ênfase4 2 10 2 3" xfId="4904"/>
    <cellStyle name="20% - Ênfase4 2 10 3" xfId="2626"/>
    <cellStyle name="20% - Ênfase4 2 10 4" xfId="4269"/>
    <cellStyle name="20% - Ênfase4 2 11" xfId="1028"/>
    <cellStyle name="20% - Ênfase4 2 11 2" xfId="1666"/>
    <cellStyle name="20% - Ênfase4 2 11 2 2" xfId="3283"/>
    <cellStyle name="20% - Ênfase4 2 11 2 3" xfId="4926"/>
    <cellStyle name="20% - Ênfase4 2 11 3" xfId="2648"/>
    <cellStyle name="20% - Ênfase4 2 11 4" xfId="4291"/>
    <cellStyle name="20% - Ênfase4 2 12" xfId="1053"/>
    <cellStyle name="20% - Ênfase4 2 12 2" xfId="1688"/>
    <cellStyle name="20% - Ênfase4 2 12 2 2" xfId="3305"/>
    <cellStyle name="20% - Ênfase4 2 12 2 3" xfId="4948"/>
    <cellStyle name="20% - Ênfase4 2 12 3" xfId="2673"/>
    <cellStyle name="20% - Ênfase4 2 12 4" xfId="4316"/>
    <cellStyle name="20% - Ênfase4 2 13" xfId="1076"/>
    <cellStyle name="20% - Ênfase4 2 13 2" xfId="1710"/>
    <cellStyle name="20% - Ênfase4 2 13 2 2" xfId="3327"/>
    <cellStyle name="20% - Ênfase4 2 13 2 3" xfId="4970"/>
    <cellStyle name="20% - Ênfase4 2 13 3" xfId="2696"/>
    <cellStyle name="20% - Ênfase4 2 13 4" xfId="4339"/>
    <cellStyle name="20% - Ênfase4 2 14" xfId="726"/>
    <cellStyle name="20% - Ênfase4 2 14 2" xfId="1523"/>
    <cellStyle name="20% - Ênfase4 2 14 2 2" xfId="3140"/>
    <cellStyle name="20% - Ênfase4 2 14 2 3" xfId="4783"/>
    <cellStyle name="20% - Ênfase4 2 14 3" xfId="2346"/>
    <cellStyle name="20% - Ênfase4 2 14 4" xfId="3989"/>
    <cellStyle name="20% - Ênfase4 2 15" xfId="535"/>
    <cellStyle name="20% - Ênfase4 2 15 2" xfId="2155"/>
    <cellStyle name="20% - Ênfase4 2 15 3" xfId="3798"/>
    <cellStyle name="20% - Ênfase4 2 16" xfId="1097"/>
    <cellStyle name="20% - Ênfase4 2 16 2" xfId="2717"/>
    <cellStyle name="20% - Ênfase4 2 16 3" xfId="4360"/>
    <cellStyle name="20% - Ênfase4 2 17" xfId="1731"/>
    <cellStyle name="20% - Ênfase4 2 18" xfId="3374"/>
    <cellStyle name="20% - Ênfase4 2 19" xfId="5413"/>
    <cellStyle name="20% - Ênfase4 2 2" xfId="59"/>
    <cellStyle name="20% - Ênfase4 2 2 2" xfId="227"/>
    <cellStyle name="20% - Ênfase4 2 2 2 2" xfId="443"/>
    <cellStyle name="20% - Ênfase4 2 2 2 2 2" xfId="819"/>
    <cellStyle name="20% - Ênfase4 2 2 2 2 2 2" xfId="2439"/>
    <cellStyle name="20% - Ênfase4 2 2 2 2 2 3" xfId="4082"/>
    <cellStyle name="20% - Ênfase4 2 2 2 2 3" xfId="1431"/>
    <cellStyle name="20% - Ênfase4 2 2 2 2 3 2" xfId="3048"/>
    <cellStyle name="20% - Ênfase4 2 2 2 2 3 3" xfId="4691"/>
    <cellStyle name="20% - Ênfase4 2 2 2 2 4" xfId="2063"/>
    <cellStyle name="20% - Ênfase4 2 2 2 2 5" xfId="3706"/>
    <cellStyle name="20% - Ênfase4 2 2 2 3" xfId="628"/>
    <cellStyle name="20% - Ênfase4 2 2 2 3 2" xfId="2248"/>
    <cellStyle name="20% - Ênfase4 2 2 2 3 3" xfId="3891"/>
    <cellStyle name="20% - Ênfase4 2 2 2 4" xfId="1219"/>
    <cellStyle name="20% - Ênfase4 2 2 2 4 2" xfId="2836"/>
    <cellStyle name="20% - Ênfase4 2 2 2 4 3" xfId="4479"/>
    <cellStyle name="20% - Ênfase4 2 2 2 5" xfId="1851"/>
    <cellStyle name="20% - Ênfase4 2 2 2 6" xfId="3494"/>
    <cellStyle name="20% - Ênfase4 2 2 2 7" xfId="5506"/>
    <cellStyle name="20% - Ênfase4 2 2 3" xfId="347"/>
    <cellStyle name="20% - Ênfase4 2 2 3 2" xfId="867"/>
    <cellStyle name="20% - Ênfase4 2 2 3 2 2" xfId="1572"/>
    <cellStyle name="20% - Ênfase4 2 2 3 2 2 2" xfId="3189"/>
    <cellStyle name="20% - Ênfase4 2 2 3 2 2 3" xfId="4832"/>
    <cellStyle name="20% - Ênfase4 2 2 3 2 3" xfId="2487"/>
    <cellStyle name="20% - Ênfase4 2 2 3 2 4" xfId="4130"/>
    <cellStyle name="20% - Ênfase4 2 2 3 3" xfId="677"/>
    <cellStyle name="20% - Ênfase4 2 2 3 3 2" xfId="2297"/>
    <cellStyle name="20% - Ênfase4 2 2 3 3 3" xfId="3940"/>
    <cellStyle name="20% - Ênfase4 2 2 3 4" xfId="1336"/>
    <cellStyle name="20% - Ênfase4 2 2 3 4 2" xfId="2953"/>
    <cellStyle name="20% - Ênfase4 2 2 3 4 3" xfId="4596"/>
    <cellStyle name="20% - Ênfase4 2 2 3 5" xfId="1968"/>
    <cellStyle name="20% - Ênfase4 2 2 3 6" xfId="3611"/>
    <cellStyle name="20% - Ênfase4 2 2 4" xfId="749"/>
    <cellStyle name="20% - Ênfase4 2 2 4 2" xfId="1546"/>
    <cellStyle name="20% - Ênfase4 2 2 4 2 2" xfId="3163"/>
    <cellStyle name="20% - Ênfase4 2 2 4 2 3" xfId="4806"/>
    <cellStyle name="20% - Ênfase4 2 2 4 3" xfId="2369"/>
    <cellStyle name="20% - Ênfase4 2 2 4 4" xfId="4012"/>
    <cellStyle name="20% - Ênfase4 2 2 5" xfId="558"/>
    <cellStyle name="20% - Ênfase4 2 2 5 2" xfId="2178"/>
    <cellStyle name="20% - Ênfase4 2 2 5 3" xfId="3821"/>
    <cellStyle name="20% - Ênfase4 2 2 6" xfId="1120"/>
    <cellStyle name="20% - Ênfase4 2 2 6 2" xfId="2740"/>
    <cellStyle name="20% - Ênfase4 2 2 6 3" xfId="4383"/>
    <cellStyle name="20% - Ênfase4 2 2 7" xfId="1754"/>
    <cellStyle name="20% - Ênfase4 2 2 8" xfId="3398"/>
    <cellStyle name="20% - Ênfase4 2 2 9" xfId="5436"/>
    <cellStyle name="20% - Ênfase4 2 3" xfId="85"/>
    <cellStyle name="20% - Ênfase4 2 3 2" xfId="249"/>
    <cellStyle name="20% - Ênfase4 2 3 2 2" xfId="465"/>
    <cellStyle name="20% - Ênfase4 2 3 2 2 2" xfId="889"/>
    <cellStyle name="20% - Ênfase4 2 3 2 2 2 2" xfId="2509"/>
    <cellStyle name="20% - Ênfase4 2 3 2 2 2 3" xfId="4152"/>
    <cellStyle name="20% - Ênfase4 2 3 2 2 3" xfId="1453"/>
    <cellStyle name="20% - Ênfase4 2 3 2 2 3 2" xfId="3070"/>
    <cellStyle name="20% - Ênfase4 2 3 2 2 3 3" xfId="4713"/>
    <cellStyle name="20% - Ênfase4 2 3 2 2 4" xfId="2085"/>
    <cellStyle name="20% - Ênfase4 2 3 2 2 5" xfId="3728"/>
    <cellStyle name="20% - Ênfase4 2 3 2 3" xfId="699"/>
    <cellStyle name="20% - Ênfase4 2 3 2 3 2" xfId="2319"/>
    <cellStyle name="20% - Ênfase4 2 3 2 3 3" xfId="3962"/>
    <cellStyle name="20% - Ênfase4 2 3 2 4" xfId="1241"/>
    <cellStyle name="20% - Ênfase4 2 3 2 4 2" xfId="2858"/>
    <cellStyle name="20% - Ênfase4 2 3 2 4 3" xfId="4501"/>
    <cellStyle name="20% - Ênfase4 2 3 2 5" xfId="1873"/>
    <cellStyle name="20% - Ênfase4 2 3 2 6" xfId="3516"/>
    <cellStyle name="20% - Ênfase4 2 3 3" xfId="369"/>
    <cellStyle name="20% - Ênfase4 2 3 3 2" xfId="773"/>
    <cellStyle name="20% - Ênfase4 2 3 3 2 2" xfId="2393"/>
    <cellStyle name="20% - Ênfase4 2 3 3 2 3" xfId="4036"/>
    <cellStyle name="20% - Ênfase4 2 3 3 3" xfId="1358"/>
    <cellStyle name="20% - Ênfase4 2 3 3 3 2" xfId="2975"/>
    <cellStyle name="20% - Ênfase4 2 3 3 3 3" xfId="4618"/>
    <cellStyle name="20% - Ênfase4 2 3 3 4" xfId="1990"/>
    <cellStyle name="20% - Ênfase4 2 3 3 5" xfId="3633"/>
    <cellStyle name="20% - Ênfase4 2 3 4" xfId="582"/>
    <cellStyle name="20% - Ênfase4 2 3 4 2" xfId="2202"/>
    <cellStyle name="20% - Ênfase4 2 3 4 3" xfId="3845"/>
    <cellStyle name="20% - Ênfase4 2 3 5" xfId="1142"/>
    <cellStyle name="20% - Ênfase4 2 3 5 2" xfId="2762"/>
    <cellStyle name="20% - Ênfase4 2 3 5 3" xfId="4405"/>
    <cellStyle name="20% - Ênfase4 2 3 6" xfId="1776"/>
    <cellStyle name="20% - Ênfase4 2 3 7" xfId="3420"/>
    <cellStyle name="20% - Ênfase4 2 3 8" xfId="5460"/>
    <cellStyle name="20% - Ênfase4 2 4" xfId="127"/>
    <cellStyle name="20% - Ênfase4 2 4 2" xfId="281"/>
    <cellStyle name="20% - Ênfase4 2 4 2 2" xfId="496"/>
    <cellStyle name="20% - Ênfase4 2 4 2 2 2" xfId="1484"/>
    <cellStyle name="20% - Ênfase4 2 4 2 2 2 2" xfId="3101"/>
    <cellStyle name="20% - Ênfase4 2 4 2 2 2 3" xfId="4744"/>
    <cellStyle name="20% - Ênfase4 2 4 2 2 3" xfId="2116"/>
    <cellStyle name="20% - Ênfase4 2 4 2 2 4" xfId="3759"/>
    <cellStyle name="20% - Ênfase4 2 4 2 3" xfId="796"/>
    <cellStyle name="20% - Ênfase4 2 4 2 3 2" xfId="2416"/>
    <cellStyle name="20% - Ênfase4 2 4 2 3 3" xfId="4059"/>
    <cellStyle name="20% - Ênfase4 2 4 2 4" xfId="1272"/>
    <cellStyle name="20% - Ênfase4 2 4 2 4 2" xfId="2889"/>
    <cellStyle name="20% - Ênfase4 2 4 2 4 3" xfId="4532"/>
    <cellStyle name="20% - Ênfase4 2 4 2 5" xfId="1904"/>
    <cellStyle name="20% - Ênfase4 2 4 2 6" xfId="3547"/>
    <cellStyle name="20% - Ênfase4 2 4 3" xfId="401"/>
    <cellStyle name="20% - Ênfase4 2 4 3 2" xfId="1389"/>
    <cellStyle name="20% - Ênfase4 2 4 3 2 2" xfId="3006"/>
    <cellStyle name="20% - Ênfase4 2 4 3 2 3" xfId="4649"/>
    <cellStyle name="20% - Ênfase4 2 4 3 3" xfId="2021"/>
    <cellStyle name="20% - Ênfase4 2 4 3 4" xfId="3664"/>
    <cellStyle name="20% - Ênfase4 2 4 4" xfId="605"/>
    <cellStyle name="20% - Ênfase4 2 4 4 2" xfId="2225"/>
    <cellStyle name="20% - Ênfase4 2 4 4 3" xfId="3868"/>
    <cellStyle name="20% - Ênfase4 2 4 5" xfId="1173"/>
    <cellStyle name="20% - Ênfase4 2 4 5 2" xfId="2793"/>
    <cellStyle name="20% - Ênfase4 2 4 5 3" xfId="4436"/>
    <cellStyle name="20% - Ênfase4 2 4 6" xfId="1807"/>
    <cellStyle name="20% - Ênfase4 2 4 7" xfId="3451"/>
    <cellStyle name="20% - Ênfase4 2 4 8" xfId="5483"/>
    <cellStyle name="20% - Ênfase4 2 5" xfId="203"/>
    <cellStyle name="20% - Ênfase4 2 5 2" xfId="420"/>
    <cellStyle name="20% - Ênfase4 2 5 2 2" xfId="844"/>
    <cellStyle name="20% - Ênfase4 2 5 2 2 2" xfId="2464"/>
    <cellStyle name="20% - Ênfase4 2 5 2 2 3" xfId="4107"/>
    <cellStyle name="20% - Ênfase4 2 5 2 3" xfId="1408"/>
    <cellStyle name="20% - Ênfase4 2 5 2 3 2" xfId="3025"/>
    <cellStyle name="20% - Ênfase4 2 5 2 3 3" xfId="4668"/>
    <cellStyle name="20% - Ênfase4 2 5 2 4" xfId="2040"/>
    <cellStyle name="20% - Ênfase4 2 5 2 5" xfId="3683"/>
    <cellStyle name="20% - Ênfase4 2 5 3" xfId="654"/>
    <cellStyle name="20% - Ênfase4 2 5 3 2" xfId="2274"/>
    <cellStyle name="20% - Ênfase4 2 5 3 3" xfId="3917"/>
    <cellStyle name="20% - Ênfase4 2 5 4" xfId="1196"/>
    <cellStyle name="20% - Ênfase4 2 5 4 2" xfId="2813"/>
    <cellStyle name="20% - Ênfase4 2 5 4 3" xfId="4456"/>
    <cellStyle name="20% - Ênfase4 2 5 5" xfId="1828"/>
    <cellStyle name="20% - Ênfase4 2 5 6" xfId="3471"/>
    <cellStyle name="20% - Ênfase4 2 5 7" xfId="5531"/>
    <cellStyle name="20% - Ênfase4 2 6" xfId="302"/>
    <cellStyle name="20% - Ênfase4 2 6 2" xfId="516"/>
    <cellStyle name="20% - Ênfase4 2 6 2 2" xfId="1504"/>
    <cellStyle name="20% - Ênfase4 2 6 2 2 2" xfId="3121"/>
    <cellStyle name="20% - Ênfase4 2 6 2 2 3" xfId="4764"/>
    <cellStyle name="20% - Ênfase4 2 6 2 3" xfId="2136"/>
    <cellStyle name="20% - Ênfase4 2 6 2 4" xfId="3779"/>
    <cellStyle name="20% - Ênfase4 2 6 3" xfId="918"/>
    <cellStyle name="20% - Ênfase4 2 6 3 2" xfId="2538"/>
    <cellStyle name="20% - Ênfase4 2 6 3 3" xfId="4181"/>
    <cellStyle name="20% - Ênfase4 2 6 4" xfId="1292"/>
    <cellStyle name="20% - Ênfase4 2 6 4 2" xfId="2909"/>
    <cellStyle name="20% - Ênfase4 2 6 4 3" xfId="4552"/>
    <cellStyle name="20% - Ênfase4 2 6 5" xfId="1924"/>
    <cellStyle name="20% - Ênfase4 2 6 6" xfId="3567"/>
    <cellStyle name="20% - Ênfase4 2 7" xfId="322"/>
    <cellStyle name="20% - Ênfase4 2 7 2" xfId="940"/>
    <cellStyle name="20% - Ênfase4 2 7 2 2" xfId="2560"/>
    <cellStyle name="20% - Ênfase4 2 7 2 3" xfId="4203"/>
    <cellStyle name="20% - Ênfase4 2 7 3" xfId="1312"/>
    <cellStyle name="20% - Ênfase4 2 7 3 2" xfId="2929"/>
    <cellStyle name="20% - Ênfase4 2 7 3 3" xfId="4572"/>
    <cellStyle name="20% - Ênfase4 2 7 4" xfId="1944"/>
    <cellStyle name="20% - Ênfase4 2 7 5" xfId="3587"/>
    <cellStyle name="20% - Ênfase4 2 8" xfId="962"/>
    <cellStyle name="20% - Ênfase4 2 8 2" xfId="1600"/>
    <cellStyle name="20% - Ênfase4 2 8 2 2" xfId="3217"/>
    <cellStyle name="20% - Ênfase4 2 8 2 3" xfId="4860"/>
    <cellStyle name="20% - Ênfase4 2 8 3" xfId="2582"/>
    <cellStyle name="20% - Ênfase4 2 8 4" xfId="4225"/>
    <cellStyle name="20% - Ênfase4 2 9" xfId="984"/>
    <cellStyle name="20% - Ênfase4 2 9 2" xfId="1622"/>
    <cellStyle name="20% - Ênfase4 2 9 2 2" xfId="3239"/>
    <cellStyle name="20% - Ênfase4 2 9 2 3" xfId="4882"/>
    <cellStyle name="20% - Ênfase4 2 9 3" xfId="2604"/>
    <cellStyle name="20% - Ênfase4 2 9 4" xfId="4247"/>
    <cellStyle name="20% - Ênfase4 3" xfId="5050"/>
    <cellStyle name="20% - Ênfase4 4" xfId="5051"/>
    <cellStyle name="20% - Ênfase4 5" xfId="5052"/>
    <cellStyle name="20% - Ênfase4 6" xfId="5053"/>
    <cellStyle name="20% - Ênfase4 7" xfId="5054"/>
    <cellStyle name="20% - Ênfase4 8" xfId="5055"/>
    <cellStyle name="20% - Ênfase4 9" xfId="5056"/>
    <cellStyle name="20% - Ênfase5 10" xfId="5057"/>
    <cellStyle name="20% - Ênfase5 11" xfId="5058"/>
    <cellStyle name="20% - Ênfase5 12" xfId="5059"/>
    <cellStyle name="20% - Ênfase5 13" xfId="5060"/>
    <cellStyle name="20% - Ênfase5 14" xfId="5061"/>
    <cellStyle name="20% - Ênfase5 15" xfId="5062"/>
    <cellStyle name="20% - Ênfase5 16" xfId="5063"/>
    <cellStyle name="20% - Ênfase5 17" xfId="5064"/>
    <cellStyle name="20% - Ênfase5 2" xfId="11"/>
    <cellStyle name="20% - Ênfase5 2 10" xfId="1007"/>
    <cellStyle name="20% - Ênfase5 2 10 2" xfId="1645"/>
    <cellStyle name="20% - Ênfase5 2 10 2 2" xfId="3262"/>
    <cellStyle name="20% - Ênfase5 2 10 2 3" xfId="4905"/>
    <cellStyle name="20% - Ênfase5 2 10 3" xfId="2627"/>
    <cellStyle name="20% - Ênfase5 2 10 4" xfId="4270"/>
    <cellStyle name="20% - Ênfase5 2 11" xfId="1029"/>
    <cellStyle name="20% - Ênfase5 2 11 2" xfId="1667"/>
    <cellStyle name="20% - Ênfase5 2 11 2 2" xfId="3284"/>
    <cellStyle name="20% - Ênfase5 2 11 2 3" xfId="4927"/>
    <cellStyle name="20% - Ênfase5 2 11 3" xfId="2649"/>
    <cellStyle name="20% - Ênfase5 2 11 4" xfId="4292"/>
    <cellStyle name="20% - Ênfase5 2 12" xfId="1054"/>
    <cellStyle name="20% - Ênfase5 2 12 2" xfId="1689"/>
    <cellStyle name="20% - Ênfase5 2 12 2 2" xfId="3306"/>
    <cellStyle name="20% - Ênfase5 2 12 2 3" xfId="4949"/>
    <cellStyle name="20% - Ênfase5 2 12 3" xfId="2674"/>
    <cellStyle name="20% - Ênfase5 2 12 4" xfId="4317"/>
    <cellStyle name="20% - Ênfase5 2 13" xfId="1077"/>
    <cellStyle name="20% - Ênfase5 2 13 2" xfId="1711"/>
    <cellStyle name="20% - Ênfase5 2 13 2 2" xfId="3328"/>
    <cellStyle name="20% - Ênfase5 2 13 2 3" xfId="4971"/>
    <cellStyle name="20% - Ênfase5 2 13 3" xfId="2697"/>
    <cellStyle name="20% - Ênfase5 2 13 4" xfId="4340"/>
    <cellStyle name="20% - Ênfase5 2 14" xfId="727"/>
    <cellStyle name="20% - Ênfase5 2 14 2" xfId="1524"/>
    <cellStyle name="20% - Ênfase5 2 14 2 2" xfId="3141"/>
    <cellStyle name="20% - Ênfase5 2 14 2 3" xfId="4784"/>
    <cellStyle name="20% - Ênfase5 2 14 3" xfId="2347"/>
    <cellStyle name="20% - Ênfase5 2 14 4" xfId="3990"/>
    <cellStyle name="20% - Ênfase5 2 15" xfId="536"/>
    <cellStyle name="20% - Ênfase5 2 15 2" xfId="2156"/>
    <cellStyle name="20% - Ênfase5 2 15 3" xfId="3799"/>
    <cellStyle name="20% - Ênfase5 2 16" xfId="1098"/>
    <cellStyle name="20% - Ênfase5 2 16 2" xfId="2718"/>
    <cellStyle name="20% - Ênfase5 2 16 3" xfId="4361"/>
    <cellStyle name="20% - Ênfase5 2 17" xfId="1732"/>
    <cellStyle name="20% - Ênfase5 2 18" xfId="3375"/>
    <cellStyle name="20% - Ênfase5 2 19" xfId="5414"/>
    <cellStyle name="20% - Ênfase5 2 2" xfId="60"/>
    <cellStyle name="20% - Ênfase5 2 2 2" xfId="228"/>
    <cellStyle name="20% - Ênfase5 2 2 2 2" xfId="444"/>
    <cellStyle name="20% - Ênfase5 2 2 2 2 2" xfId="820"/>
    <cellStyle name="20% - Ênfase5 2 2 2 2 2 2" xfId="2440"/>
    <cellStyle name="20% - Ênfase5 2 2 2 2 2 3" xfId="4083"/>
    <cellStyle name="20% - Ênfase5 2 2 2 2 3" xfId="1432"/>
    <cellStyle name="20% - Ênfase5 2 2 2 2 3 2" xfId="3049"/>
    <cellStyle name="20% - Ênfase5 2 2 2 2 3 3" xfId="4692"/>
    <cellStyle name="20% - Ênfase5 2 2 2 2 4" xfId="2064"/>
    <cellStyle name="20% - Ênfase5 2 2 2 2 5" xfId="3707"/>
    <cellStyle name="20% - Ênfase5 2 2 2 3" xfId="629"/>
    <cellStyle name="20% - Ênfase5 2 2 2 3 2" xfId="2249"/>
    <cellStyle name="20% - Ênfase5 2 2 2 3 3" xfId="3892"/>
    <cellStyle name="20% - Ênfase5 2 2 2 4" xfId="1220"/>
    <cellStyle name="20% - Ênfase5 2 2 2 4 2" xfId="2837"/>
    <cellStyle name="20% - Ênfase5 2 2 2 4 3" xfId="4480"/>
    <cellStyle name="20% - Ênfase5 2 2 2 5" xfId="1852"/>
    <cellStyle name="20% - Ênfase5 2 2 2 6" xfId="3495"/>
    <cellStyle name="20% - Ênfase5 2 2 2 7" xfId="5507"/>
    <cellStyle name="20% - Ênfase5 2 2 3" xfId="348"/>
    <cellStyle name="20% - Ênfase5 2 2 3 2" xfId="868"/>
    <cellStyle name="20% - Ênfase5 2 2 3 2 2" xfId="1573"/>
    <cellStyle name="20% - Ênfase5 2 2 3 2 2 2" xfId="3190"/>
    <cellStyle name="20% - Ênfase5 2 2 3 2 2 3" xfId="4833"/>
    <cellStyle name="20% - Ênfase5 2 2 3 2 3" xfId="2488"/>
    <cellStyle name="20% - Ênfase5 2 2 3 2 4" xfId="4131"/>
    <cellStyle name="20% - Ênfase5 2 2 3 3" xfId="678"/>
    <cellStyle name="20% - Ênfase5 2 2 3 3 2" xfId="2298"/>
    <cellStyle name="20% - Ênfase5 2 2 3 3 3" xfId="3941"/>
    <cellStyle name="20% - Ênfase5 2 2 3 4" xfId="1337"/>
    <cellStyle name="20% - Ênfase5 2 2 3 4 2" xfId="2954"/>
    <cellStyle name="20% - Ênfase5 2 2 3 4 3" xfId="4597"/>
    <cellStyle name="20% - Ênfase5 2 2 3 5" xfId="1969"/>
    <cellStyle name="20% - Ênfase5 2 2 3 6" xfId="3612"/>
    <cellStyle name="20% - Ênfase5 2 2 4" xfId="750"/>
    <cellStyle name="20% - Ênfase5 2 2 4 2" xfId="1547"/>
    <cellStyle name="20% - Ênfase5 2 2 4 2 2" xfId="3164"/>
    <cellStyle name="20% - Ênfase5 2 2 4 2 3" xfId="4807"/>
    <cellStyle name="20% - Ênfase5 2 2 4 3" xfId="2370"/>
    <cellStyle name="20% - Ênfase5 2 2 4 4" xfId="4013"/>
    <cellStyle name="20% - Ênfase5 2 2 5" xfId="559"/>
    <cellStyle name="20% - Ênfase5 2 2 5 2" xfId="2179"/>
    <cellStyle name="20% - Ênfase5 2 2 5 3" xfId="3822"/>
    <cellStyle name="20% - Ênfase5 2 2 6" xfId="1121"/>
    <cellStyle name="20% - Ênfase5 2 2 6 2" xfId="2741"/>
    <cellStyle name="20% - Ênfase5 2 2 6 3" xfId="4384"/>
    <cellStyle name="20% - Ênfase5 2 2 7" xfId="1755"/>
    <cellStyle name="20% - Ênfase5 2 2 8" xfId="3399"/>
    <cellStyle name="20% - Ênfase5 2 2 9" xfId="5437"/>
    <cellStyle name="20% - Ênfase5 2 3" xfId="86"/>
    <cellStyle name="20% - Ênfase5 2 3 2" xfId="250"/>
    <cellStyle name="20% - Ênfase5 2 3 2 2" xfId="466"/>
    <cellStyle name="20% - Ênfase5 2 3 2 2 2" xfId="890"/>
    <cellStyle name="20% - Ênfase5 2 3 2 2 2 2" xfId="2510"/>
    <cellStyle name="20% - Ênfase5 2 3 2 2 2 3" xfId="4153"/>
    <cellStyle name="20% - Ênfase5 2 3 2 2 3" xfId="1454"/>
    <cellStyle name="20% - Ênfase5 2 3 2 2 3 2" xfId="3071"/>
    <cellStyle name="20% - Ênfase5 2 3 2 2 3 3" xfId="4714"/>
    <cellStyle name="20% - Ênfase5 2 3 2 2 4" xfId="2086"/>
    <cellStyle name="20% - Ênfase5 2 3 2 2 5" xfId="3729"/>
    <cellStyle name="20% - Ênfase5 2 3 2 3" xfId="700"/>
    <cellStyle name="20% - Ênfase5 2 3 2 3 2" xfId="2320"/>
    <cellStyle name="20% - Ênfase5 2 3 2 3 3" xfId="3963"/>
    <cellStyle name="20% - Ênfase5 2 3 2 4" xfId="1242"/>
    <cellStyle name="20% - Ênfase5 2 3 2 4 2" xfId="2859"/>
    <cellStyle name="20% - Ênfase5 2 3 2 4 3" xfId="4502"/>
    <cellStyle name="20% - Ênfase5 2 3 2 5" xfId="1874"/>
    <cellStyle name="20% - Ênfase5 2 3 2 6" xfId="3517"/>
    <cellStyle name="20% - Ênfase5 2 3 3" xfId="370"/>
    <cellStyle name="20% - Ênfase5 2 3 3 2" xfId="774"/>
    <cellStyle name="20% - Ênfase5 2 3 3 2 2" xfId="2394"/>
    <cellStyle name="20% - Ênfase5 2 3 3 2 3" xfId="4037"/>
    <cellStyle name="20% - Ênfase5 2 3 3 3" xfId="1359"/>
    <cellStyle name="20% - Ênfase5 2 3 3 3 2" xfId="2976"/>
    <cellStyle name="20% - Ênfase5 2 3 3 3 3" xfId="4619"/>
    <cellStyle name="20% - Ênfase5 2 3 3 4" xfId="1991"/>
    <cellStyle name="20% - Ênfase5 2 3 3 5" xfId="3634"/>
    <cellStyle name="20% - Ênfase5 2 3 4" xfId="583"/>
    <cellStyle name="20% - Ênfase5 2 3 4 2" xfId="2203"/>
    <cellStyle name="20% - Ênfase5 2 3 4 3" xfId="3846"/>
    <cellStyle name="20% - Ênfase5 2 3 5" xfId="1143"/>
    <cellStyle name="20% - Ênfase5 2 3 5 2" xfId="2763"/>
    <cellStyle name="20% - Ênfase5 2 3 5 3" xfId="4406"/>
    <cellStyle name="20% - Ênfase5 2 3 6" xfId="1777"/>
    <cellStyle name="20% - Ênfase5 2 3 7" xfId="3421"/>
    <cellStyle name="20% - Ênfase5 2 3 8" xfId="5461"/>
    <cellStyle name="20% - Ênfase5 2 4" xfId="128"/>
    <cellStyle name="20% - Ênfase5 2 4 2" xfId="282"/>
    <cellStyle name="20% - Ênfase5 2 4 2 2" xfId="497"/>
    <cellStyle name="20% - Ênfase5 2 4 2 2 2" xfId="1485"/>
    <cellStyle name="20% - Ênfase5 2 4 2 2 2 2" xfId="3102"/>
    <cellStyle name="20% - Ênfase5 2 4 2 2 2 3" xfId="4745"/>
    <cellStyle name="20% - Ênfase5 2 4 2 2 3" xfId="2117"/>
    <cellStyle name="20% - Ênfase5 2 4 2 2 4" xfId="3760"/>
    <cellStyle name="20% - Ênfase5 2 4 2 3" xfId="797"/>
    <cellStyle name="20% - Ênfase5 2 4 2 3 2" xfId="2417"/>
    <cellStyle name="20% - Ênfase5 2 4 2 3 3" xfId="4060"/>
    <cellStyle name="20% - Ênfase5 2 4 2 4" xfId="1273"/>
    <cellStyle name="20% - Ênfase5 2 4 2 4 2" xfId="2890"/>
    <cellStyle name="20% - Ênfase5 2 4 2 4 3" xfId="4533"/>
    <cellStyle name="20% - Ênfase5 2 4 2 5" xfId="1905"/>
    <cellStyle name="20% - Ênfase5 2 4 2 6" xfId="3548"/>
    <cellStyle name="20% - Ênfase5 2 4 3" xfId="402"/>
    <cellStyle name="20% - Ênfase5 2 4 3 2" xfId="1390"/>
    <cellStyle name="20% - Ênfase5 2 4 3 2 2" xfId="3007"/>
    <cellStyle name="20% - Ênfase5 2 4 3 2 3" xfId="4650"/>
    <cellStyle name="20% - Ênfase5 2 4 3 3" xfId="2022"/>
    <cellStyle name="20% - Ênfase5 2 4 3 4" xfId="3665"/>
    <cellStyle name="20% - Ênfase5 2 4 4" xfId="606"/>
    <cellStyle name="20% - Ênfase5 2 4 4 2" xfId="2226"/>
    <cellStyle name="20% - Ênfase5 2 4 4 3" xfId="3869"/>
    <cellStyle name="20% - Ênfase5 2 4 5" xfId="1174"/>
    <cellStyle name="20% - Ênfase5 2 4 5 2" xfId="2794"/>
    <cellStyle name="20% - Ênfase5 2 4 5 3" xfId="4437"/>
    <cellStyle name="20% - Ênfase5 2 4 6" xfId="1808"/>
    <cellStyle name="20% - Ênfase5 2 4 7" xfId="3452"/>
    <cellStyle name="20% - Ênfase5 2 4 8" xfId="5484"/>
    <cellStyle name="20% - Ênfase5 2 5" xfId="204"/>
    <cellStyle name="20% - Ênfase5 2 5 2" xfId="421"/>
    <cellStyle name="20% - Ênfase5 2 5 2 2" xfId="845"/>
    <cellStyle name="20% - Ênfase5 2 5 2 2 2" xfId="2465"/>
    <cellStyle name="20% - Ênfase5 2 5 2 2 3" xfId="4108"/>
    <cellStyle name="20% - Ênfase5 2 5 2 3" xfId="1409"/>
    <cellStyle name="20% - Ênfase5 2 5 2 3 2" xfId="3026"/>
    <cellStyle name="20% - Ênfase5 2 5 2 3 3" xfId="4669"/>
    <cellStyle name="20% - Ênfase5 2 5 2 4" xfId="2041"/>
    <cellStyle name="20% - Ênfase5 2 5 2 5" xfId="3684"/>
    <cellStyle name="20% - Ênfase5 2 5 3" xfId="655"/>
    <cellStyle name="20% - Ênfase5 2 5 3 2" xfId="2275"/>
    <cellStyle name="20% - Ênfase5 2 5 3 3" xfId="3918"/>
    <cellStyle name="20% - Ênfase5 2 5 4" xfId="1197"/>
    <cellStyle name="20% - Ênfase5 2 5 4 2" xfId="2814"/>
    <cellStyle name="20% - Ênfase5 2 5 4 3" xfId="4457"/>
    <cellStyle name="20% - Ênfase5 2 5 5" xfId="1829"/>
    <cellStyle name="20% - Ênfase5 2 5 6" xfId="3472"/>
    <cellStyle name="20% - Ênfase5 2 5 7" xfId="5532"/>
    <cellStyle name="20% - Ênfase5 2 6" xfId="303"/>
    <cellStyle name="20% - Ênfase5 2 6 2" xfId="517"/>
    <cellStyle name="20% - Ênfase5 2 6 2 2" xfId="1505"/>
    <cellStyle name="20% - Ênfase5 2 6 2 2 2" xfId="3122"/>
    <cellStyle name="20% - Ênfase5 2 6 2 2 3" xfId="4765"/>
    <cellStyle name="20% - Ênfase5 2 6 2 3" xfId="2137"/>
    <cellStyle name="20% - Ênfase5 2 6 2 4" xfId="3780"/>
    <cellStyle name="20% - Ênfase5 2 6 3" xfId="919"/>
    <cellStyle name="20% - Ênfase5 2 6 3 2" xfId="2539"/>
    <cellStyle name="20% - Ênfase5 2 6 3 3" xfId="4182"/>
    <cellStyle name="20% - Ênfase5 2 6 4" xfId="1293"/>
    <cellStyle name="20% - Ênfase5 2 6 4 2" xfId="2910"/>
    <cellStyle name="20% - Ênfase5 2 6 4 3" xfId="4553"/>
    <cellStyle name="20% - Ênfase5 2 6 5" xfId="1925"/>
    <cellStyle name="20% - Ênfase5 2 6 6" xfId="3568"/>
    <cellStyle name="20% - Ênfase5 2 7" xfId="323"/>
    <cellStyle name="20% - Ênfase5 2 7 2" xfId="941"/>
    <cellStyle name="20% - Ênfase5 2 7 2 2" xfId="2561"/>
    <cellStyle name="20% - Ênfase5 2 7 2 3" xfId="4204"/>
    <cellStyle name="20% - Ênfase5 2 7 3" xfId="1313"/>
    <cellStyle name="20% - Ênfase5 2 7 3 2" xfId="2930"/>
    <cellStyle name="20% - Ênfase5 2 7 3 3" xfId="4573"/>
    <cellStyle name="20% - Ênfase5 2 7 4" xfId="1945"/>
    <cellStyle name="20% - Ênfase5 2 7 5" xfId="3588"/>
    <cellStyle name="20% - Ênfase5 2 8" xfId="963"/>
    <cellStyle name="20% - Ênfase5 2 8 2" xfId="1601"/>
    <cellStyle name="20% - Ênfase5 2 8 2 2" xfId="3218"/>
    <cellStyle name="20% - Ênfase5 2 8 2 3" xfId="4861"/>
    <cellStyle name="20% - Ênfase5 2 8 3" xfId="2583"/>
    <cellStyle name="20% - Ênfase5 2 8 4" xfId="4226"/>
    <cellStyle name="20% - Ênfase5 2 9" xfId="985"/>
    <cellStyle name="20% - Ênfase5 2 9 2" xfId="1623"/>
    <cellStyle name="20% - Ênfase5 2 9 2 2" xfId="3240"/>
    <cellStyle name="20% - Ênfase5 2 9 2 3" xfId="4883"/>
    <cellStyle name="20% - Ênfase5 2 9 3" xfId="2605"/>
    <cellStyle name="20% - Ênfase5 2 9 4" xfId="4248"/>
    <cellStyle name="20% - Ênfase5 3" xfId="5065"/>
    <cellStyle name="20% - Ênfase5 4" xfId="5066"/>
    <cellStyle name="20% - Ênfase5 5" xfId="5067"/>
    <cellStyle name="20% - Ênfase5 6" xfId="5068"/>
    <cellStyle name="20% - Ênfase5 7" xfId="5069"/>
    <cellStyle name="20% - Ênfase5 8" xfId="5070"/>
    <cellStyle name="20% - Ênfase5 9" xfId="5071"/>
    <cellStyle name="20% - Ênfase6 10" xfId="5072"/>
    <cellStyle name="20% - Ênfase6 11" xfId="5073"/>
    <cellStyle name="20% - Ênfase6 12" xfId="5074"/>
    <cellStyle name="20% - Ênfase6 13" xfId="5075"/>
    <cellStyle name="20% - Ênfase6 14" xfId="5076"/>
    <cellStyle name="20% - Ênfase6 15" xfId="5077"/>
    <cellStyle name="20% - Ênfase6 16" xfId="5078"/>
    <cellStyle name="20% - Ênfase6 17" xfId="5079"/>
    <cellStyle name="20% - Ênfase6 2" xfId="12"/>
    <cellStyle name="20% - Ênfase6 2 10" xfId="1008"/>
    <cellStyle name="20% - Ênfase6 2 10 2" xfId="1646"/>
    <cellStyle name="20% - Ênfase6 2 10 2 2" xfId="3263"/>
    <cellStyle name="20% - Ênfase6 2 10 2 3" xfId="4906"/>
    <cellStyle name="20% - Ênfase6 2 10 3" xfId="2628"/>
    <cellStyle name="20% - Ênfase6 2 10 4" xfId="4271"/>
    <cellStyle name="20% - Ênfase6 2 11" xfId="1030"/>
    <cellStyle name="20% - Ênfase6 2 11 2" xfId="1668"/>
    <cellStyle name="20% - Ênfase6 2 11 2 2" xfId="3285"/>
    <cellStyle name="20% - Ênfase6 2 11 2 3" xfId="4928"/>
    <cellStyle name="20% - Ênfase6 2 11 3" xfId="2650"/>
    <cellStyle name="20% - Ênfase6 2 11 4" xfId="4293"/>
    <cellStyle name="20% - Ênfase6 2 12" xfId="1055"/>
    <cellStyle name="20% - Ênfase6 2 12 2" xfId="1690"/>
    <cellStyle name="20% - Ênfase6 2 12 2 2" xfId="3307"/>
    <cellStyle name="20% - Ênfase6 2 12 2 3" xfId="4950"/>
    <cellStyle name="20% - Ênfase6 2 12 3" xfId="2675"/>
    <cellStyle name="20% - Ênfase6 2 12 4" xfId="4318"/>
    <cellStyle name="20% - Ênfase6 2 13" xfId="1078"/>
    <cellStyle name="20% - Ênfase6 2 13 2" xfId="1712"/>
    <cellStyle name="20% - Ênfase6 2 13 2 2" xfId="3329"/>
    <cellStyle name="20% - Ênfase6 2 13 2 3" xfId="4972"/>
    <cellStyle name="20% - Ênfase6 2 13 3" xfId="2698"/>
    <cellStyle name="20% - Ênfase6 2 13 4" xfId="4341"/>
    <cellStyle name="20% - Ênfase6 2 14" xfId="728"/>
    <cellStyle name="20% - Ênfase6 2 14 2" xfId="1525"/>
    <cellStyle name="20% - Ênfase6 2 14 2 2" xfId="3142"/>
    <cellStyle name="20% - Ênfase6 2 14 2 3" xfId="4785"/>
    <cellStyle name="20% - Ênfase6 2 14 3" xfId="2348"/>
    <cellStyle name="20% - Ênfase6 2 14 4" xfId="3991"/>
    <cellStyle name="20% - Ênfase6 2 15" xfId="537"/>
    <cellStyle name="20% - Ênfase6 2 15 2" xfId="2157"/>
    <cellStyle name="20% - Ênfase6 2 15 3" xfId="3800"/>
    <cellStyle name="20% - Ênfase6 2 16" xfId="1099"/>
    <cellStyle name="20% - Ênfase6 2 16 2" xfId="2719"/>
    <cellStyle name="20% - Ênfase6 2 16 3" xfId="4362"/>
    <cellStyle name="20% - Ênfase6 2 17" xfId="1733"/>
    <cellStyle name="20% - Ênfase6 2 18" xfId="3376"/>
    <cellStyle name="20% - Ênfase6 2 19" xfId="5415"/>
    <cellStyle name="20% - Ênfase6 2 2" xfId="61"/>
    <cellStyle name="20% - Ênfase6 2 2 2" xfId="229"/>
    <cellStyle name="20% - Ênfase6 2 2 2 2" xfId="445"/>
    <cellStyle name="20% - Ênfase6 2 2 2 2 2" xfId="821"/>
    <cellStyle name="20% - Ênfase6 2 2 2 2 2 2" xfId="2441"/>
    <cellStyle name="20% - Ênfase6 2 2 2 2 2 3" xfId="4084"/>
    <cellStyle name="20% - Ênfase6 2 2 2 2 3" xfId="1433"/>
    <cellStyle name="20% - Ênfase6 2 2 2 2 3 2" xfId="3050"/>
    <cellStyle name="20% - Ênfase6 2 2 2 2 3 3" xfId="4693"/>
    <cellStyle name="20% - Ênfase6 2 2 2 2 4" xfId="2065"/>
    <cellStyle name="20% - Ênfase6 2 2 2 2 5" xfId="3708"/>
    <cellStyle name="20% - Ênfase6 2 2 2 3" xfId="630"/>
    <cellStyle name="20% - Ênfase6 2 2 2 3 2" xfId="2250"/>
    <cellStyle name="20% - Ênfase6 2 2 2 3 3" xfId="3893"/>
    <cellStyle name="20% - Ênfase6 2 2 2 4" xfId="1221"/>
    <cellStyle name="20% - Ênfase6 2 2 2 4 2" xfId="2838"/>
    <cellStyle name="20% - Ênfase6 2 2 2 4 3" xfId="4481"/>
    <cellStyle name="20% - Ênfase6 2 2 2 5" xfId="1853"/>
    <cellStyle name="20% - Ênfase6 2 2 2 6" xfId="3496"/>
    <cellStyle name="20% - Ênfase6 2 2 2 7" xfId="5508"/>
    <cellStyle name="20% - Ênfase6 2 2 3" xfId="349"/>
    <cellStyle name="20% - Ênfase6 2 2 3 2" xfId="869"/>
    <cellStyle name="20% - Ênfase6 2 2 3 2 2" xfId="1574"/>
    <cellStyle name="20% - Ênfase6 2 2 3 2 2 2" xfId="3191"/>
    <cellStyle name="20% - Ênfase6 2 2 3 2 2 3" xfId="4834"/>
    <cellStyle name="20% - Ênfase6 2 2 3 2 3" xfId="2489"/>
    <cellStyle name="20% - Ênfase6 2 2 3 2 4" xfId="4132"/>
    <cellStyle name="20% - Ênfase6 2 2 3 3" xfId="679"/>
    <cellStyle name="20% - Ênfase6 2 2 3 3 2" xfId="2299"/>
    <cellStyle name="20% - Ênfase6 2 2 3 3 3" xfId="3942"/>
    <cellStyle name="20% - Ênfase6 2 2 3 4" xfId="1338"/>
    <cellStyle name="20% - Ênfase6 2 2 3 4 2" xfId="2955"/>
    <cellStyle name="20% - Ênfase6 2 2 3 4 3" xfId="4598"/>
    <cellStyle name="20% - Ênfase6 2 2 3 5" xfId="1970"/>
    <cellStyle name="20% - Ênfase6 2 2 3 6" xfId="3613"/>
    <cellStyle name="20% - Ênfase6 2 2 4" xfId="751"/>
    <cellStyle name="20% - Ênfase6 2 2 4 2" xfId="1548"/>
    <cellStyle name="20% - Ênfase6 2 2 4 2 2" xfId="3165"/>
    <cellStyle name="20% - Ênfase6 2 2 4 2 3" xfId="4808"/>
    <cellStyle name="20% - Ênfase6 2 2 4 3" xfId="2371"/>
    <cellStyle name="20% - Ênfase6 2 2 4 4" xfId="4014"/>
    <cellStyle name="20% - Ênfase6 2 2 5" xfId="560"/>
    <cellStyle name="20% - Ênfase6 2 2 5 2" xfId="2180"/>
    <cellStyle name="20% - Ênfase6 2 2 5 3" xfId="3823"/>
    <cellStyle name="20% - Ênfase6 2 2 6" xfId="1122"/>
    <cellStyle name="20% - Ênfase6 2 2 6 2" xfId="2742"/>
    <cellStyle name="20% - Ênfase6 2 2 6 3" xfId="4385"/>
    <cellStyle name="20% - Ênfase6 2 2 7" xfId="1756"/>
    <cellStyle name="20% - Ênfase6 2 2 8" xfId="3400"/>
    <cellStyle name="20% - Ênfase6 2 2 9" xfId="5438"/>
    <cellStyle name="20% - Ênfase6 2 3" xfId="87"/>
    <cellStyle name="20% - Ênfase6 2 3 2" xfId="251"/>
    <cellStyle name="20% - Ênfase6 2 3 2 2" xfId="467"/>
    <cellStyle name="20% - Ênfase6 2 3 2 2 2" xfId="891"/>
    <cellStyle name="20% - Ênfase6 2 3 2 2 2 2" xfId="2511"/>
    <cellStyle name="20% - Ênfase6 2 3 2 2 2 3" xfId="4154"/>
    <cellStyle name="20% - Ênfase6 2 3 2 2 3" xfId="1455"/>
    <cellStyle name="20% - Ênfase6 2 3 2 2 3 2" xfId="3072"/>
    <cellStyle name="20% - Ênfase6 2 3 2 2 3 3" xfId="4715"/>
    <cellStyle name="20% - Ênfase6 2 3 2 2 4" xfId="2087"/>
    <cellStyle name="20% - Ênfase6 2 3 2 2 5" xfId="3730"/>
    <cellStyle name="20% - Ênfase6 2 3 2 3" xfId="701"/>
    <cellStyle name="20% - Ênfase6 2 3 2 3 2" xfId="2321"/>
    <cellStyle name="20% - Ênfase6 2 3 2 3 3" xfId="3964"/>
    <cellStyle name="20% - Ênfase6 2 3 2 4" xfId="1243"/>
    <cellStyle name="20% - Ênfase6 2 3 2 4 2" xfId="2860"/>
    <cellStyle name="20% - Ênfase6 2 3 2 4 3" xfId="4503"/>
    <cellStyle name="20% - Ênfase6 2 3 2 5" xfId="1875"/>
    <cellStyle name="20% - Ênfase6 2 3 2 6" xfId="3518"/>
    <cellStyle name="20% - Ênfase6 2 3 3" xfId="371"/>
    <cellStyle name="20% - Ênfase6 2 3 3 2" xfId="775"/>
    <cellStyle name="20% - Ênfase6 2 3 3 2 2" xfId="2395"/>
    <cellStyle name="20% - Ênfase6 2 3 3 2 3" xfId="4038"/>
    <cellStyle name="20% - Ênfase6 2 3 3 3" xfId="1360"/>
    <cellStyle name="20% - Ênfase6 2 3 3 3 2" xfId="2977"/>
    <cellStyle name="20% - Ênfase6 2 3 3 3 3" xfId="4620"/>
    <cellStyle name="20% - Ênfase6 2 3 3 4" xfId="1992"/>
    <cellStyle name="20% - Ênfase6 2 3 3 5" xfId="3635"/>
    <cellStyle name="20% - Ênfase6 2 3 4" xfId="584"/>
    <cellStyle name="20% - Ênfase6 2 3 4 2" xfId="2204"/>
    <cellStyle name="20% - Ênfase6 2 3 4 3" xfId="3847"/>
    <cellStyle name="20% - Ênfase6 2 3 5" xfId="1144"/>
    <cellStyle name="20% - Ênfase6 2 3 5 2" xfId="2764"/>
    <cellStyle name="20% - Ênfase6 2 3 5 3" xfId="4407"/>
    <cellStyle name="20% - Ênfase6 2 3 6" xfId="1778"/>
    <cellStyle name="20% - Ênfase6 2 3 7" xfId="3422"/>
    <cellStyle name="20% - Ênfase6 2 3 8" xfId="5462"/>
    <cellStyle name="20% - Ênfase6 2 4" xfId="129"/>
    <cellStyle name="20% - Ênfase6 2 4 2" xfId="283"/>
    <cellStyle name="20% - Ênfase6 2 4 2 2" xfId="498"/>
    <cellStyle name="20% - Ênfase6 2 4 2 2 2" xfId="1486"/>
    <cellStyle name="20% - Ênfase6 2 4 2 2 2 2" xfId="3103"/>
    <cellStyle name="20% - Ênfase6 2 4 2 2 2 3" xfId="4746"/>
    <cellStyle name="20% - Ênfase6 2 4 2 2 3" xfId="2118"/>
    <cellStyle name="20% - Ênfase6 2 4 2 2 4" xfId="3761"/>
    <cellStyle name="20% - Ênfase6 2 4 2 3" xfId="798"/>
    <cellStyle name="20% - Ênfase6 2 4 2 3 2" xfId="2418"/>
    <cellStyle name="20% - Ênfase6 2 4 2 3 3" xfId="4061"/>
    <cellStyle name="20% - Ênfase6 2 4 2 4" xfId="1274"/>
    <cellStyle name="20% - Ênfase6 2 4 2 4 2" xfId="2891"/>
    <cellStyle name="20% - Ênfase6 2 4 2 4 3" xfId="4534"/>
    <cellStyle name="20% - Ênfase6 2 4 2 5" xfId="1906"/>
    <cellStyle name="20% - Ênfase6 2 4 2 6" xfId="3549"/>
    <cellStyle name="20% - Ênfase6 2 4 3" xfId="403"/>
    <cellStyle name="20% - Ênfase6 2 4 3 2" xfId="1391"/>
    <cellStyle name="20% - Ênfase6 2 4 3 2 2" xfId="3008"/>
    <cellStyle name="20% - Ênfase6 2 4 3 2 3" xfId="4651"/>
    <cellStyle name="20% - Ênfase6 2 4 3 3" xfId="2023"/>
    <cellStyle name="20% - Ênfase6 2 4 3 4" xfId="3666"/>
    <cellStyle name="20% - Ênfase6 2 4 4" xfId="607"/>
    <cellStyle name="20% - Ênfase6 2 4 4 2" xfId="2227"/>
    <cellStyle name="20% - Ênfase6 2 4 4 3" xfId="3870"/>
    <cellStyle name="20% - Ênfase6 2 4 5" xfId="1175"/>
    <cellStyle name="20% - Ênfase6 2 4 5 2" xfId="2795"/>
    <cellStyle name="20% - Ênfase6 2 4 5 3" xfId="4438"/>
    <cellStyle name="20% - Ênfase6 2 4 6" xfId="1809"/>
    <cellStyle name="20% - Ênfase6 2 4 7" xfId="3453"/>
    <cellStyle name="20% - Ênfase6 2 4 8" xfId="5485"/>
    <cellStyle name="20% - Ênfase6 2 5" xfId="205"/>
    <cellStyle name="20% - Ênfase6 2 5 2" xfId="422"/>
    <cellStyle name="20% - Ênfase6 2 5 2 2" xfId="846"/>
    <cellStyle name="20% - Ênfase6 2 5 2 2 2" xfId="2466"/>
    <cellStyle name="20% - Ênfase6 2 5 2 2 3" xfId="4109"/>
    <cellStyle name="20% - Ênfase6 2 5 2 3" xfId="1410"/>
    <cellStyle name="20% - Ênfase6 2 5 2 3 2" xfId="3027"/>
    <cellStyle name="20% - Ênfase6 2 5 2 3 3" xfId="4670"/>
    <cellStyle name="20% - Ênfase6 2 5 2 4" xfId="2042"/>
    <cellStyle name="20% - Ênfase6 2 5 2 5" xfId="3685"/>
    <cellStyle name="20% - Ênfase6 2 5 3" xfId="656"/>
    <cellStyle name="20% - Ênfase6 2 5 3 2" xfId="2276"/>
    <cellStyle name="20% - Ênfase6 2 5 3 3" xfId="3919"/>
    <cellStyle name="20% - Ênfase6 2 5 4" xfId="1198"/>
    <cellStyle name="20% - Ênfase6 2 5 4 2" xfId="2815"/>
    <cellStyle name="20% - Ênfase6 2 5 4 3" xfId="4458"/>
    <cellStyle name="20% - Ênfase6 2 5 5" xfId="1830"/>
    <cellStyle name="20% - Ênfase6 2 5 6" xfId="3473"/>
    <cellStyle name="20% - Ênfase6 2 5 7" xfId="5533"/>
    <cellStyle name="20% - Ênfase6 2 6" xfId="304"/>
    <cellStyle name="20% - Ênfase6 2 6 2" xfId="518"/>
    <cellStyle name="20% - Ênfase6 2 6 2 2" xfId="1506"/>
    <cellStyle name="20% - Ênfase6 2 6 2 2 2" xfId="3123"/>
    <cellStyle name="20% - Ênfase6 2 6 2 2 3" xfId="4766"/>
    <cellStyle name="20% - Ênfase6 2 6 2 3" xfId="2138"/>
    <cellStyle name="20% - Ênfase6 2 6 2 4" xfId="3781"/>
    <cellStyle name="20% - Ênfase6 2 6 3" xfId="920"/>
    <cellStyle name="20% - Ênfase6 2 6 3 2" xfId="2540"/>
    <cellStyle name="20% - Ênfase6 2 6 3 3" xfId="4183"/>
    <cellStyle name="20% - Ênfase6 2 6 4" xfId="1294"/>
    <cellStyle name="20% - Ênfase6 2 6 4 2" xfId="2911"/>
    <cellStyle name="20% - Ênfase6 2 6 4 3" xfId="4554"/>
    <cellStyle name="20% - Ênfase6 2 6 5" xfId="1926"/>
    <cellStyle name="20% - Ênfase6 2 6 6" xfId="3569"/>
    <cellStyle name="20% - Ênfase6 2 7" xfId="324"/>
    <cellStyle name="20% - Ênfase6 2 7 2" xfId="942"/>
    <cellStyle name="20% - Ênfase6 2 7 2 2" xfId="2562"/>
    <cellStyle name="20% - Ênfase6 2 7 2 3" xfId="4205"/>
    <cellStyle name="20% - Ênfase6 2 7 3" xfId="1314"/>
    <cellStyle name="20% - Ênfase6 2 7 3 2" xfId="2931"/>
    <cellStyle name="20% - Ênfase6 2 7 3 3" xfId="4574"/>
    <cellStyle name="20% - Ênfase6 2 7 4" xfId="1946"/>
    <cellStyle name="20% - Ênfase6 2 7 5" xfId="3589"/>
    <cellStyle name="20% - Ênfase6 2 8" xfId="964"/>
    <cellStyle name="20% - Ênfase6 2 8 2" xfId="1602"/>
    <cellStyle name="20% - Ênfase6 2 8 2 2" xfId="3219"/>
    <cellStyle name="20% - Ênfase6 2 8 2 3" xfId="4862"/>
    <cellStyle name="20% - Ênfase6 2 8 3" xfId="2584"/>
    <cellStyle name="20% - Ênfase6 2 8 4" xfId="4227"/>
    <cellStyle name="20% - Ênfase6 2 9" xfId="986"/>
    <cellStyle name="20% - Ênfase6 2 9 2" xfId="1624"/>
    <cellStyle name="20% - Ênfase6 2 9 2 2" xfId="3241"/>
    <cellStyle name="20% - Ênfase6 2 9 2 3" xfId="4884"/>
    <cellStyle name="20% - Ênfase6 2 9 3" xfId="2606"/>
    <cellStyle name="20% - Ênfase6 2 9 4" xfId="4249"/>
    <cellStyle name="20% - Ênfase6 3" xfId="5080"/>
    <cellStyle name="20% - Ênfase6 4" xfId="5081"/>
    <cellStyle name="20% - Ênfase6 5" xfId="5082"/>
    <cellStyle name="20% - Ênfase6 6" xfId="5083"/>
    <cellStyle name="20% - Ênfase6 7" xfId="5084"/>
    <cellStyle name="20% - Ênfase6 8" xfId="5085"/>
    <cellStyle name="20% - Ênfase6 9" xfId="5086"/>
    <cellStyle name="40% - Accent1" xfId="5087"/>
    <cellStyle name="40% - Accent2" xfId="5088"/>
    <cellStyle name="40% - Accent3" xfId="5089"/>
    <cellStyle name="40% - Accent4" xfId="5090"/>
    <cellStyle name="40% - Accent5" xfId="5091"/>
    <cellStyle name="40% - Accent6" xfId="5092"/>
    <cellStyle name="40% - Ênfase1 10" xfId="5093"/>
    <cellStyle name="40% - Ênfase1 11" xfId="5094"/>
    <cellStyle name="40% - Ênfase1 12" xfId="5095"/>
    <cellStyle name="40% - Ênfase1 13" xfId="5096"/>
    <cellStyle name="40% - Ênfase1 14" xfId="5097"/>
    <cellStyle name="40% - Ênfase1 15" xfId="5098"/>
    <cellStyle name="40% - Ênfase1 16" xfId="5099"/>
    <cellStyle name="40% - Ênfase1 17" xfId="5100"/>
    <cellStyle name="40% - Ênfase1 2" xfId="13"/>
    <cellStyle name="40% - Ênfase1 2 10" xfId="1009"/>
    <cellStyle name="40% - Ênfase1 2 10 2" xfId="1647"/>
    <cellStyle name="40% - Ênfase1 2 10 2 2" xfId="3264"/>
    <cellStyle name="40% - Ênfase1 2 10 2 3" xfId="4907"/>
    <cellStyle name="40% - Ênfase1 2 10 3" xfId="2629"/>
    <cellStyle name="40% - Ênfase1 2 10 4" xfId="4272"/>
    <cellStyle name="40% - Ênfase1 2 11" xfId="1031"/>
    <cellStyle name="40% - Ênfase1 2 11 2" xfId="1669"/>
    <cellStyle name="40% - Ênfase1 2 11 2 2" xfId="3286"/>
    <cellStyle name="40% - Ênfase1 2 11 2 3" xfId="4929"/>
    <cellStyle name="40% - Ênfase1 2 11 3" xfId="2651"/>
    <cellStyle name="40% - Ênfase1 2 11 4" xfId="4294"/>
    <cellStyle name="40% - Ênfase1 2 12" xfId="1056"/>
    <cellStyle name="40% - Ênfase1 2 12 2" xfId="1691"/>
    <cellStyle name="40% - Ênfase1 2 12 2 2" xfId="3308"/>
    <cellStyle name="40% - Ênfase1 2 12 2 3" xfId="4951"/>
    <cellStyle name="40% - Ênfase1 2 12 3" xfId="2676"/>
    <cellStyle name="40% - Ênfase1 2 12 4" xfId="4319"/>
    <cellStyle name="40% - Ênfase1 2 13" xfId="1079"/>
    <cellStyle name="40% - Ênfase1 2 13 2" xfId="1713"/>
    <cellStyle name="40% - Ênfase1 2 13 2 2" xfId="3330"/>
    <cellStyle name="40% - Ênfase1 2 13 2 3" xfId="4973"/>
    <cellStyle name="40% - Ênfase1 2 13 3" xfId="2699"/>
    <cellStyle name="40% - Ênfase1 2 13 4" xfId="4342"/>
    <cellStyle name="40% - Ênfase1 2 14" xfId="729"/>
    <cellStyle name="40% - Ênfase1 2 14 2" xfId="1526"/>
    <cellStyle name="40% - Ênfase1 2 14 2 2" xfId="3143"/>
    <cellStyle name="40% - Ênfase1 2 14 2 3" xfId="4786"/>
    <cellStyle name="40% - Ênfase1 2 14 3" xfId="2349"/>
    <cellStyle name="40% - Ênfase1 2 14 4" xfId="3992"/>
    <cellStyle name="40% - Ênfase1 2 15" xfId="538"/>
    <cellStyle name="40% - Ênfase1 2 15 2" xfId="2158"/>
    <cellStyle name="40% - Ênfase1 2 15 3" xfId="3801"/>
    <cellStyle name="40% - Ênfase1 2 16" xfId="1100"/>
    <cellStyle name="40% - Ênfase1 2 16 2" xfId="2720"/>
    <cellStyle name="40% - Ênfase1 2 16 3" xfId="4363"/>
    <cellStyle name="40% - Ênfase1 2 17" xfId="1734"/>
    <cellStyle name="40% - Ênfase1 2 18" xfId="3377"/>
    <cellStyle name="40% - Ênfase1 2 19" xfId="5416"/>
    <cellStyle name="40% - Ênfase1 2 2" xfId="62"/>
    <cellStyle name="40% - Ênfase1 2 2 2" xfId="230"/>
    <cellStyle name="40% - Ênfase1 2 2 2 2" xfId="446"/>
    <cellStyle name="40% - Ênfase1 2 2 2 2 2" xfId="822"/>
    <cellStyle name="40% - Ênfase1 2 2 2 2 2 2" xfId="2442"/>
    <cellStyle name="40% - Ênfase1 2 2 2 2 2 3" xfId="4085"/>
    <cellStyle name="40% - Ênfase1 2 2 2 2 3" xfId="1434"/>
    <cellStyle name="40% - Ênfase1 2 2 2 2 3 2" xfId="3051"/>
    <cellStyle name="40% - Ênfase1 2 2 2 2 3 3" xfId="4694"/>
    <cellStyle name="40% - Ênfase1 2 2 2 2 4" xfId="2066"/>
    <cellStyle name="40% - Ênfase1 2 2 2 2 5" xfId="3709"/>
    <cellStyle name="40% - Ênfase1 2 2 2 3" xfId="631"/>
    <cellStyle name="40% - Ênfase1 2 2 2 3 2" xfId="2251"/>
    <cellStyle name="40% - Ênfase1 2 2 2 3 3" xfId="3894"/>
    <cellStyle name="40% - Ênfase1 2 2 2 4" xfId="1222"/>
    <cellStyle name="40% - Ênfase1 2 2 2 4 2" xfId="2839"/>
    <cellStyle name="40% - Ênfase1 2 2 2 4 3" xfId="4482"/>
    <cellStyle name="40% - Ênfase1 2 2 2 5" xfId="1854"/>
    <cellStyle name="40% - Ênfase1 2 2 2 6" xfId="3497"/>
    <cellStyle name="40% - Ênfase1 2 2 2 7" xfId="5509"/>
    <cellStyle name="40% - Ênfase1 2 2 3" xfId="350"/>
    <cellStyle name="40% - Ênfase1 2 2 3 2" xfId="870"/>
    <cellStyle name="40% - Ênfase1 2 2 3 2 2" xfId="1575"/>
    <cellStyle name="40% - Ênfase1 2 2 3 2 2 2" xfId="3192"/>
    <cellStyle name="40% - Ênfase1 2 2 3 2 2 3" xfId="4835"/>
    <cellStyle name="40% - Ênfase1 2 2 3 2 3" xfId="2490"/>
    <cellStyle name="40% - Ênfase1 2 2 3 2 4" xfId="4133"/>
    <cellStyle name="40% - Ênfase1 2 2 3 3" xfId="680"/>
    <cellStyle name="40% - Ênfase1 2 2 3 3 2" xfId="2300"/>
    <cellStyle name="40% - Ênfase1 2 2 3 3 3" xfId="3943"/>
    <cellStyle name="40% - Ênfase1 2 2 3 4" xfId="1339"/>
    <cellStyle name="40% - Ênfase1 2 2 3 4 2" xfId="2956"/>
    <cellStyle name="40% - Ênfase1 2 2 3 4 3" xfId="4599"/>
    <cellStyle name="40% - Ênfase1 2 2 3 5" xfId="1971"/>
    <cellStyle name="40% - Ênfase1 2 2 3 6" xfId="3614"/>
    <cellStyle name="40% - Ênfase1 2 2 4" xfId="752"/>
    <cellStyle name="40% - Ênfase1 2 2 4 2" xfId="1549"/>
    <cellStyle name="40% - Ênfase1 2 2 4 2 2" xfId="3166"/>
    <cellStyle name="40% - Ênfase1 2 2 4 2 3" xfId="4809"/>
    <cellStyle name="40% - Ênfase1 2 2 4 3" xfId="2372"/>
    <cellStyle name="40% - Ênfase1 2 2 4 4" xfId="4015"/>
    <cellStyle name="40% - Ênfase1 2 2 5" xfId="561"/>
    <cellStyle name="40% - Ênfase1 2 2 5 2" xfId="2181"/>
    <cellStyle name="40% - Ênfase1 2 2 5 3" xfId="3824"/>
    <cellStyle name="40% - Ênfase1 2 2 6" xfId="1123"/>
    <cellStyle name="40% - Ênfase1 2 2 6 2" xfId="2743"/>
    <cellStyle name="40% - Ênfase1 2 2 6 3" xfId="4386"/>
    <cellStyle name="40% - Ênfase1 2 2 7" xfId="1757"/>
    <cellStyle name="40% - Ênfase1 2 2 8" xfId="3401"/>
    <cellStyle name="40% - Ênfase1 2 2 9" xfId="5439"/>
    <cellStyle name="40% - Ênfase1 2 3" xfId="88"/>
    <cellStyle name="40% - Ênfase1 2 3 2" xfId="252"/>
    <cellStyle name="40% - Ênfase1 2 3 2 2" xfId="468"/>
    <cellStyle name="40% - Ênfase1 2 3 2 2 2" xfId="892"/>
    <cellStyle name="40% - Ênfase1 2 3 2 2 2 2" xfId="2512"/>
    <cellStyle name="40% - Ênfase1 2 3 2 2 2 3" xfId="4155"/>
    <cellStyle name="40% - Ênfase1 2 3 2 2 3" xfId="1456"/>
    <cellStyle name="40% - Ênfase1 2 3 2 2 3 2" xfId="3073"/>
    <cellStyle name="40% - Ênfase1 2 3 2 2 3 3" xfId="4716"/>
    <cellStyle name="40% - Ênfase1 2 3 2 2 4" xfId="2088"/>
    <cellStyle name="40% - Ênfase1 2 3 2 2 5" xfId="3731"/>
    <cellStyle name="40% - Ênfase1 2 3 2 3" xfId="702"/>
    <cellStyle name="40% - Ênfase1 2 3 2 3 2" xfId="2322"/>
    <cellStyle name="40% - Ênfase1 2 3 2 3 3" xfId="3965"/>
    <cellStyle name="40% - Ênfase1 2 3 2 4" xfId="1244"/>
    <cellStyle name="40% - Ênfase1 2 3 2 4 2" xfId="2861"/>
    <cellStyle name="40% - Ênfase1 2 3 2 4 3" xfId="4504"/>
    <cellStyle name="40% - Ênfase1 2 3 2 5" xfId="1876"/>
    <cellStyle name="40% - Ênfase1 2 3 2 6" xfId="3519"/>
    <cellStyle name="40% - Ênfase1 2 3 3" xfId="372"/>
    <cellStyle name="40% - Ênfase1 2 3 3 2" xfId="776"/>
    <cellStyle name="40% - Ênfase1 2 3 3 2 2" xfId="2396"/>
    <cellStyle name="40% - Ênfase1 2 3 3 2 3" xfId="4039"/>
    <cellStyle name="40% - Ênfase1 2 3 3 3" xfId="1361"/>
    <cellStyle name="40% - Ênfase1 2 3 3 3 2" xfId="2978"/>
    <cellStyle name="40% - Ênfase1 2 3 3 3 3" xfId="4621"/>
    <cellStyle name="40% - Ênfase1 2 3 3 4" xfId="1993"/>
    <cellStyle name="40% - Ênfase1 2 3 3 5" xfId="3636"/>
    <cellStyle name="40% - Ênfase1 2 3 4" xfId="585"/>
    <cellStyle name="40% - Ênfase1 2 3 4 2" xfId="2205"/>
    <cellStyle name="40% - Ênfase1 2 3 4 3" xfId="3848"/>
    <cellStyle name="40% - Ênfase1 2 3 5" xfId="1145"/>
    <cellStyle name="40% - Ênfase1 2 3 5 2" xfId="2765"/>
    <cellStyle name="40% - Ênfase1 2 3 5 3" xfId="4408"/>
    <cellStyle name="40% - Ênfase1 2 3 6" xfId="1779"/>
    <cellStyle name="40% - Ênfase1 2 3 7" xfId="3423"/>
    <cellStyle name="40% - Ênfase1 2 3 8" xfId="5463"/>
    <cellStyle name="40% - Ênfase1 2 4" xfId="130"/>
    <cellStyle name="40% - Ênfase1 2 4 2" xfId="284"/>
    <cellStyle name="40% - Ênfase1 2 4 2 2" xfId="499"/>
    <cellStyle name="40% - Ênfase1 2 4 2 2 2" xfId="1487"/>
    <cellStyle name="40% - Ênfase1 2 4 2 2 2 2" xfId="3104"/>
    <cellStyle name="40% - Ênfase1 2 4 2 2 2 3" xfId="4747"/>
    <cellStyle name="40% - Ênfase1 2 4 2 2 3" xfId="2119"/>
    <cellStyle name="40% - Ênfase1 2 4 2 2 4" xfId="3762"/>
    <cellStyle name="40% - Ênfase1 2 4 2 3" xfId="799"/>
    <cellStyle name="40% - Ênfase1 2 4 2 3 2" xfId="2419"/>
    <cellStyle name="40% - Ênfase1 2 4 2 3 3" xfId="4062"/>
    <cellStyle name="40% - Ênfase1 2 4 2 4" xfId="1275"/>
    <cellStyle name="40% - Ênfase1 2 4 2 4 2" xfId="2892"/>
    <cellStyle name="40% - Ênfase1 2 4 2 4 3" xfId="4535"/>
    <cellStyle name="40% - Ênfase1 2 4 2 5" xfId="1907"/>
    <cellStyle name="40% - Ênfase1 2 4 2 6" xfId="3550"/>
    <cellStyle name="40% - Ênfase1 2 4 3" xfId="404"/>
    <cellStyle name="40% - Ênfase1 2 4 3 2" xfId="1392"/>
    <cellStyle name="40% - Ênfase1 2 4 3 2 2" xfId="3009"/>
    <cellStyle name="40% - Ênfase1 2 4 3 2 3" xfId="4652"/>
    <cellStyle name="40% - Ênfase1 2 4 3 3" xfId="2024"/>
    <cellStyle name="40% - Ênfase1 2 4 3 4" xfId="3667"/>
    <cellStyle name="40% - Ênfase1 2 4 4" xfId="608"/>
    <cellStyle name="40% - Ênfase1 2 4 4 2" xfId="2228"/>
    <cellStyle name="40% - Ênfase1 2 4 4 3" xfId="3871"/>
    <cellStyle name="40% - Ênfase1 2 4 5" xfId="1176"/>
    <cellStyle name="40% - Ênfase1 2 4 5 2" xfId="2796"/>
    <cellStyle name="40% - Ênfase1 2 4 5 3" xfId="4439"/>
    <cellStyle name="40% - Ênfase1 2 4 6" xfId="1810"/>
    <cellStyle name="40% - Ênfase1 2 4 7" xfId="3454"/>
    <cellStyle name="40% - Ênfase1 2 4 8" xfId="5486"/>
    <cellStyle name="40% - Ênfase1 2 5" xfId="206"/>
    <cellStyle name="40% - Ênfase1 2 5 2" xfId="423"/>
    <cellStyle name="40% - Ênfase1 2 5 2 2" xfId="847"/>
    <cellStyle name="40% - Ênfase1 2 5 2 2 2" xfId="2467"/>
    <cellStyle name="40% - Ênfase1 2 5 2 2 3" xfId="4110"/>
    <cellStyle name="40% - Ênfase1 2 5 2 3" xfId="1411"/>
    <cellStyle name="40% - Ênfase1 2 5 2 3 2" xfId="3028"/>
    <cellStyle name="40% - Ênfase1 2 5 2 3 3" xfId="4671"/>
    <cellStyle name="40% - Ênfase1 2 5 2 4" xfId="2043"/>
    <cellStyle name="40% - Ênfase1 2 5 2 5" xfId="3686"/>
    <cellStyle name="40% - Ênfase1 2 5 3" xfId="657"/>
    <cellStyle name="40% - Ênfase1 2 5 3 2" xfId="2277"/>
    <cellStyle name="40% - Ênfase1 2 5 3 3" xfId="3920"/>
    <cellStyle name="40% - Ênfase1 2 5 4" xfId="1199"/>
    <cellStyle name="40% - Ênfase1 2 5 4 2" xfId="2816"/>
    <cellStyle name="40% - Ênfase1 2 5 4 3" xfId="4459"/>
    <cellStyle name="40% - Ênfase1 2 5 5" xfId="1831"/>
    <cellStyle name="40% - Ênfase1 2 5 6" xfId="3474"/>
    <cellStyle name="40% - Ênfase1 2 5 7" xfId="5534"/>
    <cellStyle name="40% - Ênfase1 2 6" xfId="305"/>
    <cellStyle name="40% - Ênfase1 2 6 2" xfId="519"/>
    <cellStyle name="40% - Ênfase1 2 6 2 2" xfId="1507"/>
    <cellStyle name="40% - Ênfase1 2 6 2 2 2" xfId="3124"/>
    <cellStyle name="40% - Ênfase1 2 6 2 2 3" xfId="4767"/>
    <cellStyle name="40% - Ênfase1 2 6 2 3" xfId="2139"/>
    <cellStyle name="40% - Ênfase1 2 6 2 4" xfId="3782"/>
    <cellStyle name="40% - Ênfase1 2 6 3" xfId="921"/>
    <cellStyle name="40% - Ênfase1 2 6 3 2" xfId="2541"/>
    <cellStyle name="40% - Ênfase1 2 6 3 3" xfId="4184"/>
    <cellStyle name="40% - Ênfase1 2 6 4" xfId="1295"/>
    <cellStyle name="40% - Ênfase1 2 6 4 2" xfId="2912"/>
    <cellStyle name="40% - Ênfase1 2 6 4 3" xfId="4555"/>
    <cellStyle name="40% - Ênfase1 2 6 5" xfId="1927"/>
    <cellStyle name="40% - Ênfase1 2 6 6" xfId="3570"/>
    <cellStyle name="40% - Ênfase1 2 7" xfId="325"/>
    <cellStyle name="40% - Ênfase1 2 7 2" xfId="943"/>
    <cellStyle name="40% - Ênfase1 2 7 2 2" xfId="2563"/>
    <cellStyle name="40% - Ênfase1 2 7 2 3" xfId="4206"/>
    <cellStyle name="40% - Ênfase1 2 7 3" xfId="1315"/>
    <cellStyle name="40% - Ênfase1 2 7 3 2" xfId="2932"/>
    <cellStyle name="40% - Ênfase1 2 7 3 3" xfId="4575"/>
    <cellStyle name="40% - Ênfase1 2 7 4" xfId="1947"/>
    <cellStyle name="40% - Ênfase1 2 7 5" xfId="3590"/>
    <cellStyle name="40% - Ênfase1 2 8" xfId="965"/>
    <cellStyle name="40% - Ênfase1 2 8 2" xfId="1603"/>
    <cellStyle name="40% - Ênfase1 2 8 2 2" xfId="3220"/>
    <cellStyle name="40% - Ênfase1 2 8 2 3" xfId="4863"/>
    <cellStyle name="40% - Ênfase1 2 8 3" xfId="2585"/>
    <cellStyle name="40% - Ênfase1 2 8 4" xfId="4228"/>
    <cellStyle name="40% - Ênfase1 2 9" xfId="987"/>
    <cellStyle name="40% - Ênfase1 2 9 2" xfId="1625"/>
    <cellStyle name="40% - Ênfase1 2 9 2 2" xfId="3242"/>
    <cellStyle name="40% - Ênfase1 2 9 2 3" xfId="4885"/>
    <cellStyle name="40% - Ênfase1 2 9 3" xfId="2607"/>
    <cellStyle name="40% - Ênfase1 2 9 4" xfId="4250"/>
    <cellStyle name="40% - Ênfase1 3" xfId="5101"/>
    <cellStyle name="40% - Ênfase1 4" xfId="5102"/>
    <cellStyle name="40% - Ênfase1 5" xfId="5103"/>
    <cellStyle name="40% - Ênfase1 6" xfId="5104"/>
    <cellStyle name="40% - Ênfase1 7" xfId="5105"/>
    <cellStyle name="40% - Ênfase1 8" xfId="5106"/>
    <cellStyle name="40% - Ênfase1 9" xfId="5107"/>
    <cellStyle name="40% - Ênfase2 10" xfId="5108"/>
    <cellStyle name="40% - Ênfase2 11" xfId="5109"/>
    <cellStyle name="40% - Ênfase2 12" xfId="5110"/>
    <cellStyle name="40% - Ênfase2 13" xfId="5111"/>
    <cellStyle name="40% - Ênfase2 14" xfId="5112"/>
    <cellStyle name="40% - Ênfase2 15" xfId="5113"/>
    <cellStyle name="40% - Ênfase2 16" xfId="5114"/>
    <cellStyle name="40% - Ênfase2 17" xfId="5115"/>
    <cellStyle name="40% - Ênfase2 2" xfId="14"/>
    <cellStyle name="40% - Ênfase2 2 10" xfId="1010"/>
    <cellStyle name="40% - Ênfase2 2 10 2" xfId="1648"/>
    <cellStyle name="40% - Ênfase2 2 10 2 2" xfId="3265"/>
    <cellStyle name="40% - Ênfase2 2 10 2 3" xfId="4908"/>
    <cellStyle name="40% - Ênfase2 2 10 3" xfId="2630"/>
    <cellStyle name="40% - Ênfase2 2 10 4" xfId="4273"/>
    <cellStyle name="40% - Ênfase2 2 11" xfId="1032"/>
    <cellStyle name="40% - Ênfase2 2 11 2" xfId="1670"/>
    <cellStyle name="40% - Ênfase2 2 11 2 2" xfId="3287"/>
    <cellStyle name="40% - Ênfase2 2 11 2 3" xfId="4930"/>
    <cellStyle name="40% - Ênfase2 2 11 3" xfId="2652"/>
    <cellStyle name="40% - Ênfase2 2 11 4" xfId="4295"/>
    <cellStyle name="40% - Ênfase2 2 12" xfId="1057"/>
    <cellStyle name="40% - Ênfase2 2 12 2" xfId="1692"/>
    <cellStyle name="40% - Ênfase2 2 12 2 2" xfId="3309"/>
    <cellStyle name="40% - Ênfase2 2 12 2 3" xfId="4952"/>
    <cellStyle name="40% - Ênfase2 2 12 3" xfId="2677"/>
    <cellStyle name="40% - Ênfase2 2 12 4" xfId="4320"/>
    <cellStyle name="40% - Ênfase2 2 13" xfId="1080"/>
    <cellStyle name="40% - Ênfase2 2 13 2" xfId="1714"/>
    <cellStyle name="40% - Ênfase2 2 13 2 2" xfId="3331"/>
    <cellStyle name="40% - Ênfase2 2 13 2 3" xfId="4974"/>
    <cellStyle name="40% - Ênfase2 2 13 3" xfId="2700"/>
    <cellStyle name="40% - Ênfase2 2 13 4" xfId="4343"/>
    <cellStyle name="40% - Ênfase2 2 14" xfId="730"/>
    <cellStyle name="40% - Ênfase2 2 14 2" xfId="1527"/>
    <cellStyle name="40% - Ênfase2 2 14 2 2" xfId="3144"/>
    <cellStyle name="40% - Ênfase2 2 14 2 3" xfId="4787"/>
    <cellStyle name="40% - Ênfase2 2 14 3" xfId="2350"/>
    <cellStyle name="40% - Ênfase2 2 14 4" xfId="3993"/>
    <cellStyle name="40% - Ênfase2 2 15" xfId="539"/>
    <cellStyle name="40% - Ênfase2 2 15 2" xfId="2159"/>
    <cellStyle name="40% - Ênfase2 2 15 3" xfId="3802"/>
    <cellStyle name="40% - Ênfase2 2 16" xfId="1101"/>
    <cellStyle name="40% - Ênfase2 2 16 2" xfId="2721"/>
    <cellStyle name="40% - Ênfase2 2 16 3" xfId="4364"/>
    <cellStyle name="40% - Ênfase2 2 17" xfId="1735"/>
    <cellStyle name="40% - Ênfase2 2 18" xfId="3378"/>
    <cellStyle name="40% - Ênfase2 2 19" xfId="5417"/>
    <cellStyle name="40% - Ênfase2 2 2" xfId="63"/>
    <cellStyle name="40% - Ênfase2 2 2 2" xfId="231"/>
    <cellStyle name="40% - Ênfase2 2 2 2 2" xfId="447"/>
    <cellStyle name="40% - Ênfase2 2 2 2 2 2" xfId="823"/>
    <cellStyle name="40% - Ênfase2 2 2 2 2 2 2" xfId="2443"/>
    <cellStyle name="40% - Ênfase2 2 2 2 2 2 3" xfId="4086"/>
    <cellStyle name="40% - Ênfase2 2 2 2 2 3" xfId="1435"/>
    <cellStyle name="40% - Ênfase2 2 2 2 2 3 2" xfId="3052"/>
    <cellStyle name="40% - Ênfase2 2 2 2 2 3 3" xfId="4695"/>
    <cellStyle name="40% - Ênfase2 2 2 2 2 4" xfId="2067"/>
    <cellStyle name="40% - Ênfase2 2 2 2 2 5" xfId="3710"/>
    <cellStyle name="40% - Ênfase2 2 2 2 3" xfId="632"/>
    <cellStyle name="40% - Ênfase2 2 2 2 3 2" xfId="2252"/>
    <cellStyle name="40% - Ênfase2 2 2 2 3 3" xfId="3895"/>
    <cellStyle name="40% - Ênfase2 2 2 2 4" xfId="1223"/>
    <cellStyle name="40% - Ênfase2 2 2 2 4 2" xfId="2840"/>
    <cellStyle name="40% - Ênfase2 2 2 2 4 3" xfId="4483"/>
    <cellStyle name="40% - Ênfase2 2 2 2 5" xfId="1855"/>
    <cellStyle name="40% - Ênfase2 2 2 2 6" xfId="3498"/>
    <cellStyle name="40% - Ênfase2 2 2 2 7" xfId="5510"/>
    <cellStyle name="40% - Ênfase2 2 2 3" xfId="351"/>
    <cellStyle name="40% - Ênfase2 2 2 3 2" xfId="871"/>
    <cellStyle name="40% - Ênfase2 2 2 3 2 2" xfId="1576"/>
    <cellStyle name="40% - Ênfase2 2 2 3 2 2 2" xfId="3193"/>
    <cellStyle name="40% - Ênfase2 2 2 3 2 2 3" xfId="4836"/>
    <cellStyle name="40% - Ênfase2 2 2 3 2 3" xfId="2491"/>
    <cellStyle name="40% - Ênfase2 2 2 3 2 4" xfId="4134"/>
    <cellStyle name="40% - Ênfase2 2 2 3 3" xfId="681"/>
    <cellStyle name="40% - Ênfase2 2 2 3 3 2" xfId="2301"/>
    <cellStyle name="40% - Ênfase2 2 2 3 3 3" xfId="3944"/>
    <cellStyle name="40% - Ênfase2 2 2 3 4" xfId="1340"/>
    <cellStyle name="40% - Ênfase2 2 2 3 4 2" xfId="2957"/>
    <cellStyle name="40% - Ênfase2 2 2 3 4 3" xfId="4600"/>
    <cellStyle name="40% - Ênfase2 2 2 3 5" xfId="1972"/>
    <cellStyle name="40% - Ênfase2 2 2 3 6" xfId="3615"/>
    <cellStyle name="40% - Ênfase2 2 2 4" xfId="753"/>
    <cellStyle name="40% - Ênfase2 2 2 4 2" xfId="1550"/>
    <cellStyle name="40% - Ênfase2 2 2 4 2 2" xfId="3167"/>
    <cellStyle name="40% - Ênfase2 2 2 4 2 3" xfId="4810"/>
    <cellStyle name="40% - Ênfase2 2 2 4 3" xfId="2373"/>
    <cellStyle name="40% - Ênfase2 2 2 4 4" xfId="4016"/>
    <cellStyle name="40% - Ênfase2 2 2 5" xfId="562"/>
    <cellStyle name="40% - Ênfase2 2 2 5 2" xfId="2182"/>
    <cellStyle name="40% - Ênfase2 2 2 5 3" xfId="3825"/>
    <cellStyle name="40% - Ênfase2 2 2 6" xfId="1124"/>
    <cellStyle name="40% - Ênfase2 2 2 6 2" xfId="2744"/>
    <cellStyle name="40% - Ênfase2 2 2 6 3" xfId="4387"/>
    <cellStyle name="40% - Ênfase2 2 2 7" xfId="1758"/>
    <cellStyle name="40% - Ênfase2 2 2 8" xfId="3402"/>
    <cellStyle name="40% - Ênfase2 2 2 9" xfId="5440"/>
    <cellStyle name="40% - Ênfase2 2 3" xfId="89"/>
    <cellStyle name="40% - Ênfase2 2 3 2" xfId="253"/>
    <cellStyle name="40% - Ênfase2 2 3 2 2" xfId="469"/>
    <cellStyle name="40% - Ênfase2 2 3 2 2 2" xfId="893"/>
    <cellStyle name="40% - Ênfase2 2 3 2 2 2 2" xfId="2513"/>
    <cellStyle name="40% - Ênfase2 2 3 2 2 2 3" xfId="4156"/>
    <cellStyle name="40% - Ênfase2 2 3 2 2 3" xfId="1457"/>
    <cellStyle name="40% - Ênfase2 2 3 2 2 3 2" xfId="3074"/>
    <cellStyle name="40% - Ênfase2 2 3 2 2 3 3" xfId="4717"/>
    <cellStyle name="40% - Ênfase2 2 3 2 2 4" xfId="2089"/>
    <cellStyle name="40% - Ênfase2 2 3 2 2 5" xfId="3732"/>
    <cellStyle name="40% - Ênfase2 2 3 2 3" xfId="703"/>
    <cellStyle name="40% - Ênfase2 2 3 2 3 2" xfId="2323"/>
    <cellStyle name="40% - Ênfase2 2 3 2 3 3" xfId="3966"/>
    <cellStyle name="40% - Ênfase2 2 3 2 4" xfId="1245"/>
    <cellStyle name="40% - Ênfase2 2 3 2 4 2" xfId="2862"/>
    <cellStyle name="40% - Ênfase2 2 3 2 4 3" xfId="4505"/>
    <cellStyle name="40% - Ênfase2 2 3 2 5" xfId="1877"/>
    <cellStyle name="40% - Ênfase2 2 3 2 6" xfId="3520"/>
    <cellStyle name="40% - Ênfase2 2 3 3" xfId="373"/>
    <cellStyle name="40% - Ênfase2 2 3 3 2" xfId="777"/>
    <cellStyle name="40% - Ênfase2 2 3 3 2 2" xfId="2397"/>
    <cellStyle name="40% - Ênfase2 2 3 3 2 3" xfId="4040"/>
    <cellStyle name="40% - Ênfase2 2 3 3 3" xfId="1362"/>
    <cellStyle name="40% - Ênfase2 2 3 3 3 2" xfId="2979"/>
    <cellStyle name="40% - Ênfase2 2 3 3 3 3" xfId="4622"/>
    <cellStyle name="40% - Ênfase2 2 3 3 4" xfId="1994"/>
    <cellStyle name="40% - Ênfase2 2 3 3 5" xfId="3637"/>
    <cellStyle name="40% - Ênfase2 2 3 4" xfId="586"/>
    <cellStyle name="40% - Ênfase2 2 3 4 2" xfId="2206"/>
    <cellStyle name="40% - Ênfase2 2 3 4 3" xfId="3849"/>
    <cellStyle name="40% - Ênfase2 2 3 5" xfId="1146"/>
    <cellStyle name="40% - Ênfase2 2 3 5 2" xfId="2766"/>
    <cellStyle name="40% - Ênfase2 2 3 5 3" xfId="4409"/>
    <cellStyle name="40% - Ênfase2 2 3 6" xfId="1780"/>
    <cellStyle name="40% - Ênfase2 2 3 7" xfId="3424"/>
    <cellStyle name="40% - Ênfase2 2 3 8" xfId="5464"/>
    <cellStyle name="40% - Ênfase2 2 4" xfId="131"/>
    <cellStyle name="40% - Ênfase2 2 4 2" xfId="285"/>
    <cellStyle name="40% - Ênfase2 2 4 2 2" xfId="500"/>
    <cellStyle name="40% - Ênfase2 2 4 2 2 2" xfId="1488"/>
    <cellStyle name="40% - Ênfase2 2 4 2 2 2 2" xfId="3105"/>
    <cellStyle name="40% - Ênfase2 2 4 2 2 2 3" xfId="4748"/>
    <cellStyle name="40% - Ênfase2 2 4 2 2 3" xfId="2120"/>
    <cellStyle name="40% - Ênfase2 2 4 2 2 4" xfId="3763"/>
    <cellStyle name="40% - Ênfase2 2 4 2 3" xfId="800"/>
    <cellStyle name="40% - Ênfase2 2 4 2 3 2" xfId="2420"/>
    <cellStyle name="40% - Ênfase2 2 4 2 3 3" xfId="4063"/>
    <cellStyle name="40% - Ênfase2 2 4 2 4" xfId="1276"/>
    <cellStyle name="40% - Ênfase2 2 4 2 4 2" xfId="2893"/>
    <cellStyle name="40% - Ênfase2 2 4 2 4 3" xfId="4536"/>
    <cellStyle name="40% - Ênfase2 2 4 2 5" xfId="1908"/>
    <cellStyle name="40% - Ênfase2 2 4 2 6" xfId="3551"/>
    <cellStyle name="40% - Ênfase2 2 4 3" xfId="405"/>
    <cellStyle name="40% - Ênfase2 2 4 3 2" xfId="1393"/>
    <cellStyle name="40% - Ênfase2 2 4 3 2 2" xfId="3010"/>
    <cellStyle name="40% - Ênfase2 2 4 3 2 3" xfId="4653"/>
    <cellStyle name="40% - Ênfase2 2 4 3 3" xfId="2025"/>
    <cellStyle name="40% - Ênfase2 2 4 3 4" xfId="3668"/>
    <cellStyle name="40% - Ênfase2 2 4 4" xfId="609"/>
    <cellStyle name="40% - Ênfase2 2 4 4 2" xfId="2229"/>
    <cellStyle name="40% - Ênfase2 2 4 4 3" xfId="3872"/>
    <cellStyle name="40% - Ênfase2 2 4 5" xfId="1177"/>
    <cellStyle name="40% - Ênfase2 2 4 5 2" xfId="2797"/>
    <cellStyle name="40% - Ênfase2 2 4 5 3" xfId="4440"/>
    <cellStyle name="40% - Ênfase2 2 4 6" xfId="1811"/>
    <cellStyle name="40% - Ênfase2 2 4 7" xfId="3455"/>
    <cellStyle name="40% - Ênfase2 2 4 8" xfId="5487"/>
    <cellStyle name="40% - Ênfase2 2 5" xfId="207"/>
    <cellStyle name="40% - Ênfase2 2 5 2" xfId="424"/>
    <cellStyle name="40% - Ênfase2 2 5 2 2" xfId="848"/>
    <cellStyle name="40% - Ênfase2 2 5 2 2 2" xfId="2468"/>
    <cellStyle name="40% - Ênfase2 2 5 2 2 3" xfId="4111"/>
    <cellStyle name="40% - Ênfase2 2 5 2 3" xfId="1412"/>
    <cellStyle name="40% - Ênfase2 2 5 2 3 2" xfId="3029"/>
    <cellStyle name="40% - Ênfase2 2 5 2 3 3" xfId="4672"/>
    <cellStyle name="40% - Ênfase2 2 5 2 4" xfId="2044"/>
    <cellStyle name="40% - Ênfase2 2 5 2 5" xfId="3687"/>
    <cellStyle name="40% - Ênfase2 2 5 3" xfId="658"/>
    <cellStyle name="40% - Ênfase2 2 5 3 2" xfId="2278"/>
    <cellStyle name="40% - Ênfase2 2 5 3 3" xfId="3921"/>
    <cellStyle name="40% - Ênfase2 2 5 4" xfId="1200"/>
    <cellStyle name="40% - Ênfase2 2 5 4 2" xfId="2817"/>
    <cellStyle name="40% - Ênfase2 2 5 4 3" xfId="4460"/>
    <cellStyle name="40% - Ênfase2 2 5 5" xfId="1832"/>
    <cellStyle name="40% - Ênfase2 2 5 6" xfId="3475"/>
    <cellStyle name="40% - Ênfase2 2 5 7" xfId="5535"/>
    <cellStyle name="40% - Ênfase2 2 6" xfId="306"/>
    <cellStyle name="40% - Ênfase2 2 6 2" xfId="520"/>
    <cellStyle name="40% - Ênfase2 2 6 2 2" xfId="1508"/>
    <cellStyle name="40% - Ênfase2 2 6 2 2 2" xfId="3125"/>
    <cellStyle name="40% - Ênfase2 2 6 2 2 3" xfId="4768"/>
    <cellStyle name="40% - Ênfase2 2 6 2 3" xfId="2140"/>
    <cellStyle name="40% - Ênfase2 2 6 2 4" xfId="3783"/>
    <cellStyle name="40% - Ênfase2 2 6 3" xfId="922"/>
    <cellStyle name="40% - Ênfase2 2 6 3 2" xfId="2542"/>
    <cellStyle name="40% - Ênfase2 2 6 3 3" xfId="4185"/>
    <cellStyle name="40% - Ênfase2 2 6 4" xfId="1296"/>
    <cellStyle name="40% - Ênfase2 2 6 4 2" xfId="2913"/>
    <cellStyle name="40% - Ênfase2 2 6 4 3" xfId="4556"/>
    <cellStyle name="40% - Ênfase2 2 6 5" xfId="1928"/>
    <cellStyle name="40% - Ênfase2 2 6 6" xfId="3571"/>
    <cellStyle name="40% - Ênfase2 2 7" xfId="326"/>
    <cellStyle name="40% - Ênfase2 2 7 2" xfId="944"/>
    <cellStyle name="40% - Ênfase2 2 7 2 2" xfId="2564"/>
    <cellStyle name="40% - Ênfase2 2 7 2 3" xfId="4207"/>
    <cellStyle name="40% - Ênfase2 2 7 3" xfId="1316"/>
    <cellStyle name="40% - Ênfase2 2 7 3 2" xfId="2933"/>
    <cellStyle name="40% - Ênfase2 2 7 3 3" xfId="4576"/>
    <cellStyle name="40% - Ênfase2 2 7 4" xfId="1948"/>
    <cellStyle name="40% - Ênfase2 2 7 5" xfId="3591"/>
    <cellStyle name="40% - Ênfase2 2 8" xfId="966"/>
    <cellStyle name="40% - Ênfase2 2 8 2" xfId="1604"/>
    <cellStyle name="40% - Ênfase2 2 8 2 2" xfId="3221"/>
    <cellStyle name="40% - Ênfase2 2 8 2 3" xfId="4864"/>
    <cellStyle name="40% - Ênfase2 2 8 3" xfId="2586"/>
    <cellStyle name="40% - Ênfase2 2 8 4" xfId="4229"/>
    <cellStyle name="40% - Ênfase2 2 9" xfId="988"/>
    <cellStyle name="40% - Ênfase2 2 9 2" xfId="1626"/>
    <cellStyle name="40% - Ênfase2 2 9 2 2" xfId="3243"/>
    <cellStyle name="40% - Ênfase2 2 9 2 3" xfId="4886"/>
    <cellStyle name="40% - Ênfase2 2 9 3" xfId="2608"/>
    <cellStyle name="40% - Ênfase2 2 9 4" xfId="4251"/>
    <cellStyle name="40% - Ênfase2 3" xfId="5116"/>
    <cellStyle name="40% - Ênfase2 4" xfId="5117"/>
    <cellStyle name="40% - Ênfase2 5" xfId="5118"/>
    <cellStyle name="40% - Ênfase2 6" xfId="5119"/>
    <cellStyle name="40% - Ênfase2 7" xfId="5120"/>
    <cellStyle name="40% - Ênfase2 8" xfId="5121"/>
    <cellStyle name="40% - Ênfase2 9" xfId="5122"/>
    <cellStyle name="40% - Ênfase3 10" xfId="5123"/>
    <cellStyle name="40% - Ênfase3 11" xfId="5124"/>
    <cellStyle name="40% - Ênfase3 12" xfId="5125"/>
    <cellStyle name="40% - Ênfase3 13" xfId="5126"/>
    <cellStyle name="40% - Ênfase3 14" xfId="5127"/>
    <cellStyle name="40% - Ênfase3 15" xfId="5128"/>
    <cellStyle name="40% - Ênfase3 16" xfId="5129"/>
    <cellStyle name="40% - Ênfase3 17" xfId="5130"/>
    <cellStyle name="40% - Ênfase3 2" xfId="15"/>
    <cellStyle name="40% - Ênfase3 2 10" xfId="1011"/>
    <cellStyle name="40% - Ênfase3 2 10 2" xfId="1649"/>
    <cellStyle name="40% - Ênfase3 2 10 2 2" xfId="3266"/>
    <cellStyle name="40% - Ênfase3 2 10 2 3" xfId="4909"/>
    <cellStyle name="40% - Ênfase3 2 10 3" xfId="2631"/>
    <cellStyle name="40% - Ênfase3 2 10 4" xfId="4274"/>
    <cellStyle name="40% - Ênfase3 2 11" xfId="1033"/>
    <cellStyle name="40% - Ênfase3 2 11 2" xfId="1671"/>
    <cellStyle name="40% - Ênfase3 2 11 2 2" xfId="3288"/>
    <cellStyle name="40% - Ênfase3 2 11 2 3" xfId="4931"/>
    <cellStyle name="40% - Ênfase3 2 11 3" xfId="2653"/>
    <cellStyle name="40% - Ênfase3 2 11 4" xfId="4296"/>
    <cellStyle name="40% - Ênfase3 2 12" xfId="1058"/>
    <cellStyle name="40% - Ênfase3 2 12 2" xfId="1693"/>
    <cellStyle name="40% - Ênfase3 2 12 2 2" xfId="3310"/>
    <cellStyle name="40% - Ênfase3 2 12 2 3" xfId="4953"/>
    <cellStyle name="40% - Ênfase3 2 12 3" xfId="2678"/>
    <cellStyle name="40% - Ênfase3 2 12 4" xfId="4321"/>
    <cellStyle name="40% - Ênfase3 2 13" xfId="1081"/>
    <cellStyle name="40% - Ênfase3 2 13 2" xfId="1715"/>
    <cellStyle name="40% - Ênfase3 2 13 2 2" xfId="3332"/>
    <cellStyle name="40% - Ênfase3 2 13 2 3" xfId="4975"/>
    <cellStyle name="40% - Ênfase3 2 13 3" xfId="2701"/>
    <cellStyle name="40% - Ênfase3 2 13 4" xfId="4344"/>
    <cellStyle name="40% - Ênfase3 2 14" xfId="731"/>
    <cellStyle name="40% - Ênfase3 2 14 2" xfId="1528"/>
    <cellStyle name="40% - Ênfase3 2 14 2 2" xfId="3145"/>
    <cellStyle name="40% - Ênfase3 2 14 2 3" xfId="4788"/>
    <cellStyle name="40% - Ênfase3 2 14 3" xfId="2351"/>
    <cellStyle name="40% - Ênfase3 2 14 4" xfId="3994"/>
    <cellStyle name="40% - Ênfase3 2 15" xfId="540"/>
    <cellStyle name="40% - Ênfase3 2 15 2" xfId="2160"/>
    <cellStyle name="40% - Ênfase3 2 15 3" xfId="3803"/>
    <cellStyle name="40% - Ênfase3 2 16" xfId="1102"/>
    <cellStyle name="40% - Ênfase3 2 16 2" xfId="2722"/>
    <cellStyle name="40% - Ênfase3 2 16 3" xfId="4365"/>
    <cellStyle name="40% - Ênfase3 2 17" xfId="1736"/>
    <cellStyle name="40% - Ênfase3 2 18" xfId="3379"/>
    <cellStyle name="40% - Ênfase3 2 19" xfId="5418"/>
    <cellStyle name="40% - Ênfase3 2 2" xfId="64"/>
    <cellStyle name="40% - Ênfase3 2 2 2" xfId="232"/>
    <cellStyle name="40% - Ênfase3 2 2 2 2" xfId="448"/>
    <cellStyle name="40% - Ênfase3 2 2 2 2 2" xfId="824"/>
    <cellStyle name="40% - Ênfase3 2 2 2 2 2 2" xfId="2444"/>
    <cellStyle name="40% - Ênfase3 2 2 2 2 2 3" xfId="4087"/>
    <cellStyle name="40% - Ênfase3 2 2 2 2 3" xfId="1436"/>
    <cellStyle name="40% - Ênfase3 2 2 2 2 3 2" xfId="3053"/>
    <cellStyle name="40% - Ênfase3 2 2 2 2 3 3" xfId="4696"/>
    <cellStyle name="40% - Ênfase3 2 2 2 2 4" xfId="2068"/>
    <cellStyle name="40% - Ênfase3 2 2 2 2 5" xfId="3711"/>
    <cellStyle name="40% - Ênfase3 2 2 2 3" xfId="633"/>
    <cellStyle name="40% - Ênfase3 2 2 2 3 2" xfId="2253"/>
    <cellStyle name="40% - Ênfase3 2 2 2 3 3" xfId="3896"/>
    <cellStyle name="40% - Ênfase3 2 2 2 4" xfId="1224"/>
    <cellStyle name="40% - Ênfase3 2 2 2 4 2" xfId="2841"/>
    <cellStyle name="40% - Ênfase3 2 2 2 4 3" xfId="4484"/>
    <cellStyle name="40% - Ênfase3 2 2 2 5" xfId="1856"/>
    <cellStyle name="40% - Ênfase3 2 2 2 6" xfId="3499"/>
    <cellStyle name="40% - Ênfase3 2 2 2 7" xfId="5511"/>
    <cellStyle name="40% - Ênfase3 2 2 3" xfId="352"/>
    <cellStyle name="40% - Ênfase3 2 2 3 2" xfId="872"/>
    <cellStyle name="40% - Ênfase3 2 2 3 2 2" xfId="1577"/>
    <cellStyle name="40% - Ênfase3 2 2 3 2 2 2" xfId="3194"/>
    <cellStyle name="40% - Ênfase3 2 2 3 2 2 3" xfId="4837"/>
    <cellStyle name="40% - Ênfase3 2 2 3 2 3" xfId="2492"/>
    <cellStyle name="40% - Ênfase3 2 2 3 2 4" xfId="4135"/>
    <cellStyle name="40% - Ênfase3 2 2 3 3" xfId="682"/>
    <cellStyle name="40% - Ênfase3 2 2 3 3 2" xfId="2302"/>
    <cellStyle name="40% - Ênfase3 2 2 3 3 3" xfId="3945"/>
    <cellStyle name="40% - Ênfase3 2 2 3 4" xfId="1341"/>
    <cellStyle name="40% - Ênfase3 2 2 3 4 2" xfId="2958"/>
    <cellStyle name="40% - Ênfase3 2 2 3 4 3" xfId="4601"/>
    <cellStyle name="40% - Ênfase3 2 2 3 5" xfId="1973"/>
    <cellStyle name="40% - Ênfase3 2 2 3 6" xfId="3616"/>
    <cellStyle name="40% - Ênfase3 2 2 4" xfId="754"/>
    <cellStyle name="40% - Ênfase3 2 2 4 2" xfId="1551"/>
    <cellStyle name="40% - Ênfase3 2 2 4 2 2" xfId="3168"/>
    <cellStyle name="40% - Ênfase3 2 2 4 2 3" xfId="4811"/>
    <cellStyle name="40% - Ênfase3 2 2 4 3" xfId="2374"/>
    <cellStyle name="40% - Ênfase3 2 2 4 4" xfId="4017"/>
    <cellStyle name="40% - Ênfase3 2 2 5" xfId="563"/>
    <cellStyle name="40% - Ênfase3 2 2 5 2" xfId="2183"/>
    <cellStyle name="40% - Ênfase3 2 2 5 3" xfId="3826"/>
    <cellStyle name="40% - Ênfase3 2 2 6" xfId="1125"/>
    <cellStyle name="40% - Ênfase3 2 2 6 2" xfId="2745"/>
    <cellStyle name="40% - Ênfase3 2 2 6 3" xfId="4388"/>
    <cellStyle name="40% - Ênfase3 2 2 7" xfId="1759"/>
    <cellStyle name="40% - Ênfase3 2 2 8" xfId="3403"/>
    <cellStyle name="40% - Ênfase3 2 2 9" xfId="5441"/>
    <cellStyle name="40% - Ênfase3 2 3" xfId="90"/>
    <cellStyle name="40% - Ênfase3 2 3 2" xfId="254"/>
    <cellStyle name="40% - Ênfase3 2 3 2 2" xfId="470"/>
    <cellStyle name="40% - Ênfase3 2 3 2 2 2" xfId="894"/>
    <cellStyle name="40% - Ênfase3 2 3 2 2 2 2" xfId="2514"/>
    <cellStyle name="40% - Ênfase3 2 3 2 2 2 3" xfId="4157"/>
    <cellStyle name="40% - Ênfase3 2 3 2 2 3" xfId="1458"/>
    <cellStyle name="40% - Ênfase3 2 3 2 2 3 2" xfId="3075"/>
    <cellStyle name="40% - Ênfase3 2 3 2 2 3 3" xfId="4718"/>
    <cellStyle name="40% - Ênfase3 2 3 2 2 4" xfId="2090"/>
    <cellStyle name="40% - Ênfase3 2 3 2 2 5" xfId="3733"/>
    <cellStyle name="40% - Ênfase3 2 3 2 3" xfId="704"/>
    <cellStyle name="40% - Ênfase3 2 3 2 3 2" xfId="2324"/>
    <cellStyle name="40% - Ênfase3 2 3 2 3 3" xfId="3967"/>
    <cellStyle name="40% - Ênfase3 2 3 2 4" xfId="1246"/>
    <cellStyle name="40% - Ênfase3 2 3 2 4 2" xfId="2863"/>
    <cellStyle name="40% - Ênfase3 2 3 2 4 3" xfId="4506"/>
    <cellStyle name="40% - Ênfase3 2 3 2 5" xfId="1878"/>
    <cellStyle name="40% - Ênfase3 2 3 2 6" xfId="3521"/>
    <cellStyle name="40% - Ênfase3 2 3 3" xfId="374"/>
    <cellStyle name="40% - Ênfase3 2 3 3 2" xfId="778"/>
    <cellStyle name="40% - Ênfase3 2 3 3 2 2" xfId="2398"/>
    <cellStyle name="40% - Ênfase3 2 3 3 2 3" xfId="4041"/>
    <cellStyle name="40% - Ênfase3 2 3 3 3" xfId="1363"/>
    <cellStyle name="40% - Ênfase3 2 3 3 3 2" xfId="2980"/>
    <cellStyle name="40% - Ênfase3 2 3 3 3 3" xfId="4623"/>
    <cellStyle name="40% - Ênfase3 2 3 3 4" xfId="1995"/>
    <cellStyle name="40% - Ênfase3 2 3 3 5" xfId="3638"/>
    <cellStyle name="40% - Ênfase3 2 3 4" xfId="587"/>
    <cellStyle name="40% - Ênfase3 2 3 4 2" xfId="2207"/>
    <cellStyle name="40% - Ênfase3 2 3 4 3" xfId="3850"/>
    <cellStyle name="40% - Ênfase3 2 3 5" xfId="1147"/>
    <cellStyle name="40% - Ênfase3 2 3 5 2" xfId="2767"/>
    <cellStyle name="40% - Ênfase3 2 3 5 3" xfId="4410"/>
    <cellStyle name="40% - Ênfase3 2 3 6" xfId="1781"/>
    <cellStyle name="40% - Ênfase3 2 3 7" xfId="3425"/>
    <cellStyle name="40% - Ênfase3 2 3 8" xfId="5465"/>
    <cellStyle name="40% - Ênfase3 2 4" xfId="132"/>
    <cellStyle name="40% - Ênfase3 2 4 2" xfId="286"/>
    <cellStyle name="40% - Ênfase3 2 4 2 2" xfId="501"/>
    <cellStyle name="40% - Ênfase3 2 4 2 2 2" xfId="1489"/>
    <cellStyle name="40% - Ênfase3 2 4 2 2 2 2" xfId="3106"/>
    <cellStyle name="40% - Ênfase3 2 4 2 2 2 3" xfId="4749"/>
    <cellStyle name="40% - Ênfase3 2 4 2 2 3" xfId="2121"/>
    <cellStyle name="40% - Ênfase3 2 4 2 2 4" xfId="3764"/>
    <cellStyle name="40% - Ênfase3 2 4 2 3" xfId="801"/>
    <cellStyle name="40% - Ênfase3 2 4 2 3 2" xfId="2421"/>
    <cellStyle name="40% - Ênfase3 2 4 2 3 3" xfId="4064"/>
    <cellStyle name="40% - Ênfase3 2 4 2 4" xfId="1277"/>
    <cellStyle name="40% - Ênfase3 2 4 2 4 2" xfId="2894"/>
    <cellStyle name="40% - Ênfase3 2 4 2 4 3" xfId="4537"/>
    <cellStyle name="40% - Ênfase3 2 4 2 5" xfId="1909"/>
    <cellStyle name="40% - Ênfase3 2 4 2 6" xfId="3552"/>
    <cellStyle name="40% - Ênfase3 2 4 3" xfId="406"/>
    <cellStyle name="40% - Ênfase3 2 4 3 2" xfId="1394"/>
    <cellStyle name="40% - Ênfase3 2 4 3 2 2" xfId="3011"/>
    <cellStyle name="40% - Ênfase3 2 4 3 2 3" xfId="4654"/>
    <cellStyle name="40% - Ênfase3 2 4 3 3" xfId="2026"/>
    <cellStyle name="40% - Ênfase3 2 4 3 4" xfId="3669"/>
    <cellStyle name="40% - Ênfase3 2 4 4" xfId="610"/>
    <cellStyle name="40% - Ênfase3 2 4 4 2" xfId="2230"/>
    <cellStyle name="40% - Ênfase3 2 4 4 3" xfId="3873"/>
    <cellStyle name="40% - Ênfase3 2 4 5" xfId="1178"/>
    <cellStyle name="40% - Ênfase3 2 4 5 2" xfId="2798"/>
    <cellStyle name="40% - Ênfase3 2 4 5 3" xfId="4441"/>
    <cellStyle name="40% - Ênfase3 2 4 6" xfId="1812"/>
    <cellStyle name="40% - Ênfase3 2 4 7" xfId="3456"/>
    <cellStyle name="40% - Ênfase3 2 4 8" xfId="5488"/>
    <cellStyle name="40% - Ênfase3 2 5" xfId="208"/>
    <cellStyle name="40% - Ênfase3 2 5 2" xfId="425"/>
    <cellStyle name="40% - Ênfase3 2 5 2 2" xfId="849"/>
    <cellStyle name="40% - Ênfase3 2 5 2 2 2" xfId="2469"/>
    <cellStyle name="40% - Ênfase3 2 5 2 2 3" xfId="4112"/>
    <cellStyle name="40% - Ênfase3 2 5 2 3" xfId="1413"/>
    <cellStyle name="40% - Ênfase3 2 5 2 3 2" xfId="3030"/>
    <cellStyle name="40% - Ênfase3 2 5 2 3 3" xfId="4673"/>
    <cellStyle name="40% - Ênfase3 2 5 2 4" xfId="2045"/>
    <cellStyle name="40% - Ênfase3 2 5 2 5" xfId="3688"/>
    <cellStyle name="40% - Ênfase3 2 5 3" xfId="659"/>
    <cellStyle name="40% - Ênfase3 2 5 3 2" xfId="2279"/>
    <cellStyle name="40% - Ênfase3 2 5 3 3" xfId="3922"/>
    <cellStyle name="40% - Ênfase3 2 5 4" xfId="1201"/>
    <cellStyle name="40% - Ênfase3 2 5 4 2" xfId="2818"/>
    <cellStyle name="40% - Ênfase3 2 5 4 3" xfId="4461"/>
    <cellStyle name="40% - Ênfase3 2 5 5" xfId="1833"/>
    <cellStyle name="40% - Ênfase3 2 5 6" xfId="3476"/>
    <cellStyle name="40% - Ênfase3 2 5 7" xfId="5536"/>
    <cellStyle name="40% - Ênfase3 2 6" xfId="307"/>
    <cellStyle name="40% - Ênfase3 2 6 2" xfId="521"/>
    <cellStyle name="40% - Ênfase3 2 6 2 2" xfId="1509"/>
    <cellStyle name="40% - Ênfase3 2 6 2 2 2" xfId="3126"/>
    <cellStyle name="40% - Ênfase3 2 6 2 2 3" xfId="4769"/>
    <cellStyle name="40% - Ênfase3 2 6 2 3" xfId="2141"/>
    <cellStyle name="40% - Ênfase3 2 6 2 4" xfId="3784"/>
    <cellStyle name="40% - Ênfase3 2 6 3" xfId="923"/>
    <cellStyle name="40% - Ênfase3 2 6 3 2" xfId="2543"/>
    <cellStyle name="40% - Ênfase3 2 6 3 3" xfId="4186"/>
    <cellStyle name="40% - Ênfase3 2 6 4" xfId="1297"/>
    <cellStyle name="40% - Ênfase3 2 6 4 2" xfId="2914"/>
    <cellStyle name="40% - Ênfase3 2 6 4 3" xfId="4557"/>
    <cellStyle name="40% - Ênfase3 2 6 5" xfId="1929"/>
    <cellStyle name="40% - Ênfase3 2 6 6" xfId="3572"/>
    <cellStyle name="40% - Ênfase3 2 7" xfId="327"/>
    <cellStyle name="40% - Ênfase3 2 7 2" xfId="945"/>
    <cellStyle name="40% - Ênfase3 2 7 2 2" xfId="2565"/>
    <cellStyle name="40% - Ênfase3 2 7 2 3" xfId="4208"/>
    <cellStyle name="40% - Ênfase3 2 7 3" xfId="1317"/>
    <cellStyle name="40% - Ênfase3 2 7 3 2" xfId="2934"/>
    <cellStyle name="40% - Ênfase3 2 7 3 3" xfId="4577"/>
    <cellStyle name="40% - Ênfase3 2 7 4" xfId="1949"/>
    <cellStyle name="40% - Ênfase3 2 7 5" xfId="3592"/>
    <cellStyle name="40% - Ênfase3 2 8" xfId="967"/>
    <cellStyle name="40% - Ênfase3 2 8 2" xfId="1605"/>
    <cellStyle name="40% - Ênfase3 2 8 2 2" xfId="3222"/>
    <cellStyle name="40% - Ênfase3 2 8 2 3" xfId="4865"/>
    <cellStyle name="40% - Ênfase3 2 8 3" xfId="2587"/>
    <cellStyle name="40% - Ênfase3 2 8 4" xfId="4230"/>
    <cellStyle name="40% - Ênfase3 2 9" xfId="989"/>
    <cellStyle name="40% - Ênfase3 2 9 2" xfId="1627"/>
    <cellStyle name="40% - Ênfase3 2 9 2 2" xfId="3244"/>
    <cellStyle name="40% - Ênfase3 2 9 2 3" xfId="4887"/>
    <cellStyle name="40% - Ênfase3 2 9 3" xfId="2609"/>
    <cellStyle name="40% - Ênfase3 2 9 4" xfId="4252"/>
    <cellStyle name="40% - Ênfase3 3" xfId="5131"/>
    <cellStyle name="40% - Ênfase3 4" xfId="5132"/>
    <cellStyle name="40% - Ênfase3 5" xfId="5133"/>
    <cellStyle name="40% - Ênfase3 6" xfId="5134"/>
    <cellStyle name="40% - Ênfase3 7" xfId="5135"/>
    <cellStyle name="40% - Ênfase3 8" xfId="5136"/>
    <cellStyle name="40% - Ênfase3 9" xfId="5137"/>
    <cellStyle name="40% - Ênfase4 10" xfId="5138"/>
    <cellStyle name="40% - Ênfase4 11" xfId="5139"/>
    <cellStyle name="40% - Ênfase4 12" xfId="5140"/>
    <cellStyle name="40% - Ênfase4 13" xfId="5141"/>
    <cellStyle name="40% - Ênfase4 14" xfId="5142"/>
    <cellStyle name="40% - Ênfase4 15" xfId="5143"/>
    <cellStyle name="40% - Ênfase4 16" xfId="5144"/>
    <cellStyle name="40% - Ênfase4 17" xfId="5145"/>
    <cellStyle name="40% - Ênfase4 2" xfId="16"/>
    <cellStyle name="40% - Ênfase4 2 10" xfId="1012"/>
    <cellStyle name="40% - Ênfase4 2 10 2" xfId="1650"/>
    <cellStyle name="40% - Ênfase4 2 10 2 2" xfId="3267"/>
    <cellStyle name="40% - Ênfase4 2 10 2 3" xfId="4910"/>
    <cellStyle name="40% - Ênfase4 2 10 3" xfId="2632"/>
    <cellStyle name="40% - Ênfase4 2 10 4" xfId="4275"/>
    <cellStyle name="40% - Ênfase4 2 11" xfId="1034"/>
    <cellStyle name="40% - Ênfase4 2 11 2" xfId="1672"/>
    <cellStyle name="40% - Ênfase4 2 11 2 2" xfId="3289"/>
    <cellStyle name="40% - Ênfase4 2 11 2 3" xfId="4932"/>
    <cellStyle name="40% - Ênfase4 2 11 3" xfId="2654"/>
    <cellStyle name="40% - Ênfase4 2 11 4" xfId="4297"/>
    <cellStyle name="40% - Ênfase4 2 12" xfId="1059"/>
    <cellStyle name="40% - Ênfase4 2 12 2" xfId="1694"/>
    <cellStyle name="40% - Ênfase4 2 12 2 2" xfId="3311"/>
    <cellStyle name="40% - Ênfase4 2 12 2 3" xfId="4954"/>
    <cellStyle name="40% - Ênfase4 2 12 3" xfId="2679"/>
    <cellStyle name="40% - Ênfase4 2 12 4" xfId="4322"/>
    <cellStyle name="40% - Ênfase4 2 13" xfId="1082"/>
    <cellStyle name="40% - Ênfase4 2 13 2" xfId="1716"/>
    <cellStyle name="40% - Ênfase4 2 13 2 2" xfId="3333"/>
    <cellStyle name="40% - Ênfase4 2 13 2 3" xfId="4976"/>
    <cellStyle name="40% - Ênfase4 2 13 3" xfId="2702"/>
    <cellStyle name="40% - Ênfase4 2 13 4" xfId="4345"/>
    <cellStyle name="40% - Ênfase4 2 14" xfId="732"/>
    <cellStyle name="40% - Ênfase4 2 14 2" xfId="1529"/>
    <cellStyle name="40% - Ênfase4 2 14 2 2" xfId="3146"/>
    <cellStyle name="40% - Ênfase4 2 14 2 3" xfId="4789"/>
    <cellStyle name="40% - Ênfase4 2 14 3" xfId="2352"/>
    <cellStyle name="40% - Ênfase4 2 14 4" xfId="3995"/>
    <cellStyle name="40% - Ênfase4 2 15" xfId="541"/>
    <cellStyle name="40% - Ênfase4 2 15 2" xfId="2161"/>
    <cellStyle name="40% - Ênfase4 2 15 3" xfId="3804"/>
    <cellStyle name="40% - Ênfase4 2 16" xfId="1103"/>
    <cellStyle name="40% - Ênfase4 2 16 2" xfId="2723"/>
    <cellStyle name="40% - Ênfase4 2 16 3" xfId="4366"/>
    <cellStyle name="40% - Ênfase4 2 17" xfId="1737"/>
    <cellStyle name="40% - Ênfase4 2 18" xfId="3380"/>
    <cellStyle name="40% - Ênfase4 2 19" xfId="5419"/>
    <cellStyle name="40% - Ênfase4 2 2" xfId="65"/>
    <cellStyle name="40% - Ênfase4 2 2 2" xfId="233"/>
    <cellStyle name="40% - Ênfase4 2 2 2 2" xfId="449"/>
    <cellStyle name="40% - Ênfase4 2 2 2 2 2" xfId="825"/>
    <cellStyle name="40% - Ênfase4 2 2 2 2 2 2" xfId="2445"/>
    <cellStyle name="40% - Ênfase4 2 2 2 2 2 3" xfId="4088"/>
    <cellStyle name="40% - Ênfase4 2 2 2 2 3" xfId="1437"/>
    <cellStyle name="40% - Ênfase4 2 2 2 2 3 2" xfId="3054"/>
    <cellStyle name="40% - Ênfase4 2 2 2 2 3 3" xfId="4697"/>
    <cellStyle name="40% - Ênfase4 2 2 2 2 4" xfId="2069"/>
    <cellStyle name="40% - Ênfase4 2 2 2 2 5" xfId="3712"/>
    <cellStyle name="40% - Ênfase4 2 2 2 3" xfId="634"/>
    <cellStyle name="40% - Ênfase4 2 2 2 3 2" xfId="2254"/>
    <cellStyle name="40% - Ênfase4 2 2 2 3 3" xfId="3897"/>
    <cellStyle name="40% - Ênfase4 2 2 2 4" xfId="1225"/>
    <cellStyle name="40% - Ênfase4 2 2 2 4 2" xfId="2842"/>
    <cellStyle name="40% - Ênfase4 2 2 2 4 3" xfId="4485"/>
    <cellStyle name="40% - Ênfase4 2 2 2 5" xfId="1857"/>
    <cellStyle name="40% - Ênfase4 2 2 2 6" xfId="3500"/>
    <cellStyle name="40% - Ênfase4 2 2 2 7" xfId="5512"/>
    <cellStyle name="40% - Ênfase4 2 2 3" xfId="353"/>
    <cellStyle name="40% - Ênfase4 2 2 3 2" xfId="873"/>
    <cellStyle name="40% - Ênfase4 2 2 3 2 2" xfId="1578"/>
    <cellStyle name="40% - Ênfase4 2 2 3 2 2 2" xfId="3195"/>
    <cellStyle name="40% - Ênfase4 2 2 3 2 2 3" xfId="4838"/>
    <cellStyle name="40% - Ênfase4 2 2 3 2 3" xfId="2493"/>
    <cellStyle name="40% - Ênfase4 2 2 3 2 4" xfId="4136"/>
    <cellStyle name="40% - Ênfase4 2 2 3 3" xfId="683"/>
    <cellStyle name="40% - Ênfase4 2 2 3 3 2" xfId="2303"/>
    <cellStyle name="40% - Ênfase4 2 2 3 3 3" xfId="3946"/>
    <cellStyle name="40% - Ênfase4 2 2 3 4" xfId="1342"/>
    <cellStyle name="40% - Ênfase4 2 2 3 4 2" xfId="2959"/>
    <cellStyle name="40% - Ênfase4 2 2 3 4 3" xfId="4602"/>
    <cellStyle name="40% - Ênfase4 2 2 3 5" xfId="1974"/>
    <cellStyle name="40% - Ênfase4 2 2 3 6" xfId="3617"/>
    <cellStyle name="40% - Ênfase4 2 2 4" xfId="755"/>
    <cellStyle name="40% - Ênfase4 2 2 4 2" xfId="1552"/>
    <cellStyle name="40% - Ênfase4 2 2 4 2 2" xfId="3169"/>
    <cellStyle name="40% - Ênfase4 2 2 4 2 3" xfId="4812"/>
    <cellStyle name="40% - Ênfase4 2 2 4 3" xfId="2375"/>
    <cellStyle name="40% - Ênfase4 2 2 4 4" xfId="4018"/>
    <cellStyle name="40% - Ênfase4 2 2 5" xfId="564"/>
    <cellStyle name="40% - Ênfase4 2 2 5 2" xfId="2184"/>
    <cellStyle name="40% - Ênfase4 2 2 5 3" xfId="3827"/>
    <cellStyle name="40% - Ênfase4 2 2 6" xfId="1126"/>
    <cellStyle name="40% - Ênfase4 2 2 6 2" xfId="2746"/>
    <cellStyle name="40% - Ênfase4 2 2 6 3" xfId="4389"/>
    <cellStyle name="40% - Ênfase4 2 2 7" xfId="1760"/>
    <cellStyle name="40% - Ênfase4 2 2 8" xfId="3404"/>
    <cellStyle name="40% - Ênfase4 2 2 9" xfId="5442"/>
    <cellStyle name="40% - Ênfase4 2 3" xfId="91"/>
    <cellStyle name="40% - Ênfase4 2 3 2" xfId="255"/>
    <cellStyle name="40% - Ênfase4 2 3 2 2" xfId="471"/>
    <cellStyle name="40% - Ênfase4 2 3 2 2 2" xfId="895"/>
    <cellStyle name="40% - Ênfase4 2 3 2 2 2 2" xfId="2515"/>
    <cellStyle name="40% - Ênfase4 2 3 2 2 2 3" xfId="4158"/>
    <cellStyle name="40% - Ênfase4 2 3 2 2 3" xfId="1459"/>
    <cellStyle name="40% - Ênfase4 2 3 2 2 3 2" xfId="3076"/>
    <cellStyle name="40% - Ênfase4 2 3 2 2 3 3" xfId="4719"/>
    <cellStyle name="40% - Ênfase4 2 3 2 2 4" xfId="2091"/>
    <cellStyle name="40% - Ênfase4 2 3 2 2 5" xfId="3734"/>
    <cellStyle name="40% - Ênfase4 2 3 2 3" xfId="705"/>
    <cellStyle name="40% - Ênfase4 2 3 2 3 2" xfId="2325"/>
    <cellStyle name="40% - Ênfase4 2 3 2 3 3" xfId="3968"/>
    <cellStyle name="40% - Ênfase4 2 3 2 4" xfId="1247"/>
    <cellStyle name="40% - Ênfase4 2 3 2 4 2" xfId="2864"/>
    <cellStyle name="40% - Ênfase4 2 3 2 4 3" xfId="4507"/>
    <cellStyle name="40% - Ênfase4 2 3 2 5" xfId="1879"/>
    <cellStyle name="40% - Ênfase4 2 3 2 6" xfId="3522"/>
    <cellStyle name="40% - Ênfase4 2 3 3" xfId="375"/>
    <cellStyle name="40% - Ênfase4 2 3 3 2" xfId="779"/>
    <cellStyle name="40% - Ênfase4 2 3 3 2 2" xfId="2399"/>
    <cellStyle name="40% - Ênfase4 2 3 3 2 3" xfId="4042"/>
    <cellStyle name="40% - Ênfase4 2 3 3 3" xfId="1364"/>
    <cellStyle name="40% - Ênfase4 2 3 3 3 2" xfId="2981"/>
    <cellStyle name="40% - Ênfase4 2 3 3 3 3" xfId="4624"/>
    <cellStyle name="40% - Ênfase4 2 3 3 4" xfId="1996"/>
    <cellStyle name="40% - Ênfase4 2 3 3 5" xfId="3639"/>
    <cellStyle name="40% - Ênfase4 2 3 4" xfId="588"/>
    <cellStyle name="40% - Ênfase4 2 3 4 2" xfId="2208"/>
    <cellStyle name="40% - Ênfase4 2 3 4 3" xfId="3851"/>
    <cellStyle name="40% - Ênfase4 2 3 5" xfId="1148"/>
    <cellStyle name="40% - Ênfase4 2 3 5 2" xfId="2768"/>
    <cellStyle name="40% - Ênfase4 2 3 5 3" xfId="4411"/>
    <cellStyle name="40% - Ênfase4 2 3 6" xfId="1782"/>
    <cellStyle name="40% - Ênfase4 2 3 7" xfId="3426"/>
    <cellStyle name="40% - Ênfase4 2 3 8" xfId="5466"/>
    <cellStyle name="40% - Ênfase4 2 4" xfId="133"/>
    <cellStyle name="40% - Ênfase4 2 4 2" xfId="287"/>
    <cellStyle name="40% - Ênfase4 2 4 2 2" xfId="502"/>
    <cellStyle name="40% - Ênfase4 2 4 2 2 2" xfId="1490"/>
    <cellStyle name="40% - Ênfase4 2 4 2 2 2 2" xfId="3107"/>
    <cellStyle name="40% - Ênfase4 2 4 2 2 2 3" xfId="4750"/>
    <cellStyle name="40% - Ênfase4 2 4 2 2 3" xfId="2122"/>
    <cellStyle name="40% - Ênfase4 2 4 2 2 4" xfId="3765"/>
    <cellStyle name="40% - Ênfase4 2 4 2 3" xfId="802"/>
    <cellStyle name="40% - Ênfase4 2 4 2 3 2" xfId="2422"/>
    <cellStyle name="40% - Ênfase4 2 4 2 3 3" xfId="4065"/>
    <cellStyle name="40% - Ênfase4 2 4 2 4" xfId="1278"/>
    <cellStyle name="40% - Ênfase4 2 4 2 4 2" xfId="2895"/>
    <cellStyle name="40% - Ênfase4 2 4 2 4 3" xfId="4538"/>
    <cellStyle name="40% - Ênfase4 2 4 2 5" xfId="1910"/>
    <cellStyle name="40% - Ênfase4 2 4 2 6" xfId="3553"/>
    <cellStyle name="40% - Ênfase4 2 4 3" xfId="407"/>
    <cellStyle name="40% - Ênfase4 2 4 3 2" xfId="1395"/>
    <cellStyle name="40% - Ênfase4 2 4 3 2 2" xfId="3012"/>
    <cellStyle name="40% - Ênfase4 2 4 3 2 3" xfId="4655"/>
    <cellStyle name="40% - Ênfase4 2 4 3 3" xfId="2027"/>
    <cellStyle name="40% - Ênfase4 2 4 3 4" xfId="3670"/>
    <cellStyle name="40% - Ênfase4 2 4 4" xfId="611"/>
    <cellStyle name="40% - Ênfase4 2 4 4 2" xfId="2231"/>
    <cellStyle name="40% - Ênfase4 2 4 4 3" xfId="3874"/>
    <cellStyle name="40% - Ênfase4 2 4 5" xfId="1179"/>
    <cellStyle name="40% - Ênfase4 2 4 5 2" xfId="2799"/>
    <cellStyle name="40% - Ênfase4 2 4 5 3" xfId="4442"/>
    <cellStyle name="40% - Ênfase4 2 4 6" xfId="1813"/>
    <cellStyle name="40% - Ênfase4 2 4 7" xfId="3457"/>
    <cellStyle name="40% - Ênfase4 2 4 8" xfId="5489"/>
    <cellStyle name="40% - Ênfase4 2 5" xfId="209"/>
    <cellStyle name="40% - Ênfase4 2 5 2" xfId="426"/>
    <cellStyle name="40% - Ênfase4 2 5 2 2" xfId="850"/>
    <cellStyle name="40% - Ênfase4 2 5 2 2 2" xfId="2470"/>
    <cellStyle name="40% - Ênfase4 2 5 2 2 3" xfId="4113"/>
    <cellStyle name="40% - Ênfase4 2 5 2 3" xfId="1414"/>
    <cellStyle name="40% - Ênfase4 2 5 2 3 2" xfId="3031"/>
    <cellStyle name="40% - Ênfase4 2 5 2 3 3" xfId="4674"/>
    <cellStyle name="40% - Ênfase4 2 5 2 4" xfId="2046"/>
    <cellStyle name="40% - Ênfase4 2 5 2 5" xfId="3689"/>
    <cellStyle name="40% - Ênfase4 2 5 3" xfId="660"/>
    <cellStyle name="40% - Ênfase4 2 5 3 2" xfId="2280"/>
    <cellStyle name="40% - Ênfase4 2 5 3 3" xfId="3923"/>
    <cellStyle name="40% - Ênfase4 2 5 4" xfId="1202"/>
    <cellStyle name="40% - Ênfase4 2 5 4 2" xfId="2819"/>
    <cellStyle name="40% - Ênfase4 2 5 4 3" xfId="4462"/>
    <cellStyle name="40% - Ênfase4 2 5 5" xfId="1834"/>
    <cellStyle name="40% - Ênfase4 2 5 6" xfId="3477"/>
    <cellStyle name="40% - Ênfase4 2 5 7" xfId="5537"/>
    <cellStyle name="40% - Ênfase4 2 6" xfId="308"/>
    <cellStyle name="40% - Ênfase4 2 6 2" xfId="522"/>
    <cellStyle name="40% - Ênfase4 2 6 2 2" xfId="1510"/>
    <cellStyle name="40% - Ênfase4 2 6 2 2 2" xfId="3127"/>
    <cellStyle name="40% - Ênfase4 2 6 2 2 3" xfId="4770"/>
    <cellStyle name="40% - Ênfase4 2 6 2 3" xfId="2142"/>
    <cellStyle name="40% - Ênfase4 2 6 2 4" xfId="3785"/>
    <cellStyle name="40% - Ênfase4 2 6 3" xfId="924"/>
    <cellStyle name="40% - Ênfase4 2 6 3 2" xfId="2544"/>
    <cellStyle name="40% - Ênfase4 2 6 3 3" xfId="4187"/>
    <cellStyle name="40% - Ênfase4 2 6 4" xfId="1298"/>
    <cellStyle name="40% - Ênfase4 2 6 4 2" xfId="2915"/>
    <cellStyle name="40% - Ênfase4 2 6 4 3" xfId="4558"/>
    <cellStyle name="40% - Ênfase4 2 6 5" xfId="1930"/>
    <cellStyle name="40% - Ênfase4 2 6 6" xfId="3573"/>
    <cellStyle name="40% - Ênfase4 2 7" xfId="328"/>
    <cellStyle name="40% - Ênfase4 2 7 2" xfId="946"/>
    <cellStyle name="40% - Ênfase4 2 7 2 2" xfId="2566"/>
    <cellStyle name="40% - Ênfase4 2 7 2 3" xfId="4209"/>
    <cellStyle name="40% - Ênfase4 2 7 3" xfId="1318"/>
    <cellStyle name="40% - Ênfase4 2 7 3 2" xfId="2935"/>
    <cellStyle name="40% - Ênfase4 2 7 3 3" xfId="4578"/>
    <cellStyle name="40% - Ênfase4 2 7 4" xfId="1950"/>
    <cellStyle name="40% - Ênfase4 2 7 5" xfId="3593"/>
    <cellStyle name="40% - Ênfase4 2 8" xfId="968"/>
    <cellStyle name="40% - Ênfase4 2 8 2" xfId="1606"/>
    <cellStyle name="40% - Ênfase4 2 8 2 2" xfId="3223"/>
    <cellStyle name="40% - Ênfase4 2 8 2 3" xfId="4866"/>
    <cellStyle name="40% - Ênfase4 2 8 3" xfId="2588"/>
    <cellStyle name="40% - Ênfase4 2 8 4" xfId="4231"/>
    <cellStyle name="40% - Ênfase4 2 9" xfId="990"/>
    <cellStyle name="40% - Ênfase4 2 9 2" xfId="1628"/>
    <cellStyle name="40% - Ênfase4 2 9 2 2" xfId="3245"/>
    <cellStyle name="40% - Ênfase4 2 9 2 3" xfId="4888"/>
    <cellStyle name="40% - Ênfase4 2 9 3" xfId="2610"/>
    <cellStyle name="40% - Ênfase4 2 9 4" xfId="4253"/>
    <cellStyle name="40% - Ênfase4 3" xfId="5146"/>
    <cellStyle name="40% - Ênfase4 4" xfId="5147"/>
    <cellStyle name="40% - Ênfase4 5" xfId="5148"/>
    <cellStyle name="40% - Ênfase4 6" xfId="5149"/>
    <cellStyle name="40% - Ênfase4 7" xfId="5150"/>
    <cellStyle name="40% - Ênfase4 8" xfId="5151"/>
    <cellStyle name="40% - Ênfase4 9" xfId="5152"/>
    <cellStyle name="40% - Ênfase5 10" xfId="5153"/>
    <cellStyle name="40% - Ênfase5 11" xfId="5154"/>
    <cellStyle name="40% - Ênfase5 12" xfId="5155"/>
    <cellStyle name="40% - Ênfase5 13" xfId="5156"/>
    <cellStyle name="40% - Ênfase5 14" xfId="5157"/>
    <cellStyle name="40% - Ênfase5 15" xfId="5158"/>
    <cellStyle name="40% - Ênfase5 16" xfId="5159"/>
    <cellStyle name="40% - Ênfase5 17" xfId="5160"/>
    <cellStyle name="40% - Ênfase5 2" xfId="17"/>
    <cellStyle name="40% - Ênfase5 2 10" xfId="1013"/>
    <cellStyle name="40% - Ênfase5 2 10 2" xfId="1651"/>
    <cellStyle name="40% - Ênfase5 2 10 2 2" xfId="3268"/>
    <cellStyle name="40% - Ênfase5 2 10 2 3" xfId="4911"/>
    <cellStyle name="40% - Ênfase5 2 10 3" xfId="2633"/>
    <cellStyle name="40% - Ênfase5 2 10 4" xfId="4276"/>
    <cellStyle name="40% - Ênfase5 2 11" xfId="1035"/>
    <cellStyle name="40% - Ênfase5 2 11 2" xfId="1673"/>
    <cellStyle name="40% - Ênfase5 2 11 2 2" xfId="3290"/>
    <cellStyle name="40% - Ênfase5 2 11 2 3" xfId="4933"/>
    <cellStyle name="40% - Ênfase5 2 11 3" xfId="2655"/>
    <cellStyle name="40% - Ênfase5 2 11 4" xfId="4298"/>
    <cellStyle name="40% - Ênfase5 2 12" xfId="1060"/>
    <cellStyle name="40% - Ênfase5 2 12 2" xfId="1695"/>
    <cellStyle name="40% - Ênfase5 2 12 2 2" xfId="3312"/>
    <cellStyle name="40% - Ênfase5 2 12 2 3" xfId="4955"/>
    <cellStyle name="40% - Ênfase5 2 12 3" xfId="2680"/>
    <cellStyle name="40% - Ênfase5 2 12 4" xfId="4323"/>
    <cellStyle name="40% - Ênfase5 2 13" xfId="1083"/>
    <cellStyle name="40% - Ênfase5 2 13 2" xfId="1717"/>
    <cellStyle name="40% - Ênfase5 2 13 2 2" xfId="3334"/>
    <cellStyle name="40% - Ênfase5 2 13 2 3" xfId="4977"/>
    <cellStyle name="40% - Ênfase5 2 13 3" xfId="2703"/>
    <cellStyle name="40% - Ênfase5 2 13 4" xfId="4346"/>
    <cellStyle name="40% - Ênfase5 2 14" xfId="733"/>
    <cellStyle name="40% - Ênfase5 2 14 2" xfId="1530"/>
    <cellStyle name="40% - Ênfase5 2 14 2 2" xfId="3147"/>
    <cellStyle name="40% - Ênfase5 2 14 2 3" xfId="4790"/>
    <cellStyle name="40% - Ênfase5 2 14 3" xfId="2353"/>
    <cellStyle name="40% - Ênfase5 2 14 4" xfId="3996"/>
    <cellStyle name="40% - Ênfase5 2 15" xfId="542"/>
    <cellStyle name="40% - Ênfase5 2 15 2" xfId="2162"/>
    <cellStyle name="40% - Ênfase5 2 15 3" xfId="3805"/>
    <cellStyle name="40% - Ênfase5 2 16" xfId="1104"/>
    <cellStyle name="40% - Ênfase5 2 16 2" xfId="2724"/>
    <cellStyle name="40% - Ênfase5 2 16 3" xfId="4367"/>
    <cellStyle name="40% - Ênfase5 2 17" xfId="1738"/>
    <cellStyle name="40% - Ênfase5 2 18" xfId="3381"/>
    <cellStyle name="40% - Ênfase5 2 19" xfId="5420"/>
    <cellStyle name="40% - Ênfase5 2 2" xfId="66"/>
    <cellStyle name="40% - Ênfase5 2 2 2" xfId="234"/>
    <cellStyle name="40% - Ênfase5 2 2 2 2" xfId="450"/>
    <cellStyle name="40% - Ênfase5 2 2 2 2 2" xfId="826"/>
    <cellStyle name="40% - Ênfase5 2 2 2 2 2 2" xfId="2446"/>
    <cellStyle name="40% - Ênfase5 2 2 2 2 2 3" xfId="4089"/>
    <cellStyle name="40% - Ênfase5 2 2 2 2 3" xfId="1438"/>
    <cellStyle name="40% - Ênfase5 2 2 2 2 3 2" xfId="3055"/>
    <cellStyle name="40% - Ênfase5 2 2 2 2 3 3" xfId="4698"/>
    <cellStyle name="40% - Ênfase5 2 2 2 2 4" xfId="2070"/>
    <cellStyle name="40% - Ênfase5 2 2 2 2 5" xfId="3713"/>
    <cellStyle name="40% - Ênfase5 2 2 2 3" xfId="635"/>
    <cellStyle name="40% - Ênfase5 2 2 2 3 2" xfId="2255"/>
    <cellStyle name="40% - Ênfase5 2 2 2 3 3" xfId="3898"/>
    <cellStyle name="40% - Ênfase5 2 2 2 4" xfId="1226"/>
    <cellStyle name="40% - Ênfase5 2 2 2 4 2" xfId="2843"/>
    <cellStyle name="40% - Ênfase5 2 2 2 4 3" xfId="4486"/>
    <cellStyle name="40% - Ênfase5 2 2 2 5" xfId="1858"/>
    <cellStyle name="40% - Ênfase5 2 2 2 6" xfId="3501"/>
    <cellStyle name="40% - Ênfase5 2 2 2 7" xfId="5513"/>
    <cellStyle name="40% - Ênfase5 2 2 3" xfId="354"/>
    <cellStyle name="40% - Ênfase5 2 2 3 2" xfId="874"/>
    <cellStyle name="40% - Ênfase5 2 2 3 2 2" xfId="1579"/>
    <cellStyle name="40% - Ênfase5 2 2 3 2 2 2" xfId="3196"/>
    <cellStyle name="40% - Ênfase5 2 2 3 2 2 3" xfId="4839"/>
    <cellStyle name="40% - Ênfase5 2 2 3 2 3" xfId="2494"/>
    <cellStyle name="40% - Ênfase5 2 2 3 2 4" xfId="4137"/>
    <cellStyle name="40% - Ênfase5 2 2 3 3" xfId="684"/>
    <cellStyle name="40% - Ênfase5 2 2 3 3 2" xfId="2304"/>
    <cellStyle name="40% - Ênfase5 2 2 3 3 3" xfId="3947"/>
    <cellStyle name="40% - Ênfase5 2 2 3 4" xfId="1343"/>
    <cellStyle name="40% - Ênfase5 2 2 3 4 2" xfId="2960"/>
    <cellStyle name="40% - Ênfase5 2 2 3 4 3" xfId="4603"/>
    <cellStyle name="40% - Ênfase5 2 2 3 5" xfId="1975"/>
    <cellStyle name="40% - Ênfase5 2 2 3 6" xfId="3618"/>
    <cellStyle name="40% - Ênfase5 2 2 4" xfId="756"/>
    <cellStyle name="40% - Ênfase5 2 2 4 2" xfId="1553"/>
    <cellStyle name="40% - Ênfase5 2 2 4 2 2" xfId="3170"/>
    <cellStyle name="40% - Ênfase5 2 2 4 2 3" xfId="4813"/>
    <cellStyle name="40% - Ênfase5 2 2 4 3" xfId="2376"/>
    <cellStyle name="40% - Ênfase5 2 2 4 4" xfId="4019"/>
    <cellStyle name="40% - Ênfase5 2 2 5" xfId="565"/>
    <cellStyle name="40% - Ênfase5 2 2 5 2" xfId="2185"/>
    <cellStyle name="40% - Ênfase5 2 2 5 3" xfId="3828"/>
    <cellStyle name="40% - Ênfase5 2 2 6" xfId="1127"/>
    <cellStyle name="40% - Ênfase5 2 2 6 2" xfId="2747"/>
    <cellStyle name="40% - Ênfase5 2 2 6 3" xfId="4390"/>
    <cellStyle name="40% - Ênfase5 2 2 7" xfId="1761"/>
    <cellStyle name="40% - Ênfase5 2 2 8" xfId="3405"/>
    <cellStyle name="40% - Ênfase5 2 2 9" xfId="5443"/>
    <cellStyle name="40% - Ênfase5 2 3" xfId="92"/>
    <cellStyle name="40% - Ênfase5 2 3 2" xfId="256"/>
    <cellStyle name="40% - Ênfase5 2 3 2 2" xfId="472"/>
    <cellStyle name="40% - Ênfase5 2 3 2 2 2" xfId="896"/>
    <cellStyle name="40% - Ênfase5 2 3 2 2 2 2" xfId="2516"/>
    <cellStyle name="40% - Ênfase5 2 3 2 2 2 3" xfId="4159"/>
    <cellStyle name="40% - Ênfase5 2 3 2 2 3" xfId="1460"/>
    <cellStyle name="40% - Ênfase5 2 3 2 2 3 2" xfId="3077"/>
    <cellStyle name="40% - Ênfase5 2 3 2 2 3 3" xfId="4720"/>
    <cellStyle name="40% - Ênfase5 2 3 2 2 4" xfId="2092"/>
    <cellStyle name="40% - Ênfase5 2 3 2 2 5" xfId="3735"/>
    <cellStyle name="40% - Ênfase5 2 3 2 3" xfId="706"/>
    <cellStyle name="40% - Ênfase5 2 3 2 3 2" xfId="2326"/>
    <cellStyle name="40% - Ênfase5 2 3 2 3 3" xfId="3969"/>
    <cellStyle name="40% - Ênfase5 2 3 2 4" xfId="1248"/>
    <cellStyle name="40% - Ênfase5 2 3 2 4 2" xfId="2865"/>
    <cellStyle name="40% - Ênfase5 2 3 2 4 3" xfId="4508"/>
    <cellStyle name="40% - Ênfase5 2 3 2 5" xfId="1880"/>
    <cellStyle name="40% - Ênfase5 2 3 2 6" xfId="3523"/>
    <cellStyle name="40% - Ênfase5 2 3 3" xfId="376"/>
    <cellStyle name="40% - Ênfase5 2 3 3 2" xfId="780"/>
    <cellStyle name="40% - Ênfase5 2 3 3 2 2" xfId="2400"/>
    <cellStyle name="40% - Ênfase5 2 3 3 2 3" xfId="4043"/>
    <cellStyle name="40% - Ênfase5 2 3 3 3" xfId="1365"/>
    <cellStyle name="40% - Ênfase5 2 3 3 3 2" xfId="2982"/>
    <cellStyle name="40% - Ênfase5 2 3 3 3 3" xfId="4625"/>
    <cellStyle name="40% - Ênfase5 2 3 3 4" xfId="1997"/>
    <cellStyle name="40% - Ênfase5 2 3 3 5" xfId="3640"/>
    <cellStyle name="40% - Ênfase5 2 3 4" xfId="589"/>
    <cellStyle name="40% - Ênfase5 2 3 4 2" xfId="2209"/>
    <cellStyle name="40% - Ênfase5 2 3 4 3" xfId="3852"/>
    <cellStyle name="40% - Ênfase5 2 3 5" xfId="1149"/>
    <cellStyle name="40% - Ênfase5 2 3 5 2" xfId="2769"/>
    <cellStyle name="40% - Ênfase5 2 3 5 3" xfId="4412"/>
    <cellStyle name="40% - Ênfase5 2 3 6" xfId="1783"/>
    <cellStyle name="40% - Ênfase5 2 3 7" xfId="3427"/>
    <cellStyle name="40% - Ênfase5 2 3 8" xfId="5467"/>
    <cellStyle name="40% - Ênfase5 2 4" xfId="134"/>
    <cellStyle name="40% - Ênfase5 2 4 2" xfId="288"/>
    <cellStyle name="40% - Ênfase5 2 4 2 2" xfId="503"/>
    <cellStyle name="40% - Ênfase5 2 4 2 2 2" xfId="1491"/>
    <cellStyle name="40% - Ênfase5 2 4 2 2 2 2" xfId="3108"/>
    <cellStyle name="40% - Ênfase5 2 4 2 2 2 3" xfId="4751"/>
    <cellStyle name="40% - Ênfase5 2 4 2 2 3" xfId="2123"/>
    <cellStyle name="40% - Ênfase5 2 4 2 2 4" xfId="3766"/>
    <cellStyle name="40% - Ênfase5 2 4 2 3" xfId="803"/>
    <cellStyle name="40% - Ênfase5 2 4 2 3 2" xfId="2423"/>
    <cellStyle name="40% - Ênfase5 2 4 2 3 3" xfId="4066"/>
    <cellStyle name="40% - Ênfase5 2 4 2 4" xfId="1279"/>
    <cellStyle name="40% - Ênfase5 2 4 2 4 2" xfId="2896"/>
    <cellStyle name="40% - Ênfase5 2 4 2 4 3" xfId="4539"/>
    <cellStyle name="40% - Ênfase5 2 4 2 5" xfId="1911"/>
    <cellStyle name="40% - Ênfase5 2 4 2 6" xfId="3554"/>
    <cellStyle name="40% - Ênfase5 2 4 3" xfId="408"/>
    <cellStyle name="40% - Ênfase5 2 4 3 2" xfId="1396"/>
    <cellStyle name="40% - Ênfase5 2 4 3 2 2" xfId="3013"/>
    <cellStyle name="40% - Ênfase5 2 4 3 2 3" xfId="4656"/>
    <cellStyle name="40% - Ênfase5 2 4 3 3" xfId="2028"/>
    <cellStyle name="40% - Ênfase5 2 4 3 4" xfId="3671"/>
    <cellStyle name="40% - Ênfase5 2 4 4" xfId="612"/>
    <cellStyle name="40% - Ênfase5 2 4 4 2" xfId="2232"/>
    <cellStyle name="40% - Ênfase5 2 4 4 3" xfId="3875"/>
    <cellStyle name="40% - Ênfase5 2 4 5" xfId="1180"/>
    <cellStyle name="40% - Ênfase5 2 4 5 2" xfId="2800"/>
    <cellStyle name="40% - Ênfase5 2 4 5 3" xfId="4443"/>
    <cellStyle name="40% - Ênfase5 2 4 6" xfId="1814"/>
    <cellStyle name="40% - Ênfase5 2 4 7" xfId="3458"/>
    <cellStyle name="40% - Ênfase5 2 4 8" xfId="5490"/>
    <cellStyle name="40% - Ênfase5 2 5" xfId="210"/>
    <cellStyle name="40% - Ênfase5 2 5 2" xfId="427"/>
    <cellStyle name="40% - Ênfase5 2 5 2 2" xfId="851"/>
    <cellStyle name="40% - Ênfase5 2 5 2 2 2" xfId="2471"/>
    <cellStyle name="40% - Ênfase5 2 5 2 2 3" xfId="4114"/>
    <cellStyle name="40% - Ênfase5 2 5 2 3" xfId="1415"/>
    <cellStyle name="40% - Ênfase5 2 5 2 3 2" xfId="3032"/>
    <cellStyle name="40% - Ênfase5 2 5 2 3 3" xfId="4675"/>
    <cellStyle name="40% - Ênfase5 2 5 2 4" xfId="2047"/>
    <cellStyle name="40% - Ênfase5 2 5 2 5" xfId="3690"/>
    <cellStyle name="40% - Ênfase5 2 5 3" xfId="661"/>
    <cellStyle name="40% - Ênfase5 2 5 3 2" xfId="2281"/>
    <cellStyle name="40% - Ênfase5 2 5 3 3" xfId="3924"/>
    <cellStyle name="40% - Ênfase5 2 5 4" xfId="1203"/>
    <cellStyle name="40% - Ênfase5 2 5 4 2" xfId="2820"/>
    <cellStyle name="40% - Ênfase5 2 5 4 3" xfId="4463"/>
    <cellStyle name="40% - Ênfase5 2 5 5" xfId="1835"/>
    <cellStyle name="40% - Ênfase5 2 5 6" xfId="3478"/>
    <cellStyle name="40% - Ênfase5 2 5 7" xfId="5538"/>
    <cellStyle name="40% - Ênfase5 2 6" xfId="309"/>
    <cellStyle name="40% - Ênfase5 2 6 2" xfId="523"/>
    <cellStyle name="40% - Ênfase5 2 6 2 2" xfId="1511"/>
    <cellStyle name="40% - Ênfase5 2 6 2 2 2" xfId="3128"/>
    <cellStyle name="40% - Ênfase5 2 6 2 2 3" xfId="4771"/>
    <cellStyle name="40% - Ênfase5 2 6 2 3" xfId="2143"/>
    <cellStyle name="40% - Ênfase5 2 6 2 4" xfId="3786"/>
    <cellStyle name="40% - Ênfase5 2 6 3" xfId="925"/>
    <cellStyle name="40% - Ênfase5 2 6 3 2" xfId="2545"/>
    <cellStyle name="40% - Ênfase5 2 6 3 3" xfId="4188"/>
    <cellStyle name="40% - Ênfase5 2 6 4" xfId="1299"/>
    <cellStyle name="40% - Ênfase5 2 6 4 2" xfId="2916"/>
    <cellStyle name="40% - Ênfase5 2 6 4 3" xfId="4559"/>
    <cellStyle name="40% - Ênfase5 2 6 5" xfId="1931"/>
    <cellStyle name="40% - Ênfase5 2 6 6" xfId="3574"/>
    <cellStyle name="40% - Ênfase5 2 7" xfId="329"/>
    <cellStyle name="40% - Ênfase5 2 7 2" xfId="947"/>
    <cellStyle name="40% - Ênfase5 2 7 2 2" xfId="2567"/>
    <cellStyle name="40% - Ênfase5 2 7 2 3" xfId="4210"/>
    <cellStyle name="40% - Ênfase5 2 7 3" xfId="1319"/>
    <cellStyle name="40% - Ênfase5 2 7 3 2" xfId="2936"/>
    <cellStyle name="40% - Ênfase5 2 7 3 3" xfId="4579"/>
    <cellStyle name="40% - Ênfase5 2 7 4" xfId="1951"/>
    <cellStyle name="40% - Ênfase5 2 7 5" xfId="3594"/>
    <cellStyle name="40% - Ênfase5 2 8" xfId="969"/>
    <cellStyle name="40% - Ênfase5 2 8 2" xfId="1607"/>
    <cellStyle name="40% - Ênfase5 2 8 2 2" xfId="3224"/>
    <cellStyle name="40% - Ênfase5 2 8 2 3" xfId="4867"/>
    <cellStyle name="40% - Ênfase5 2 8 3" xfId="2589"/>
    <cellStyle name="40% - Ênfase5 2 8 4" xfId="4232"/>
    <cellStyle name="40% - Ênfase5 2 9" xfId="991"/>
    <cellStyle name="40% - Ênfase5 2 9 2" xfId="1629"/>
    <cellStyle name="40% - Ênfase5 2 9 2 2" xfId="3246"/>
    <cellStyle name="40% - Ênfase5 2 9 2 3" xfId="4889"/>
    <cellStyle name="40% - Ênfase5 2 9 3" xfId="2611"/>
    <cellStyle name="40% - Ênfase5 2 9 4" xfId="4254"/>
    <cellStyle name="40% - Ênfase5 3" xfId="5161"/>
    <cellStyle name="40% - Ênfase5 4" xfId="5162"/>
    <cellStyle name="40% - Ênfase5 5" xfId="5163"/>
    <cellStyle name="40% - Ênfase5 6" xfId="5164"/>
    <cellStyle name="40% - Ênfase5 7" xfId="5165"/>
    <cellStyle name="40% - Ênfase5 8" xfId="5166"/>
    <cellStyle name="40% - Ênfase5 9" xfId="5167"/>
    <cellStyle name="40% - Ênfase6 10" xfId="5168"/>
    <cellStyle name="40% - Ênfase6 11" xfId="5169"/>
    <cellStyle name="40% - Ênfase6 12" xfId="5170"/>
    <cellStyle name="40% - Ênfase6 13" xfId="5171"/>
    <cellStyle name="40% - Ênfase6 14" xfId="5172"/>
    <cellStyle name="40% - Ênfase6 15" xfId="5173"/>
    <cellStyle name="40% - Ênfase6 16" xfId="5174"/>
    <cellStyle name="40% - Ênfase6 17" xfId="5175"/>
    <cellStyle name="40% - Ênfase6 2" xfId="18"/>
    <cellStyle name="40% - Ênfase6 2 10" xfId="1014"/>
    <cellStyle name="40% - Ênfase6 2 10 2" xfId="1652"/>
    <cellStyle name="40% - Ênfase6 2 10 2 2" xfId="3269"/>
    <cellStyle name="40% - Ênfase6 2 10 2 3" xfId="4912"/>
    <cellStyle name="40% - Ênfase6 2 10 3" xfId="2634"/>
    <cellStyle name="40% - Ênfase6 2 10 4" xfId="4277"/>
    <cellStyle name="40% - Ênfase6 2 11" xfId="1036"/>
    <cellStyle name="40% - Ênfase6 2 11 2" xfId="1674"/>
    <cellStyle name="40% - Ênfase6 2 11 2 2" xfId="3291"/>
    <cellStyle name="40% - Ênfase6 2 11 2 3" xfId="4934"/>
    <cellStyle name="40% - Ênfase6 2 11 3" xfId="2656"/>
    <cellStyle name="40% - Ênfase6 2 11 4" xfId="4299"/>
    <cellStyle name="40% - Ênfase6 2 12" xfId="1061"/>
    <cellStyle name="40% - Ênfase6 2 12 2" xfId="1696"/>
    <cellStyle name="40% - Ênfase6 2 12 2 2" xfId="3313"/>
    <cellStyle name="40% - Ênfase6 2 12 2 3" xfId="4956"/>
    <cellStyle name="40% - Ênfase6 2 12 3" xfId="2681"/>
    <cellStyle name="40% - Ênfase6 2 12 4" xfId="4324"/>
    <cellStyle name="40% - Ênfase6 2 13" xfId="1084"/>
    <cellStyle name="40% - Ênfase6 2 13 2" xfId="1718"/>
    <cellStyle name="40% - Ênfase6 2 13 2 2" xfId="3335"/>
    <cellStyle name="40% - Ênfase6 2 13 2 3" xfId="4978"/>
    <cellStyle name="40% - Ênfase6 2 13 3" xfId="2704"/>
    <cellStyle name="40% - Ênfase6 2 13 4" xfId="4347"/>
    <cellStyle name="40% - Ênfase6 2 14" xfId="734"/>
    <cellStyle name="40% - Ênfase6 2 14 2" xfId="1531"/>
    <cellStyle name="40% - Ênfase6 2 14 2 2" xfId="3148"/>
    <cellStyle name="40% - Ênfase6 2 14 2 3" xfId="4791"/>
    <cellStyle name="40% - Ênfase6 2 14 3" xfId="2354"/>
    <cellStyle name="40% - Ênfase6 2 14 4" xfId="3997"/>
    <cellStyle name="40% - Ênfase6 2 15" xfId="543"/>
    <cellStyle name="40% - Ênfase6 2 15 2" xfId="2163"/>
    <cellStyle name="40% - Ênfase6 2 15 3" xfId="3806"/>
    <cellStyle name="40% - Ênfase6 2 16" xfId="1105"/>
    <cellStyle name="40% - Ênfase6 2 16 2" xfId="2725"/>
    <cellStyle name="40% - Ênfase6 2 16 3" xfId="4368"/>
    <cellStyle name="40% - Ênfase6 2 17" xfId="1739"/>
    <cellStyle name="40% - Ênfase6 2 18" xfId="3382"/>
    <cellStyle name="40% - Ênfase6 2 19" xfId="5421"/>
    <cellStyle name="40% - Ênfase6 2 2" xfId="67"/>
    <cellStyle name="40% - Ênfase6 2 2 2" xfId="235"/>
    <cellStyle name="40% - Ênfase6 2 2 2 2" xfId="451"/>
    <cellStyle name="40% - Ênfase6 2 2 2 2 2" xfId="827"/>
    <cellStyle name="40% - Ênfase6 2 2 2 2 2 2" xfId="2447"/>
    <cellStyle name="40% - Ênfase6 2 2 2 2 2 3" xfId="4090"/>
    <cellStyle name="40% - Ênfase6 2 2 2 2 3" xfId="1439"/>
    <cellStyle name="40% - Ênfase6 2 2 2 2 3 2" xfId="3056"/>
    <cellStyle name="40% - Ênfase6 2 2 2 2 3 3" xfId="4699"/>
    <cellStyle name="40% - Ênfase6 2 2 2 2 4" xfId="2071"/>
    <cellStyle name="40% - Ênfase6 2 2 2 2 5" xfId="3714"/>
    <cellStyle name="40% - Ênfase6 2 2 2 3" xfId="636"/>
    <cellStyle name="40% - Ênfase6 2 2 2 3 2" xfId="2256"/>
    <cellStyle name="40% - Ênfase6 2 2 2 3 3" xfId="3899"/>
    <cellStyle name="40% - Ênfase6 2 2 2 4" xfId="1227"/>
    <cellStyle name="40% - Ênfase6 2 2 2 4 2" xfId="2844"/>
    <cellStyle name="40% - Ênfase6 2 2 2 4 3" xfId="4487"/>
    <cellStyle name="40% - Ênfase6 2 2 2 5" xfId="1859"/>
    <cellStyle name="40% - Ênfase6 2 2 2 6" xfId="3502"/>
    <cellStyle name="40% - Ênfase6 2 2 2 7" xfId="5514"/>
    <cellStyle name="40% - Ênfase6 2 2 3" xfId="355"/>
    <cellStyle name="40% - Ênfase6 2 2 3 2" xfId="875"/>
    <cellStyle name="40% - Ênfase6 2 2 3 2 2" xfId="1580"/>
    <cellStyle name="40% - Ênfase6 2 2 3 2 2 2" xfId="3197"/>
    <cellStyle name="40% - Ênfase6 2 2 3 2 2 3" xfId="4840"/>
    <cellStyle name="40% - Ênfase6 2 2 3 2 3" xfId="2495"/>
    <cellStyle name="40% - Ênfase6 2 2 3 2 4" xfId="4138"/>
    <cellStyle name="40% - Ênfase6 2 2 3 3" xfId="685"/>
    <cellStyle name="40% - Ênfase6 2 2 3 3 2" xfId="2305"/>
    <cellStyle name="40% - Ênfase6 2 2 3 3 3" xfId="3948"/>
    <cellStyle name="40% - Ênfase6 2 2 3 4" xfId="1344"/>
    <cellStyle name="40% - Ênfase6 2 2 3 4 2" xfId="2961"/>
    <cellStyle name="40% - Ênfase6 2 2 3 4 3" xfId="4604"/>
    <cellStyle name="40% - Ênfase6 2 2 3 5" xfId="1976"/>
    <cellStyle name="40% - Ênfase6 2 2 3 6" xfId="3619"/>
    <cellStyle name="40% - Ênfase6 2 2 4" xfId="757"/>
    <cellStyle name="40% - Ênfase6 2 2 4 2" xfId="1554"/>
    <cellStyle name="40% - Ênfase6 2 2 4 2 2" xfId="3171"/>
    <cellStyle name="40% - Ênfase6 2 2 4 2 3" xfId="4814"/>
    <cellStyle name="40% - Ênfase6 2 2 4 3" xfId="2377"/>
    <cellStyle name="40% - Ênfase6 2 2 4 4" xfId="4020"/>
    <cellStyle name="40% - Ênfase6 2 2 5" xfId="566"/>
    <cellStyle name="40% - Ênfase6 2 2 5 2" xfId="2186"/>
    <cellStyle name="40% - Ênfase6 2 2 5 3" xfId="3829"/>
    <cellStyle name="40% - Ênfase6 2 2 6" xfId="1128"/>
    <cellStyle name="40% - Ênfase6 2 2 6 2" xfId="2748"/>
    <cellStyle name="40% - Ênfase6 2 2 6 3" xfId="4391"/>
    <cellStyle name="40% - Ênfase6 2 2 7" xfId="1762"/>
    <cellStyle name="40% - Ênfase6 2 2 8" xfId="3406"/>
    <cellStyle name="40% - Ênfase6 2 2 9" xfId="5444"/>
    <cellStyle name="40% - Ênfase6 2 3" xfId="93"/>
    <cellStyle name="40% - Ênfase6 2 3 2" xfId="257"/>
    <cellStyle name="40% - Ênfase6 2 3 2 2" xfId="473"/>
    <cellStyle name="40% - Ênfase6 2 3 2 2 2" xfId="897"/>
    <cellStyle name="40% - Ênfase6 2 3 2 2 2 2" xfId="2517"/>
    <cellStyle name="40% - Ênfase6 2 3 2 2 2 3" xfId="4160"/>
    <cellStyle name="40% - Ênfase6 2 3 2 2 3" xfId="1461"/>
    <cellStyle name="40% - Ênfase6 2 3 2 2 3 2" xfId="3078"/>
    <cellStyle name="40% - Ênfase6 2 3 2 2 3 3" xfId="4721"/>
    <cellStyle name="40% - Ênfase6 2 3 2 2 4" xfId="2093"/>
    <cellStyle name="40% - Ênfase6 2 3 2 2 5" xfId="3736"/>
    <cellStyle name="40% - Ênfase6 2 3 2 3" xfId="707"/>
    <cellStyle name="40% - Ênfase6 2 3 2 3 2" xfId="2327"/>
    <cellStyle name="40% - Ênfase6 2 3 2 3 3" xfId="3970"/>
    <cellStyle name="40% - Ênfase6 2 3 2 4" xfId="1249"/>
    <cellStyle name="40% - Ênfase6 2 3 2 4 2" xfId="2866"/>
    <cellStyle name="40% - Ênfase6 2 3 2 4 3" xfId="4509"/>
    <cellStyle name="40% - Ênfase6 2 3 2 5" xfId="1881"/>
    <cellStyle name="40% - Ênfase6 2 3 2 6" xfId="3524"/>
    <cellStyle name="40% - Ênfase6 2 3 3" xfId="377"/>
    <cellStyle name="40% - Ênfase6 2 3 3 2" xfId="781"/>
    <cellStyle name="40% - Ênfase6 2 3 3 2 2" xfId="2401"/>
    <cellStyle name="40% - Ênfase6 2 3 3 2 3" xfId="4044"/>
    <cellStyle name="40% - Ênfase6 2 3 3 3" xfId="1366"/>
    <cellStyle name="40% - Ênfase6 2 3 3 3 2" xfId="2983"/>
    <cellStyle name="40% - Ênfase6 2 3 3 3 3" xfId="4626"/>
    <cellStyle name="40% - Ênfase6 2 3 3 4" xfId="1998"/>
    <cellStyle name="40% - Ênfase6 2 3 3 5" xfId="3641"/>
    <cellStyle name="40% - Ênfase6 2 3 4" xfId="590"/>
    <cellStyle name="40% - Ênfase6 2 3 4 2" xfId="2210"/>
    <cellStyle name="40% - Ênfase6 2 3 4 3" xfId="3853"/>
    <cellStyle name="40% - Ênfase6 2 3 5" xfId="1150"/>
    <cellStyle name="40% - Ênfase6 2 3 5 2" xfId="2770"/>
    <cellStyle name="40% - Ênfase6 2 3 5 3" xfId="4413"/>
    <cellStyle name="40% - Ênfase6 2 3 6" xfId="1784"/>
    <cellStyle name="40% - Ênfase6 2 3 7" xfId="3428"/>
    <cellStyle name="40% - Ênfase6 2 3 8" xfId="5468"/>
    <cellStyle name="40% - Ênfase6 2 4" xfId="135"/>
    <cellStyle name="40% - Ênfase6 2 4 2" xfId="289"/>
    <cellStyle name="40% - Ênfase6 2 4 2 2" xfId="504"/>
    <cellStyle name="40% - Ênfase6 2 4 2 2 2" xfId="1492"/>
    <cellStyle name="40% - Ênfase6 2 4 2 2 2 2" xfId="3109"/>
    <cellStyle name="40% - Ênfase6 2 4 2 2 2 3" xfId="4752"/>
    <cellStyle name="40% - Ênfase6 2 4 2 2 3" xfId="2124"/>
    <cellStyle name="40% - Ênfase6 2 4 2 2 4" xfId="3767"/>
    <cellStyle name="40% - Ênfase6 2 4 2 3" xfId="804"/>
    <cellStyle name="40% - Ênfase6 2 4 2 3 2" xfId="2424"/>
    <cellStyle name="40% - Ênfase6 2 4 2 3 3" xfId="4067"/>
    <cellStyle name="40% - Ênfase6 2 4 2 4" xfId="1280"/>
    <cellStyle name="40% - Ênfase6 2 4 2 4 2" xfId="2897"/>
    <cellStyle name="40% - Ênfase6 2 4 2 4 3" xfId="4540"/>
    <cellStyle name="40% - Ênfase6 2 4 2 5" xfId="1912"/>
    <cellStyle name="40% - Ênfase6 2 4 2 6" xfId="3555"/>
    <cellStyle name="40% - Ênfase6 2 4 3" xfId="409"/>
    <cellStyle name="40% - Ênfase6 2 4 3 2" xfId="1397"/>
    <cellStyle name="40% - Ênfase6 2 4 3 2 2" xfId="3014"/>
    <cellStyle name="40% - Ênfase6 2 4 3 2 3" xfId="4657"/>
    <cellStyle name="40% - Ênfase6 2 4 3 3" xfId="2029"/>
    <cellStyle name="40% - Ênfase6 2 4 3 4" xfId="3672"/>
    <cellStyle name="40% - Ênfase6 2 4 4" xfId="613"/>
    <cellStyle name="40% - Ênfase6 2 4 4 2" xfId="2233"/>
    <cellStyle name="40% - Ênfase6 2 4 4 3" xfId="3876"/>
    <cellStyle name="40% - Ênfase6 2 4 5" xfId="1181"/>
    <cellStyle name="40% - Ênfase6 2 4 5 2" xfId="2801"/>
    <cellStyle name="40% - Ênfase6 2 4 5 3" xfId="4444"/>
    <cellStyle name="40% - Ênfase6 2 4 6" xfId="1815"/>
    <cellStyle name="40% - Ênfase6 2 4 7" xfId="3459"/>
    <cellStyle name="40% - Ênfase6 2 4 8" xfId="5491"/>
    <cellStyle name="40% - Ênfase6 2 5" xfId="211"/>
    <cellStyle name="40% - Ênfase6 2 5 2" xfId="428"/>
    <cellStyle name="40% - Ênfase6 2 5 2 2" xfId="852"/>
    <cellStyle name="40% - Ênfase6 2 5 2 2 2" xfId="2472"/>
    <cellStyle name="40% - Ênfase6 2 5 2 2 3" xfId="4115"/>
    <cellStyle name="40% - Ênfase6 2 5 2 3" xfId="1416"/>
    <cellStyle name="40% - Ênfase6 2 5 2 3 2" xfId="3033"/>
    <cellStyle name="40% - Ênfase6 2 5 2 3 3" xfId="4676"/>
    <cellStyle name="40% - Ênfase6 2 5 2 4" xfId="2048"/>
    <cellStyle name="40% - Ênfase6 2 5 2 5" xfId="3691"/>
    <cellStyle name="40% - Ênfase6 2 5 3" xfId="662"/>
    <cellStyle name="40% - Ênfase6 2 5 3 2" xfId="2282"/>
    <cellStyle name="40% - Ênfase6 2 5 3 3" xfId="3925"/>
    <cellStyle name="40% - Ênfase6 2 5 4" xfId="1204"/>
    <cellStyle name="40% - Ênfase6 2 5 4 2" xfId="2821"/>
    <cellStyle name="40% - Ênfase6 2 5 4 3" xfId="4464"/>
    <cellStyle name="40% - Ênfase6 2 5 5" xfId="1836"/>
    <cellStyle name="40% - Ênfase6 2 5 6" xfId="3479"/>
    <cellStyle name="40% - Ênfase6 2 5 7" xfId="5539"/>
    <cellStyle name="40% - Ênfase6 2 6" xfId="310"/>
    <cellStyle name="40% - Ênfase6 2 6 2" xfId="524"/>
    <cellStyle name="40% - Ênfase6 2 6 2 2" xfId="1512"/>
    <cellStyle name="40% - Ênfase6 2 6 2 2 2" xfId="3129"/>
    <cellStyle name="40% - Ênfase6 2 6 2 2 3" xfId="4772"/>
    <cellStyle name="40% - Ênfase6 2 6 2 3" xfId="2144"/>
    <cellStyle name="40% - Ênfase6 2 6 2 4" xfId="3787"/>
    <cellStyle name="40% - Ênfase6 2 6 3" xfId="926"/>
    <cellStyle name="40% - Ênfase6 2 6 3 2" xfId="2546"/>
    <cellStyle name="40% - Ênfase6 2 6 3 3" xfId="4189"/>
    <cellStyle name="40% - Ênfase6 2 6 4" xfId="1300"/>
    <cellStyle name="40% - Ênfase6 2 6 4 2" xfId="2917"/>
    <cellStyle name="40% - Ênfase6 2 6 4 3" xfId="4560"/>
    <cellStyle name="40% - Ênfase6 2 6 5" xfId="1932"/>
    <cellStyle name="40% - Ênfase6 2 6 6" xfId="3575"/>
    <cellStyle name="40% - Ênfase6 2 7" xfId="330"/>
    <cellStyle name="40% - Ênfase6 2 7 2" xfId="948"/>
    <cellStyle name="40% - Ênfase6 2 7 2 2" xfId="2568"/>
    <cellStyle name="40% - Ênfase6 2 7 2 3" xfId="4211"/>
    <cellStyle name="40% - Ênfase6 2 7 3" xfId="1320"/>
    <cellStyle name="40% - Ênfase6 2 7 3 2" xfId="2937"/>
    <cellStyle name="40% - Ênfase6 2 7 3 3" xfId="4580"/>
    <cellStyle name="40% - Ênfase6 2 7 4" xfId="1952"/>
    <cellStyle name="40% - Ênfase6 2 7 5" xfId="3595"/>
    <cellStyle name="40% - Ênfase6 2 8" xfId="970"/>
    <cellStyle name="40% - Ênfase6 2 8 2" xfId="1608"/>
    <cellStyle name="40% - Ênfase6 2 8 2 2" xfId="3225"/>
    <cellStyle name="40% - Ênfase6 2 8 2 3" xfId="4868"/>
    <cellStyle name="40% - Ênfase6 2 8 3" xfId="2590"/>
    <cellStyle name="40% - Ênfase6 2 8 4" xfId="4233"/>
    <cellStyle name="40% - Ênfase6 2 9" xfId="992"/>
    <cellStyle name="40% - Ênfase6 2 9 2" xfId="1630"/>
    <cellStyle name="40% - Ênfase6 2 9 2 2" xfId="3247"/>
    <cellStyle name="40% - Ênfase6 2 9 2 3" xfId="4890"/>
    <cellStyle name="40% - Ênfase6 2 9 3" xfId="2612"/>
    <cellStyle name="40% - Ênfase6 2 9 4" xfId="4255"/>
    <cellStyle name="40% - Ênfase6 3" xfId="5176"/>
    <cellStyle name="40% - Ênfase6 4" xfId="5177"/>
    <cellStyle name="40% - Ênfase6 5" xfId="5178"/>
    <cellStyle name="40% - Ênfase6 6" xfId="5179"/>
    <cellStyle name="40% - Ênfase6 7" xfId="5180"/>
    <cellStyle name="40% - Ênfase6 8" xfId="5181"/>
    <cellStyle name="40% - Ênfase6 9" xfId="5182"/>
    <cellStyle name="60% - Accent1" xfId="5183"/>
    <cellStyle name="60% - Accent2" xfId="5184"/>
    <cellStyle name="60% - Accent3" xfId="5185"/>
    <cellStyle name="60% - Accent4" xfId="5186"/>
    <cellStyle name="60% - Accent5" xfId="5187"/>
    <cellStyle name="60% - Accent6" xfId="5188"/>
    <cellStyle name="60% - Ênfase1 2" xfId="5189"/>
    <cellStyle name="60% - Ênfase2 2" xfId="5190"/>
    <cellStyle name="60% - Ênfase3 2" xfId="5191"/>
    <cellStyle name="60% - Ênfase4 2" xfId="5192"/>
    <cellStyle name="60% - Ênfase5 2" xfId="5193"/>
    <cellStyle name="60% - Ênfase6 2" xfId="5194"/>
    <cellStyle name="Accent1" xfId="5195"/>
    <cellStyle name="Accent2" xfId="5196"/>
    <cellStyle name="Accent3" xfId="5197"/>
    <cellStyle name="Accent4" xfId="5198"/>
    <cellStyle name="Accent5" xfId="5199"/>
    <cellStyle name="Accent6" xfId="5200"/>
    <cellStyle name="Bad" xfId="5201"/>
    <cellStyle name="BOLETIM" xfId="5202"/>
    <cellStyle name="Bom 2" xfId="5203"/>
    <cellStyle name="Calculation" xfId="5204"/>
    <cellStyle name="Cálculo 2" xfId="5205"/>
    <cellStyle name="Célula de Verificação 2" xfId="5206"/>
    <cellStyle name="Célula Vinculada 2" xfId="5207"/>
    <cellStyle name="Check Cell" xfId="5208"/>
    <cellStyle name="Comma0" xfId="5209"/>
    <cellStyle name="Currency0" xfId="5210"/>
    <cellStyle name="Data" xfId="145"/>
    <cellStyle name="Data 2" xfId="5211"/>
    <cellStyle name="Date" xfId="5212"/>
    <cellStyle name="Ênfase1 2" xfId="5213"/>
    <cellStyle name="Ênfase2 2" xfId="5214"/>
    <cellStyle name="Ênfase3 2" xfId="5215"/>
    <cellStyle name="Ênfase4 2" xfId="5216"/>
    <cellStyle name="Ênfase5 2" xfId="5217"/>
    <cellStyle name="Ênfase6 2" xfId="5218"/>
    <cellStyle name="Entrada 2" xfId="5219"/>
    <cellStyle name="Euro" xfId="5220"/>
    <cellStyle name="Euro 2" xfId="5221"/>
    <cellStyle name="Excel Built-in 20% - Accent1" xfId="5222"/>
    <cellStyle name="Excel Built-in 20% - Accent2" xfId="5223"/>
    <cellStyle name="Excel Built-in 20% - Accent3" xfId="5224"/>
    <cellStyle name="Excel Built-in 20% - Accent4" xfId="5225"/>
    <cellStyle name="Excel Built-in 20% - Accent5" xfId="5226"/>
    <cellStyle name="Excel Built-in 20% - Accent6" xfId="5227"/>
    <cellStyle name="Excel Built-in 40% - Accent1" xfId="5228"/>
    <cellStyle name="Excel Built-in 40% - Accent2" xfId="5229"/>
    <cellStyle name="Excel Built-in 40% - Accent3" xfId="5230"/>
    <cellStyle name="Excel Built-in 40% - Accent4" xfId="5231"/>
    <cellStyle name="Excel Built-in 40% - Accent5" xfId="5232"/>
    <cellStyle name="Excel Built-in 40% - Accent6" xfId="5233"/>
    <cellStyle name="Excel Built-in 60% - Accent1" xfId="5234"/>
    <cellStyle name="Excel Built-in 60% - Accent2" xfId="5235"/>
    <cellStyle name="Excel Built-in 60% - Accent3" xfId="5236"/>
    <cellStyle name="Excel Built-in 60% - Accent4" xfId="5237"/>
    <cellStyle name="Excel Built-in 60% - Accent5" xfId="5238"/>
    <cellStyle name="Excel Built-in 60% - Accent6" xfId="5239"/>
    <cellStyle name="Excel Built-in Accent1" xfId="5240"/>
    <cellStyle name="Excel Built-in Accent2" xfId="5241"/>
    <cellStyle name="Excel Built-in Accent3" xfId="5242"/>
    <cellStyle name="Excel Built-in Accent4" xfId="5243"/>
    <cellStyle name="Excel Built-in Accent5" xfId="5244"/>
    <cellStyle name="Excel Built-in Accent6" xfId="5245"/>
    <cellStyle name="Excel Built-in Bad" xfId="5246"/>
    <cellStyle name="Excel Built-in Calculation" xfId="5247"/>
    <cellStyle name="Excel Built-in Check Cell" xfId="5248"/>
    <cellStyle name="Excel Built-in Comma" xfId="5249"/>
    <cellStyle name="Excel Built-in Currency" xfId="5250"/>
    <cellStyle name="Excel Built-in Excel Built-in Excel Built-in Excel Built-in 20% - Accent2" xfId="94"/>
    <cellStyle name="Excel Built-in Excel Built-in Excel Built-in Excel Built-in Good" xfId="95"/>
    <cellStyle name="Excel Built-in Explanatory Text" xfId="5251"/>
    <cellStyle name="Excel Built-in Good" xfId="5252"/>
    <cellStyle name="Excel Built-in Heading 1" xfId="5253"/>
    <cellStyle name="Excel Built-in Heading 2" xfId="5254"/>
    <cellStyle name="Excel Built-in Heading 3" xfId="5255"/>
    <cellStyle name="Excel Built-in Heading 4" xfId="5256"/>
    <cellStyle name="Excel Built-in Input" xfId="5257"/>
    <cellStyle name="Excel Built-in Linked Cell" xfId="5258"/>
    <cellStyle name="Excel Built-in Neutral" xfId="5259"/>
    <cellStyle name="Excel Built-in Normal" xfId="5260"/>
    <cellStyle name="Excel Built-in Normal 2" xfId="5261"/>
    <cellStyle name="Excel Built-in Output" xfId="5262"/>
    <cellStyle name="Excel Built-in Percent" xfId="5263"/>
    <cellStyle name="Excel Built-in Title" xfId="5264"/>
    <cellStyle name="Excel Built-in Total" xfId="5265"/>
    <cellStyle name="Excel Built-in Warning Text" xfId="5266"/>
    <cellStyle name="Excel_BuiltIn_Comma" xfId="19"/>
    <cellStyle name="Explanatory Text" xfId="5267"/>
    <cellStyle name="Fixed" xfId="5268"/>
    <cellStyle name="Fixo" xfId="146"/>
    <cellStyle name="Fixo 2" xfId="5269"/>
    <cellStyle name="Good" xfId="5270"/>
    <cellStyle name="GreyOrWhite" xfId="5271"/>
    <cellStyle name="Heading" xfId="20"/>
    <cellStyle name="Heading (user)" xfId="21"/>
    <cellStyle name="Heading 1" xfId="5272"/>
    <cellStyle name="Heading 2" xfId="3367"/>
    <cellStyle name="Heading 3" xfId="5273"/>
    <cellStyle name="Heading 4" xfId="5274"/>
    <cellStyle name="Heading 5" xfId="5275"/>
    <cellStyle name="Heading1" xfId="22"/>
    <cellStyle name="Heading1 (user)" xfId="23"/>
    <cellStyle name="Heading1 2" xfId="3361"/>
    <cellStyle name="Hiperlink 2" xfId="395"/>
    <cellStyle name="Hiperlink 2 2" xfId="3352"/>
    <cellStyle name="Hyperlink 2" xfId="147"/>
    <cellStyle name="Incorreto 2" xfId="5276"/>
    <cellStyle name="Indefinido" xfId="5277"/>
    <cellStyle name="Input" xfId="5278"/>
    <cellStyle name="Linked Cell" xfId="5279"/>
    <cellStyle name="material" xfId="5280"/>
    <cellStyle name="Moeda 10" xfId="5281"/>
    <cellStyle name="Moeda 11" xfId="5282"/>
    <cellStyle name="Moeda 12" xfId="5283"/>
    <cellStyle name="Moeda 13" xfId="5284"/>
    <cellStyle name="Moeda 14" xfId="5285"/>
    <cellStyle name="Moeda 15" xfId="5286"/>
    <cellStyle name="Moeda 16" xfId="5287"/>
    <cellStyle name="Moeda 17" xfId="5558"/>
    <cellStyle name="Moeda 2" xfId="4"/>
    <cellStyle name="Moeda 2 2" xfId="3350"/>
    <cellStyle name="Moeda 2 2 2" xfId="5288"/>
    <cellStyle name="Moeda 2 2 2 2" xfId="5289"/>
    <cellStyle name="Moeda 2 3" xfId="5290"/>
    <cellStyle name="Moeda 2 4" xfId="5291"/>
    <cellStyle name="Moeda 2 5" xfId="5292"/>
    <cellStyle name="Moeda 3" xfId="96"/>
    <cellStyle name="Moeda 3 2" xfId="97"/>
    <cellStyle name="Moeda 3 2 2" xfId="5293"/>
    <cellStyle name="Moeda 3 3" xfId="3359"/>
    <cellStyle name="Moeda 3 4" xfId="5294"/>
    <cellStyle name="Moeda 3 5" xfId="5295"/>
    <cellStyle name="Moeda 4" xfId="275"/>
    <cellStyle name="Moeda 4 2" xfId="5296"/>
    <cellStyle name="Moeda 4 3" xfId="5297"/>
    <cellStyle name="Moeda 5" xfId="5298"/>
    <cellStyle name="Moeda 6" xfId="5299"/>
    <cellStyle name="Moeda 7" xfId="5300"/>
    <cellStyle name="Moeda 8" xfId="5301"/>
    <cellStyle name="Moeda 9" xfId="5302"/>
    <cellStyle name="Moeda0" xfId="5303"/>
    <cellStyle name="Neutra 2" xfId="5304"/>
    <cellStyle name="Neutral" xfId="5305"/>
    <cellStyle name="Normal" xfId="0" builtinId="0"/>
    <cellStyle name="Normal 10" xfId="48"/>
    <cellStyle name="Normal 10 2" xfId="75"/>
    <cellStyle name="Normal 10 2 2" xfId="5306"/>
    <cellStyle name="Normal 10 3" xfId="5307"/>
    <cellStyle name="Normal 11" xfId="49"/>
    <cellStyle name="Normal 11 10" xfId="1022"/>
    <cellStyle name="Normal 11 10 2" xfId="1660"/>
    <cellStyle name="Normal 11 10 2 2" xfId="3277"/>
    <cellStyle name="Normal 11 10 2 3" xfId="4920"/>
    <cellStyle name="Normal 11 10 3" xfId="2642"/>
    <cellStyle name="Normal 11 10 4" xfId="4285"/>
    <cellStyle name="Normal 11 11" xfId="1044"/>
    <cellStyle name="Normal 11 11 2" xfId="1682"/>
    <cellStyle name="Normal 11 11 2 2" xfId="3299"/>
    <cellStyle name="Normal 11 11 2 3" xfId="4942"/>
    <cellStyle name="Normal 11 11 3" xfId="2664"/>
    <cellStyle name="Normal 11 11 4" xfId="4307"/>
    <cellStyle name="Normal 11 12" xfId="1069"/>
    <cellStyle name="Normal 11 12 2" xfId="1704"/>
    <cellStyle name="Normal 11 12 2 2" xfId="3321"/>
    <cellStyle name="Normal 11 12 2 3" xfId="4964"/>
    <cellStyle name="Normal 11 12 3" xfId="2689"/>
    <cellStyle name="Normal 11 12 4" xfId="4332"/>
    <cellStyle name="Normal 11 13" xfId="1092"/>
    <cellStyle name="Normal 11 13 2" xfId="1726"/>
    <cellStyle name="Normal 11 13 2 2" xfId="3343"/>
    <cellStyle name="Normal 11 13 2 3" xfId="4986"/>
    <cellStyle name="Normal 11 13 3" xfId="2712"/>
    <cellStyle name="Normal 11 13 4" xfId="4355"/>
    <cellStyle name="Normal 11 14" xfId="742"/>
    <cellStyle name="Normal 11 14 2" xfId="1539"/>
    <cellStyle name="Normal 11 14 2 2" xfId="3156"/>
    <cellStyle name="Normal 11 14 2 3" xfId="4799"/>
    <cellStyle name="Normal 11 14 3" xfId="2362"/>
    <cellStyle name="Normal 11 14 4" xfId="4005"/>
    <cellStyle name="Normal 11 15" xfId="551"/>
    <cellStyle name="Normal 11 15 2" xfId="2171"/>
    <cellStyle name="Normal 11 15 3" xfId="3814"/>
    <cellStyle name="Normal 11 16" xfId="1113"/>
    <cellStyle name="Normal 11 16 2" xfId="2733"/>
    <cellStyle name="Normal 11 16 3" xfId="4376"/>
    <cellStyle name="Normal 11 17" xfId="1747"/>
    <cellStyle name="Normal 11 18" xfId="3390"/>
    <cellStyle name="Normal 11 19" xfId="5429"/>
    <cellStyle name="Normal 11 2" xfId="76"/>
    <cellStyle name="Normal 11 2 2" xfId="243"/>
    <cellStyle name="Normal 11 2 2 2" xfId="459"/>
    <cellStyle name="Normal 11 2 2 2 2" xfId="835"/>
    <cellStyle name="Normal 11 2 2 2 2 2" xfId="2455"/>
    <cellStyle name="Normal 11 2 2 2 2 3" xfId="4098"/>
    <cellStyle name="Normal 11 2 2 2 3" xfId="1447"/>
    <cellStyle name="Normal 11 2 2 2 3 2" xfId="3064"/>
    <cellStyle name="Normal 11 2 2 2 3 3" xfId="4707"/>
    <cellStyle name="Normal 11 2 2 2 4" xfId="2079"/>
    <cellStyle name="Normal 11 2 2 2 5" xfId="3722"/>
    <cellStyle name="Normal 11 2 2 3" xfId="644"/>
    <cellStyle name="Normal 11 2 2 3 2" xfId="2264"/>
    <cellStyle name="Normal 11 2 2 3 3" xfId="3907"/>
    <cellStyle name="Normal 11 2 2 4" xfId="1235"/>
    <cellStyle name="Normal 11 2 2 4 2" xfId="2852"/>
    <cellStyle name="Normal 11 2 2 4 3" xfId="4495"/>
    <cellStyle name="Normal 11 2 2 5" xfId="1867"/>
    <cellStyle name="Normal 11 2 2 6" xfId="3510"/>
    <cellStyle name="Normal 11 2 2 7" xfId="5522"/>
    <cellStyle name="Normal 11 2 3" xfId="363"/>
    <cellStyle name="Normal 11 2 3 2" xfId="883"/>
    <cellStyle name="Normal 11 2 3 2 2" xfId="1588"/>
    <cellStyle name="Normal 11 2 3 2 2 2" xfId="3205"/>
    <cellStyle name="Normal 11 2 3 2 2 3" xfId="4848"/>
    <cellStyle name="Normal 11 2 3 2 3" xfId="2503"/>
    <cellStyle name="Normal 11 2 3 2 4" xfId="4146"/>
    <cellStyle name="Normal 11 2 3 3" xfId="693"/>
    <cellStyle name="Normal 11 2 3 3 2" xfId="2313"/>
    <cellStyle name="Normal 11 2 3 3 3" xfId="3956"/>
    <cellStyle name="Normal 11 2 3 4" xfId="1352"/>
    <cellStyle name="Normal 11 2 3 4 2" xfId="2969"/>
    <cellStyle name="Normal 11 2 3 4 3" xfId="4612"/>
    <cellStyle name="Normal 11 2 3 5" xfId="1984"/>
    <cellStyle name="Normal 11 2 3 6" xfId="3627"/>
    <cellStyle name="Normal 11 2 4" xfId="765"/>
    <cellStyle name="Normal 11 2 4 2" xfId="1562"/>
    <cellStyle name="Normal 11 2 4 2 2" xfId="3179"/>
    <cellStyle name="Normal 11 2 4 2 3" xfId="4822"/>
    <cellStyle name="Normal 11 2 4 3" xfId="2385"/>
    <cellStyle name="Normal 11 2 4 4" xfId="4028"/>
    <cellStyle name="Normal 11 2 5" xfId="574"/>
    <cellStyle name="Normal 11 2 5 2" xfId="2194"/>
    <cellStyle name="Normal 11 2 5 3" xfId="3837"/>
    <cellStyle name="Normal 11 2 6" xfId="1136"/>
    <cellStyle name="Normal 11 2 6 2" xfId="2756"/>
    <cellStyle name="Normal 11 2 6 3" xfId="4399"/>
    <cellStyle name="Normal 11 2 7" xfId="1770"/>
    <cellStyle name="Normal 11 2 8" xfId="3414"/>
    <cellStyle name="Normal 11 2 9" xfId="5452"/>
    <cellStyle name="Normal 11 3" xfId="98"/>
    <cellStyle name="Normal 11 3 2" xfId="258"/>
    <cellStyle name="Normal 11 3 2 2" xfId="474"/>
    <cellStyle name="Normal 11 3 2 2 2" xfId="898"/>
    <cellStyle name="Normal 11 3 2 2 2 2" xfId="2518"/>
    <cellStyle name="Normal 11 3 2 2 2 3" xfId="4161"/>
    <cellStyle name="Normal 11 3 2 2 3" xfId="1462"/>
    <cellStyle name="Normal 11 3 2 2 3 2" xfId="3079"/>
    <cellStyle name="Normal 11 3 2 2 3 3" xfId="4722"/>
    <cellStyle name="Normal 11 3 2 2 4" xfId="2094"/>
    <cellStyle name="Normal 11 3 2 2 5" xfId="3737"/>
    <cellStyle name="Normal 11 3 2 3" xfId="708"/>
    <cellStyle name="Normal 11 3 2 3 2" xfId="2328"/>
    <cellStyle name="Normal 11 3 2 3 3" xfId="3971"/>
    <cellStyle name="Normal 11 3 2 4" xfId="1250"/>
    <cellStyle name="Normal 11 3 2 4 2" xfId="2867"/>
    <cellStyle name="Normal 11 3 2 4 3" xfId="4510"/>
    <cellStyle name="Normal 11 3 2 5" xfId="1882"/>
    <cellStyle name="Normal 11 3 2 6" xfId="3525"/>
    <cellStyle name="Normal 11 3 3" xfId="378"/>
    <cellStyle name="Normal 11 3 3 2" xfId="789"/>
    <cellStyle name="Normal 11 3 3 2 2" xfId="2409"/>
    <cellStyle name="Normal 11 3 3 2 3" xfId="4052"/>
    <cellStyle name="Normal 11 3 3 3" xfId="1367"/>
    <cellStyle name="Normal 11 3 3 3 2" xfId="2984"/>
    <cellStyle name="Normal 11 3 3 3 3" xfId="4627"/>
    <cellStyle name="Normal 11 3 3 4" xfId="1999"/>
    <cellStyle name="Normal 11 3 3 5" xfId="3642"/>
    <cellStyle name="Normal 11 3 4" xfId="598"/>
    <cellStyle name="Normal 11 3 4 2" xfId="2218"/>
    <cellStyle name="Normal 11 3 4 3" xfId="3861"/>
    <cellStyle name="Normal 11 3 5" xfId="1151"/>
    <cellStyle name="Normal 11 3 5 2" xfId="2771"/>
    <cellStyle name="Normal 11 3 5 3" xfId="4414"/>
    <cellStyle name="Normal 11 3 6" xfId="1785"/>
    <cellStyle name="Normal 11 3 7" xfId="3429"/>
    <cellStyle name="Normal 11 3 8" xfId="5476"/>
    <cellStyle name="Normal 11 4" xfId="219"/>
    <cellStyle name="Normal 11 4 2" xfId="436"/>
    <cellStyle name="Normal 11 4 2 2" xfId="812"/>
    <cellStyle name="Normal 11 4 2 2 2" xfId="2432"/>
    <cellStyle name="Normal 11 4 2 2 3" xfId="4075"/>
    <cellStyle name="Normal 11 4 2 3" xfId="1424"/>
    <cellStyle name="Normal 11 4 2 3 2" xfId="3041"/>
    <cellStyle name="Normal 11 4 2 3 3" xfId="4684"/>
    <cellStyle name="Normal 11 4 2 4" xfId="2056"/>
    <cellStyle name="Normal 11 4 2 5" xfId="3699"/>
    <cellStyle name="Normal 11 4 3" xfId="621"/>
    <cellStyle name="Normal 11 4 3 2" xfId="2241"/>
    <cellStyle name="Normal 11 4 3 3" xfId="3884"/>
    <cellStyle name="Normal 11 4 4" xfId="1212"/>
    <cellStyle name="Normal 11 4 4 2" xfId="2829"/>
    <cellStyle name="Normal 11 4 4 3" xfId="4472"/>
    <cellStyle name="Normal 11 4 5" xfId="1844"/>
    <cellStyle name="Normal 11 4 6" xfId="3487"/>
    <cellStyle name="Normal 11 4 7" xfId="5499"/>
    <cellStyle name="Normal 11 5" xfId="339"/>
    <cellStyle name="Normal 11 5 2" xfId="860"/>
    <cellStyle name="Normal 11 5 2 2" xfId="1565"/>
    <cellStyle name="Normal 11 5 2 2 2" xfId="3182"/>
    <cellStyle name="Normal 11 5 2 2 3" xfId="4825"/>
    <cellStyle name="Normal 11 5 2 3" xfId="2480"/>
    <cellStyle name="Normal 11 5 2 4" xfId="4123"/>
    <cellStyle name="Normal 11 5 3" xfId="670"/>
    <cellStyle name="Normal 11 5 3 2" xfId="2290"/>
    <cellStyle name="Normal 11 5 3 3" xfId="3933"/>
    <cellStyle name="Normal 11 5 4" xfId="1329"/>
    <cellStyle name="Normal 11 5 4 2" xfId="2946"/>
    <cellStyle name="Normal 11 5 4 3" xfId="4589"/>
    <cellStyle name="Normal 11 5 5" xfId="1961"/>
    <cellStyle name="Normal 11 5 6" xfId="3604"/>
    <cellStyle name="Normal 11 5 7" xfId="5547"/>
    <cellStyle name="Normal 11 6" xfId="934"/>
    <cellStyle name="Normal 11 6 2" xfId="1591"/>
    <cellStyle name="Normal 11 6 2 2" xfId="3208"/>
    <cellStyle name="Normal 11 6 2 3" xfId="4851"/>
    <cellStyle name="Normal 11 6 3" xfId="2554"/>
    <cellStyle name="Normal 11 6 4" xfId="4197"/>
    <cellStyle name="Normal 11 7" xfId="956"/>
    <cellStyle name="Normal 11 7 2" xfId="1594"/>
    <cellStyle name="Normal 11 7 2 2" xfId="3211"/>
    <cellStyle name="Normal 11 7 2 3" xfId="4854"/>
    <cellStyle name="Normal 11 7 3" xfId="2576"/>
    <cellStyle name="Normal 11 7 4" xfId="4219"/>
    <cellStyle name="Normal 11 8" xfId="978"/>
    <cellStyle name="Normal 11 8 2" xfId="1616"/>
    <cellStyle name="Normal 11 8 2 2" xfId="3233"/>
    <cellStyle name="Normal 11 8 2 3" xfId="4876"/>
    <cellStyle name="Normal 11 8 3" xfId="2598"/>
    <cellStyle name="Normal 11 8 4" xfId="4241"/>
    <cellStyle name="Normal 11 9" xfId="1000"/>
    <cellStyle name="Normal 11 9 2" xfId="1638"/>
    <cellStyle name="Normal 11 9 2 2" xfId="3255"/>
    <cellStyle name="Normal 11 9 2 3" xfId="4898"/>
    <cellStyle name="Normal 11 9 3" xfId="2620"/>
    <cellStyle name="Normal 11 9 4" xfId="4263"/>
    <cellStyle name="Normal 12" xfId="50"/>
    <cellStyle name="Normal 12 10" xfId="1023"/>
    <cellStyle name="Normal 12 10 2" xfId="1661"/>
    <cellStyle name="Normal 12 10 2 2" xfId="3278"/>
    <cellStyle name="Normal 12 10 2 3" xfId="4921"/>
    <cellStyle name="Normal 12 10 3" xfId="2643"/>
    <cellStyle name="Normal 12 10 4" xfId="4286"/>
    <cellStyle name="Normal 12 11" xfId="1045"/>
    <cellStyle name="Normal 12 11 2" xfId="1683"/>
    <cellStyle name="Normal 12 11 2 2" xfId="3300"/>
    <cellStyle name="Normal 12 11 2 3" xfId="4943"/>
    <cellStyle name="Normal 12 11 3" xfId="2665"/>
    <cellStyle name="Normal 12 11 4" xfId="4308"/>
    <cellStyle name="Normal 12 12" xfId="1070"/>
    <cellStyle name="Normal 12 12 2" xfId="1705"/>
    <cellStyle name="Normal 12 12 2 2" xfId="3322"/>
    <cellStyle name="Normal 12 12 2 3" xfId="4965"/>
    <cellStyle name="Normal 12 12 3" xfId="2690"/>
    <cellStyle name="Normal 12 12 4" xfId="4333"/>
    <cellStyle name="Normal 12 13" xfId="1093"/>
    <cellStyle name="Normal 12 13 2" xfId="1727"/>
    <cellStyle name="Normal 12 13 2 2" xfId="3344"/>
    <cellStyle name="Normal 12 13 2 3" xfId="4987"/>
    <cellStyle name="Normal 12 13 3" xfId="2713"/>
    <cellStyle name="Normal 12 13 4" xfId="4356"/>
    <cellStyle name="Normal 12 14" xfId="743"/>
    <cellStyle name="Normal 12 14 2" xfId="1540"/>
    <cellStyle name="Normal 12 14 2 2" xfId="3157"/>
    <cellStyle name="Normal 12 14 2 3" xfId="4800"/>
    <cellStyle name="Normal 12 14 3" xfId="2363"/>
    <cellStyle name="Normal 12 14 4" xfId="4006"/>
    <cellStyle name="Normal 12 15" xfId="552"/>
    <cellStyle name="Normal 12 15 2" xfId="2172"/>
    <cellStyle name="Normal 12 15 3" xfId="3815"/>
    <cellStyle name="Normal 12 16" xfId="1114"/>
    <cellStyle name="Normal 12 16 2" xfId="2734"/>
    <cellStyle name="Normal 12 16 3" xfId="4377"/>
    <cellStyle name="Normal 12 17" xfId="1748"/>
    <cellStyle name="Normal 12 18" xfId="3391"/>
    <cellStyle name="Normal 12 19" xfId="5430"/>
    <cellStyle name="Normal 12 2" xfId="77"/>
    <cellStyle name="Normal 12 2 2" xfId="244"/>
    <cellStyle name="Normal 12 2 2 2" xfId="460"/>
    <cellStyle name="Normal 12 2 2 2 2" xfId="836"/>
    <cellStyle name="Normal 12 2 2 2 2 2" xfId="2456"/>
    <cellStyle name="Normal 12 2 2 2 2 3" xfId="4099"/>
    <cellStyle name="Normal 12 2 2 2 3" xfId="1448"/>
    <cellStyle name="Normal 12 2 2 2 3 2" xfId="3065"/>
    <cellStyle name="Normal 12 2 2 2 3 3" xfId="4708"/>
    <cellStyle name="Normal 12 2 2 2 4" xfId="2080"/>
    <cellStyle name="Normal 12 2 2 2 5" xfId="3723"/>
    <cellStyle name="Normal 12 2 2 3" xfId="645"/>
    <cellStyle name="Normal 12 2 2 3 2" xfId="2265"/>
    <cellStyle name="Normal 12 2 2 3 3" xfId="3908"/>
    <cellStyle name="Normal 12 2 2 4" xfId="1236"/>
    <cellStyle name="Normal 12 2 2 4 2" xfId="2853"/>
    <cellStyle name="Normal 12 2 2 4 3" xfId="4496"/>
    <cellStyle name="Normal 12 2 2 5" xfId="1868"/>
    <cellStyle name="Normal 12 2 2 6" xfId="3511"/>
    <cellStyle name="Normal 12 2 2 7" xfId="5523"/>
    <cellStyle name="Normal 12 2 3" xfId="364"/>
    <cellStyle name="Normal 12 2 3 2" xfId="884"/>
    <cellStyle name="Normal 12 2 3 2 2" xfId="1589"/>
    <cellStyle name="Normal 12 2 3 2 2 2" xfId="3206"/>
    <cellStyle name="Normal 12 2 3 2 2 3" xfId="4849"/>
    <cellStyle name="Normal 12 2 3 2 3" xfId="2504"/>
    <cellStyle name="Normal 12 2 3 2 4" xfId="4147"/>
    <cellStyle name="Normal 12 2 3 3" xfId="694"/>
    <cellStyle name="Normal 12 2 3 3 2" xfId="2314"/>
    <cellStyle name="Normal 12 2 3 3 3" xfId="3957"/>
    <cellStyle name="Normal 12 2 3 4" xfId="1353"/>
    <cellStyle name="Normal 12 2 3 4 2" xfId="2970"/>
    <cellStyle name="Normal 12 2 3 4 3" xfId="4613"/>
    <cellStyle name="Normal 12 2 3 5" xfId="1985"/>
    <cellStyle name="Normal 12 2 3 6" xfId="3628"/>
    <cellStyle name="Normal 12 2 4" xfId="766"/>
    <cellStyle name="Normal 12 2 4 2" xfId="1563"/>
    <cellStyle name="Normal 12 2 4 2 2" xfId="3180"/>
    <cellStyle name="Normal 12 2 4 2 3" xfId="4823"/>
    <cellStyle name="Normal 12 2 4 3" xfId="2386"/>
    <cellStyle name="Normal 12 2 4 4" xfId="4029"/>
    <cellStyle name="Normal 12 2 5" xfId="575"/>
    <cellStyle name="Normal 12 2 5 2" xfId="2195"/>
    <cellStyle name="Normal 12 2 5 3" xfId="3838"/>
    <cellStyle name="Normal 12 2 6" xfId="1137"/>
    <cellStyle name="Normal 12 2 6 2" xfId="2757"/>
    <cellStyle name="Normal 12 2 6 3" xfId="4400"/>
    <cellStyle name="Normal 12 2 7" xfId="1771"/>
    <cellStyle name="Normal 12 2 8" xfId="3415"/>
    <cellStyle name="Normal 12 2 9" xfId="5453"/>
    <cellStyle name="Normal 12 3" xfId="99"/>
    <cellStyle name="Normal 12 3 2" xfId="259"/>
    <cellStyle name="Normal 12 3 2 2" xfId="475"/>
    <cellStyle name="Normal 12 3 2 2 2" xfId="899"/>
    <cellStyle name="Normal 12 3 2 2 2 2" xfId="2519"/>
    <cellStyle name="Normal 12 3 2 2 2 3" xfId="4162"/>
    <cellStyle name="Normal 12 3 2 2 3" xfId="1463"/>
    <cellStyle name="Normal 12 3 2 2 3 2" xfId="3080"/>
    <cellStyle name="Normal 12 3 2 2 3 3" xfId="4723"/>
    <cellStyle name="Normal 12 3 2 2 4" xfId="2095"/>
    <cellStyle name="Normal 12 3 2 2 5" xfId="3738"/>
    <cellStyle name="Normal 12 3 2 3" xfId="709"/>
    <cellStyle name="Normal 12 3 2 3 2" xfId="2329"/>
    <cellStyle name="Normal 12 3 2 3 3" xfId="3972"/>
    <cellStyle name="Normal 12 3 2 4" xfId="1251"/>
    <cellStyle name="Normal 12 3 2 4 2" xfId="2868"/>
    <cellStyle name="Normal 12 3 2 4 3" xfId="4511"/>
    <cellStyle name="Normal 12 3 2 5" xfId="1883"/>
    <cellStyle name="Normal 12 3 2 6" xfId="3526"/>
    <cellStyle name="Normal 12 3 3" xfId="379"/>
    <cellStyle name="Normal 12 3 3 2" xfId="790"/>
    <cellStyle name="Normal 12 3 3 2 2" xfId="2410"/>
    <cellStyle name="Normal 12 3 3 2 3" xfId="4053"/>
    <cellStyle name="Normal 12 3 3 3" xfId="1368"/>
    <cellStyle name="Normal 12 3 3 3 2" xfId="2985"/>
    <cellStyle name="Normal 12 3 3 3 3" xfId="4628"/>
    <cellStyle name="Normal 12 3 3 4" xfId="2000"/>
    <cellStyle name="Normal 12 3 3 5" xfId="3643"/>
    <cellStyle name="Normal 12 3 4" xfId="599"/>
    <cellStyle name="Normal 12 3 4 2" xfId="2219"/>
    <cellStyle name="Normal 12 3 4 3" xfId="3862"/>
    <cellStyle name="Normal 12 3 5" xfId="1152"/>
    <cellStyle name="Normal 12 3 5 2" xfId="2772"/>
    <cellStyle name="Normal 12 3 5 3" xfId="4415"/>
    <cellStyle name="Normal 12 3 6" xfId="1786"/>
    <cellStyle name="Normal 12 3 7" xfId="3430"/>
    <cellStyle name="Normal 12 3 8" xfId="5477"/>
    <cellStyle name="Normal 12 4" xfId="220"/>
    <cellStyle name="Normal 12 4 2" xfId="437"/>
    <cellStyle name="Normal 12 4 2 2" xfId="813"/>
    <cellStyle name="Normal 12 4 2 2 2" xfId="2433"/>
    <cellStyle name="Normal 12 4 2 2 3" xfId="4076"/>
    <cellStyle name="Normal 12 4 2 3" xfId="1425"/>
    <cellStyle name="Normal 12 4 2 3 2" xfId="3042"/>
    <cellStyle name="Normal 12 4 2 3 3" xfId="4685"/>
    <cellStyle name="Normal 12 4 2 4" xfId="2057"/>
    <cellStyle name="Normal 12 4 2 5" xfId="3700"/>
    <cellStyle name="Normal 12 4 3" xfId="622"/>
    <cellStyle name="Normal 12 4 3 2" xfId="2242"/>
    <cellStyle name="Normal 12 4 3 3" xfId="3885"/>
    <cellStyle name="Normal 12 4 4" xfId="1213"/>
    <cellStyle name="Normal 12 4 4 2" xfId="2830"/>
    <cellStyle name="Normal 12 4 4 3" xfId="4473"/>
    <cellStyle name="Normal 12 4 5" xfId="1845"/>
    <cellStyle name="Normal 12 4 6" xfId="3488"/>
    <cellStyle name="Normal 12 4 7" xfId="5500"/>
    <cellStyle name="Normal 12 5" xfId="340"/>
    <cellStyle name="Normal 12 5 2" xfId="861"/>
    <cellStyle name="Normal 12 5 2 2" xfId="1566"/>
    <cellStyle name="Normal 12 5 2 2 2" xfId="3183"/>
    <cellStyle name="Normal 12 5 2 2 3" xfId="4826"/>
    <cellStyle name="Normal 12 5 2 3" xfId="2481"/>
    <cellStyle name="Normal 12 5 2 4" xfId="4124"/>
    <cellStyle name="Normal 12 5 3" xfId="671"/>
    <cellStyle name="Normal 12 5 3 2" xfId="2291"/>
    <cellStyle name="Normal 12 5 3 3" xfId="3934"/>
    <cellStyle name="Normal 12 5 4" xfId="1330"/>
    <cellStyle name="Normal 12 5 4 2" xfId="2947"/>
    <cellStyle name="Normal 12 5 4 3" xfId="4590"/>
    <cellStyle name="Normal 12 5 5" xfId="1962"/>
    <cellStyle name="Normal 12 5 6" xfId="3605"/>
    <cellStyle name="Normal 12 5 7" xfId="5548"/>
    <cellStyle name="Normal 12 6" xfId="935"/>
    <cellStyle name="Normal 12 6 2" xfId="1592"/>
    <cellStyle name="Normal 12 6 2 2" xfId="3209"/>
    <cellStyle name="Normal 12 6 2 3" xfId="4852"/>
    <cellStyle name="Normal 12 6 3" xfId="2555"/>
    <cellStyle name="Normal 12 6 4" xfId="4198"/>
    <cellStyle name="Normal 12 7" xfId="957"/>
    <cellStyle name="Normal 12 7 2" xfId="1595"/>
    <cellStyle name="Normal 12 7 2 2" xfId="3212"/>
    <cellStyle name="Normal 12 7 2 3" xfId="4855"/>
    <cellStyle name="Normal 12 7 3" xfId="2577"/>
    <cellStyle name="Normal 12 7 4" xfId="4220"/>
    <cellStyle name="Normal 12 8" xfId="979"/>
    <cellStyle name="Normal 12 8 2" xfId="1617"/>
    <cellStyle name="Normal 12 8 2 2" xfId="3234"/>
    <cellStyle name="Normal 12 8 2 3" xfId="4877"/>
    <cellStyle name="Normal 12 8 3" xfId="2599"/>
    <cellStyle name="Normal 12 8 4" xfId="4242"/>
    <cellStyle name="Normal 12 9" xfId="1001"/>
    <cellStyle name="Normal 12 9 2" xfId="1639"/>
    <cellStyle name="Normal 12 9 2 2" xfId="3256"/>
    <cellStyle name="Normal 12 9 2 3" xfId="4899"/>
    <cellStyle name="Normal 12 9 3" xfId="2621"/>
    <cellStyle name="Normal 12 9 4" xfId="4264"/>
    <cellStyle name="Normal 13" xfId="52"/>
    <cellStyle name="Normal 13 10" xfId="3393"/>
    <cellStyle name="Normal 13 11" xfId="5431"/>
    <cellStyle name="Normal 13 2" xfId="79"/>
    <cellStyle name="Normal 13 2 2" xfId="245"/>
    <cellStyle name="Normal 13 2 2 2" xfId="461"/>
    <cellStyle name="Normal 13 2 2 2 2" xfId="837"/>
    <cellStyle name="Normal 13 2 2 2 2 2" xfId="2457"/>
    <cellStyle name="Normal 13 2 2 2 2 3" xfId="4100"/>
    <cellStyle name="Normal 13 2 2 2 3" xfId="1449"/>
    <cellStyle name="Normal 13 2 2 2 3 2" xfId="3066"/>
    <cellStyle name="Normal 13 2 2 2 3 3" xfId="4709"/>
    <cellStyle name="Normal 13 2 2 2 4" xfId="2081"/>
    <cellStyle name="Normal 13 2 2 2 5" xfId="3724"/>
    <cellStyle name="Normal 13 2 2 3" xfId="646"/>
    <cellStyle name="Normal 13 2 2 3 2" xfId="2266"/>
    <cellStyle name="Normal 13 2 2 3 3" xfId="3909"/>
    <cellStyle name="Normal 13 2 2 4" xfId="1237"/>
    <cellStyle name="Normal 13 2 2 4 2" xfId="2854"/>
    <cellStyle name="Normal 13 2 2 4 3" xfId="4497"/>
    <cellStyle name="Normal 13 2 2 5" xfId="1869"/>
    <cellStyle name="Normal 13 2 2 6" xfId="3512"/>
    <cellStyle name="Normal 13 2 2 7" xfId="5524"/>
    <cellStyle name="Normal 13 2 3" xfId="365"/>
    <cellStyle name="Normal 13 2 3 2" xfId="885"/>
    <cellStyle name="Normal 13 2 3 2 2" xfId="1590"/>
    <cellStyle name="Normal 13 2 3 2 2 2" xfId="3207"/>
    <cellStyle name="Normal 13 2 3 2 2 3" xfId="4850"/>
    <cellStyle name="Normal 13 2 3 2 3" xfId="2505"/>
    <cellStyle name="Normal 13 2 3 2 4" xfId="4148"/>
    <cellStyle name="Normal 13 2 3 3" xfId="695"/>
    <cellStyle name="Normal 13 2 3 3 2" xfId="2315"/>
    <cellStyle name="Normal 13 2 3 3 3" xfId="3958"/>
    <cellStyle name="Normal 13 2 3 4" xfId="1354"/>
    <cellStyle name="Normal 13 2 3 4 2" xfId="2971"/>
    <cellStyle name="Normal 13 2 3 4 3" xfId="4614"/>
    <cellStyle name="Normal 13 2 3 5" xfId="1986"/>
    <cellStyle name="Normal 13 2 3 6" xfId="3629"/>
    <cellStyle name="Normal 13 2 4" xfId="767"/>
    <cellStyle name="Normal 13 2 4 2" xfId="1564"/>
    <cellStyle name="Normal 13 2 4 2 2" xfId="3181"/>
    <cellStyle name="Normal 13 2 4 2 3" xfId="4824"/>
    <cellStyle name="Normal 13 2 4 3" xfId="2387"/>
    <cellStyle name="Normal 13 2 4 4" xfId="4030"/>
    <cellStyle name="Normal 13 2 5" xfId="576"/>
    <cellStyle name="Normal 13 2 5 2" xfId="2196"/>
    <cellStyle name="Normal 13 2 5 3" xfId="3839"/>
    <cellStyle name="Normal 13 2 6" xfId="1138"/>
    <cellStyle name="Normal 13 2 6 2" xfId="2758"/>
    <cellStyle name="Normal 13 2 6 3" xfId="4401"/>
    <cellStyle name="Normal 13 2 7" xfId="1772"/>
    <cellStyle name="Normal 13 2 8" xfId="3416"/>
    <cellStyle name="Normal 13 2 9" xfId="5454"/>
    <cellStyle name="Normal 13 3" xfId="100"/>
    <cellStyle name="Normal 13 4" xfId="222"/>
    <cellStyle name="Normal 13 4 2" xfId="438"/>
    <cellStyle name="Normal 13 4 2 2" xfId="814"/>
    <cellStyle name="Normal 13 4 2 2 2" xfId="2434"/>
    <cellStyle name="Normal 13 4 2 2 3" xfId="4077"/>
    <cellStyle name="Normal 13 4 2 3" xfId="1426"/>
    <cellStyle name="Normal 13 4 2 3 2" xfId="3043"/>
    <cellStyle name="Normal 13 4 2 3 3" xfId="4686"/>
    <cellStyle name="Normal 13 4 2 4" xfId="2058"/>
    <cellStyle name="Normal 13 4 2 5" xfId="3701"/>
    <cellStyle name="Normal 13 4 3" xfId="623"/>
    <cellStyle name="Normal 13 4 3 2" xfId="2243"/>
    <cellStyle name="Normal 13 4 3 3" xfId="3886"/>
    <cellStyle name="Normal 13 4 4" xfId="1214"/>
    <cellStyle name="Normal 13 4 4 2" xfId="2831"/>
    <cellStyle name="Normal 13 4 4 3" xfId="4474"/>
    <cellStyle name="Normal 13 4 5" xfId="1846"/>
    <cellStyle name="Normal 13 4 6" xfId="3489"/>
    <cellStyle name="Normal 13 4 7" xfId="5501"/>
    <cellStyle name="Normal 13 5" xfId="342"/>
    <cellStyle name="Normal 13 5 2" xfId="862"/>
    <cellStyle name="Normal 13 5 2 2" xfId="1567"/>
    <cellStyle name="Normal 13 5 2 2 2" xfId="3184"/>
    <cellStyle name="Normal 13 5 2 2 3" xfId="4827"/>
    <cellStyle name="Normal 13 5 2 3" xfId="2482"/>
    <cellStyle name="Normal 13 5 2 4" xfId="4125"/>
    <cellStyle name="Normal 13 5 3" xfId="672"/>
    <cellStyle name="Normal 13 5 3 2" xfId="2292"/>
    <cellStyle name="Normal 13 5 3 3" xfId="3935"/>
    <cellStyle name="Normal 13 5 4" xfId="1331"/>
    <cellStyle name="Normal 13 5 4 2" xfId="2948"/>
    <cellStyle name="Normal 13 5 4 3" xfId="4591"/>
    <cellStyle name="Normal 13 5 5" xfId="1963"/>
    <cellStyle name="Normal 13 5 6" xfId="3606"/>
    <cellStyle name="Normal 13 6" xfId="744"/>
    <cellStyle name="Normal 13 6 2" xfId="1541"/>
    <cellStyle name="Normal 13 6 2 2" xfId="3158"/>
    <cellStyle name="Normal 13 6 2 3" xfId="4801"/>
    <cellStyle name="Normal 13 6 3" xfId="2364"/>
    <cellStyle name="Normal 13 6 4" xfId="4007"/>
    <cellStyle name="Normal 13 7" xfId="553"/>
    <cellStyle name="Normal 13 7 2" xfId="2173"/>
    <cellStyle name="Normal 13 7 3" xfId="3816"/>
    <cellStyle name="Normal 13 8" xfId="1115"/>
    <cellStyle name="Normal 13 8 2" xfId="2735"/>
    <cellStyle name="Normal 13 8 3" xfId="4378"/>
    <cellStyle name="Normal 13 9" xfId="1749"/>
    <cellStyle name="Normal 14" xfId="54"/>
    <cellStyle name="Normal 14 10" xfId="5308"/>
    <cellStyle name="Normal 14 2" xfId="101"/>
    <cellStyle name="Normal 14 2 2" xfId="260"/>
    <cellStyle name="Normal 14 2 2 2" xfId="476"/>
    <cellStyle name="Normal 14 2 2 2 2" xfId="900"/>
    <cellStyle name="Normal 14 2 2 2 2 2" xfId="2520"/>
    <cellStyle name="Normal 14 2 2 2 2 3" xfId="4163"/>
    <cellStyle name="Normal 14 2 2 2 3" xfId="1464"/>
    <cellStyle name="Normal 14 2 2 2 3 2" xfId="3081"/>
    <cellStyle name="Normal 14 2 2 2 3 3" xfId="4724"/>
    <cellStyle name="Normal 14 2 2 2 4" xfId="2096"/>
    <cellStyle name="Normal 14 2 2 2 5" xfId="3739"/>
    <cellStyle name="Normal 14 2 2 3" xfId="710"/>
    <cellStyle name="Normal 14 2 2 3 2" xfId="2330"/>
    <cellStyle name="Normal 14 2 2 3 3" xfId="3973"/>
    <cellStyle name="Normal 14 2 2 4" xfId="1252"/>
    <cellStyle name="Normal 14 2 2 4 2" xfId="2869"/>
    <cellStyle name="Normal 14 2 2 4 3" xfId="4512"/>
    <cellStyle name="Normal 14 2 2 5" xfId="1884"/>
    <cellStyle name="Normal 14 2 2 6" xfId="3527"/>
    <cellStyle name="Normal 14 2 3" xfId="380"/>
    <cellStyle name="Normal 14 2 3 2" xfId="791"/>
    <cellStyle name="Normal 14 2 3 2 2" xfId="2411"/>
    <cellStyle name="Normal 14 2 3 2 3" xfId="4054"/>
    <cellStyle name="Normal 14 2 3 3" xfId="1369"/>
    <cellStyle name="Normal 14 2 3 3 2" xfId="2986"/>
    <cellStyle name="Normal 14 2 3 3 3" xfId="4629"/>
    <cellStyle name="Normal 14 2 3 4" xfId="2001"/>
    <cellStyle name="Normal 14 2 3 5" xfId="3644"/>
    <cellStyle name="Normal 14 2 4" xfId="600"/>
    <cellStyle name="Normal 14 2 4 2" xfId="2220"/>
    <cellStyle name="Normal 14 2 4 3" xfId="3863"/>
    <cellStyle name="Normal 14 2 5" xfId="1153"/>
    <cellStyle name="Normal 14 2 5 2" xfId="2773"/>
    <cellStyle name="Normal 14 2 5 3" xfId="4416"/>
    <cellStyle name="Normal 14 2 6" xfId="1787"/>
    <cellStyle name="Normal 14 2 7" xfId="3431"/>
    <cellStyle name="Normal 14 2 8" xfId="5478"/>
    <cellStyle name="Normal 14 3" xfId="936"/>
    <cellStyle name="Normal 14 3 2" xfId="1593"/>
    <cellStyle name="Normal 14 3 2 2" xfId="3210"/>
    <cellStyle name="Normal 14 3 2 3" xfId="4853"/>
    <cellStyle name="Normal 14 3 3" xfId="2556"/>
    <cellStyle name="Normal 14 3 4" xfId="4199"/>
    <cellStyle name="Normal 14 4" xfId="958"/>
    <cellStyle name="Normal 14 4 2" xfId="1596"/>
    <cellStyle name="Normal 14 4 2 2" xfId="3213"/>
    <cellStyle name="Normal 14 4 2 3" xfId="4856"/>
    <cellStyle name="Normal 14 4 3" xfId="2578"/>
    <cellStyle name="Normal 14 4 4" xfId="4221"/>
    <cellStyle name="Normal 14 5" xfId="980"/>
    <cellStyle name="Normal 14 5 2" xfId="1618"/>
    <cellStyle name="Normal 14 5 2 2" xfId="3235"/>
    <cellStyle name="Normal 14 5 2 3" xfId="4878"/>
    <cellStyle name="Normal 14 5 3" xfId="2600"/>
    <cellStyle name="Normal 14 5 4" xfId="4243"/>
    <cellStyle name="Normal 14 6" xfId="1002"/>
    <cellStyle name="Normal 14 6 2" xfId="1640"/>
    <cellStyle name="Normal 14 6 2 2" xfId="3257"/>
    <cellStyle name="Normal 14 6 2 3" xfId="4900"/>
    <cellStyle name="Normal 14 6 3" xfId="2622"/>
    <cellStyle name="Normal 14 6 4" xfId="4265"/>
    <cellStyle name="Normal 14 7" xfId="1024"/>
    <cellStyle name="Normal 14 7 2" xfId="1662"/>
    <cellStyle name="Normal 14 7 2 2" xfId="3279"/>
    <cellStyle name="Normal 14 7 2 3" xfId="4922"/>
    <cellStyle name="Normal 14 7 3" xfId="2644"/>
    <cellStyle name="Normal 14 7 4" xfId="4287"/>
    <cellStyle name="Normal 14 8" xfId="1046"/>
    <cellStyle name="Normal 14 8 2" xfId="1684"/>
    <cellStyle name="Normal 14 8 2 2" xfId="3301"/>
    <cellStyle name="Normal 14 8 2 3" xfId="4944"/>
    <cellStyle name="Normal 14 8 3" xfId="2666"/>
    <cellStyle name="Normal 14 8 4" xfId="4309"/>
    <cellStyle name="Normal 14 9" xfId="1071"/>
    <cellStyle name="Normal 14 9 2" xfId="1706"/>
    <cellStyle name="Normal 14 9 2 2" xfId="3323"/>
    <cellStyle name="Normal 14 9 2 3" xfId="4966"/>
    <cellStyle name="Normal 14 9 3" xfId="2691"/>
    <cellStyle name="Normal 14 9 4" xfId="4334"/>
    <cellStyle name="Normal 15" xfId="53"/>
    <cellStyle name="Normal 15 2" xfId="223"/>
    <cellStyle name="Normal 15 2 2" xfId="439"/>
    <cellStyle name="Normal 15 2 2 2" xfId="815"/>
    <cellStyle name="Normal 15 2 2 2 2" xfId="2435"/>
    <cellStyle name="Normal 15 2 2 2 3" xfId="4078"/>
    <cellStyle name="Normal 15 2 2 3" xfId="1427"/>
    <cellStyle name="Normal 15 2 2 3 2" xfId="3044"/>
    <cellStyle name="Normal 15 2 2 3 3" xfId="4687"/>
    <cellStyle name="Normal 15 2 2 4" xfId="2059"/>
    <cellStyle name="Normal 15 2 2 5" xfId="3702"/>
    <cellStyle name="Normal 15 2 3" xfId="624"/>
    <cellStyle name="Normal 15 2 3 2" xfId="2244"/>
    <cellStyle name="Normal 15 2 3 3" xfId="3887"/>
    <cellStyle name="Normal 15 2 4" xfId="1215"/>
    <cellStyle name="Normal 15 2 4 2" xfId="2832"/>
    <cellStyle name="Normal 15 2 4 3" xfId="4475"/>
    <cellStyle name="Normal 15 2 5" xfId="1847"/>
    <cellStyle name="Normal 15 2 6" xfId="3490"/>
    <cellStyle name="Normal 15 2 7" xfId="5502"/>
    <cellStyle name="Normal 15 3" xfId="343"/>
    <cellStyle name="Normal 15 3 2" xfId="863"/>
    <cellStyle name="Normal 15 3 2 2" xfId="1568"/>
    <cellStyle name="Normal 15 3 2 2 2" xfId="3185"/>
    <cellStyle name="Normal 15 3 2 2 3" xfId="4828"/>
    <cellStyle name="Normal 15 3 2 3" xfId="2483"/>
    <cellStyle name="Normal 15 3 2 4" xfId="4126"/>
    <cellStyle name="Normal 15 3 3" xfId="673"/>
    <cellStyle name="Normal 15 3 3 2" xfId="2293"/>
    <cellStyle name="Normal 15 3 3 3" xfId="3936"/>
    <cellStyle name="Normal 15 3 4" xfId="1332"/>
    <cellStyle name="Normal 15 3 4 2" xfId="2949"/>
    <cellStyle name="Normal 15 3 4 3" xfId="4592"/>
    <cellStyle name="Normal 15 3 5" xfId="1964"/>
    <cellStyle name="Normal 15 3 6" xfId="3607"/>
    <cellStyle name="Normal 15 4" xfId="745"/>
    <cellStyle name="Normal 15 4 2" xfId="1542"/>
    <cellStyle name="Normal 15 4 2 2" xfId="3159"/>
    <cellStyle name="Normal 15 4 2 3" xfId="4802"/>
    <cellStyle name="Normal 15 4 3" xfId="2365"/>
    <cellStyle name="Normal 15 4 4" xfId="4008"/>
    <cellStyle name="Normal 15 5" xfId="554"/>
    <cellStyle name="Normal 15 5 2" xfId="2174"/>
    <cellStyle name="Normal 15 5 3" xfId="3817"/>
    <cellStyle name="Normal 15 6" xfId="1116"/>
    <cellStyle name="Normal 15 6 2" xfId="2736"/>
    <cellStyle name="Normal 15 6 3" xfId="4379"/>
    <cellStyle name="Normal 15 7" xfId="1750"/>
    <cellStyle name="Normal 15 8" xfId="3394"/>
    <cellStyle name="Normal 15 9" xfId="5432"/>
    <cellStyle name="Normal 16" xfId="102"/>
    <cellStyle name="Normal 16 2" xfId="261"/>
    <cellStyle name="Normal 16 2 2" xfId="477"/>
    <cellStyle name="Normal 16 2 2 2" xfId="901"/>
    <cellStyle name="Normal 16 2 2 2 2" xfId="2521"/>
    <cellStyle name="Normal 16 2 2 2 3" xfId="4164"/>
    <cellStyle name="Normal 16 2 2 3" xfId="1465"/>
    <cellStyle name="Normal 16 2 2 3 2" xfId="3082"/>
    <cellStyle name="Normal 16 2 2 3 3" xfId="4725"/>
    <cellStyle name="Normal 16 2 2 4" xfId="2097"/>
    <cellStyle name="Normal 16 2 2 5" xfId="3740"/>
    <cellStyle name="Normal 16 2 3" xfId="711"/>
    <cellStyle name="Normal 16 2 3 2" xfId="2331"/>
    <cellStyle name="Normal 16 2 3 3" xfId="3974"/>
    <cellStyle name="Normal 16 2 4" xfId="1253"/>
    <cellStyle name="Normal 16 2 4 2" xfId="2870"/>
    <cellStyle name="Normal 16 2 4 3" xfId="4513"/>
    <cellStyle name="Normal 16 2 5" xfId="1885"/>
    <cellStyle name="Normal 16 2 6" xfId="3528"/>
    <cellStyle name="Normal 16 3" xfId="381"/>
    <cellStyle name="Normal 16 3 2" xfId="768"/>
    <cellStyle name="Normal 16 3 2 2" xfId="2388"/>
    <cellStyle name="Normal 16 3 2 3" xfId="4031"/>
    <cellStyle name="Normal 16 3 3" xfId="1370"/>
    <cellStyle name="Normal 16 3 3 2" xfId="2987"/>
    <cellStyle name="Normal 16 3 3 3" xfId="4630"/>
    <cellStyle name="Normal 16 3 4" xfId="2002"/>
    <cellStyle name="Normal 16 3 5" xfId="3645"/>
    <cellStyle name="Normal 16 4" xfId="577"/>
    <cellStyle name="Normal 16 4 2" xfId="2197"/>
    <cellStyle name="Normal 16 4 3" xfId="3840"/>
    <cellStyle name="Normal 16 5" xfId="1154"/>
    <cellStyle name="Normal 16 5 2" xfId="2774"/>
    <cellStyle name="Normal 16 5 3" xfId="4417"/>
    <cellStyle name="Normal 16 6" xfId="1788"/>
    <cellStyle name="Normal 16 7" xfId="3432"/>
    <cellStyle name="Normal 16 8" xfId="5455"/>
    <cellStyle name="Normal 17" xfId="103"/>
    <cellStyle name="Normal 17 2" xfId="5309"/>
    <cellStyle name="Normal 18" xfId="104"/>
    <cellStyle name="Normal 18 2" xfId="262"/>
    <cellStyle name="Normal 18 2 2" xfId="478"/>
    <cellStyle name="Normal 18 2 2 2" xfId="902"/>
    <cellStyle name="Normal 18 2 2 2 2" xfId="2522"/>
    <cellStyle name="Normal 18 2 2 2 3" xfId="4165"/>
    <cellStyle name="Normal 18 2 2 3" xfId="1466"/>
    <cellStyle name="Normal 18 2 2 3 2" xfId="3083"/>
    <cellStyle name="Normal 18 2 2 3 3" xfId="4726"/>
    <cellStyle name="Normal 18 2 2 4" xfId="2098"/>
    <cellStyle name="Normal 18 2 2 5" xfId="3741"/>
    <cellStyle name="Normal 18 2 3" xfId="712"/>
    <cellStyle name="Normal 18 2 3 2" xfId="2332"/>
    <cellStyle name="Normal 18 2 3 3" xfId="3975"/>
    <cellStyle name="Normal 18 2 4" xfId="1254"/>
    <cellStyle name="Normal 18 2 4 2" xfId="2871"/>
    <cellStyle name="Normal 18 2 4 3" xfId="4514"/>
    <cellStyle name="Normal 18 2 5" xfId="1886"/>
    <cellStyle name="Normal 18 2 6" xfId="3529"/>
    <cellStyle name="Normal 18 3" xfId="382"/>
    <cellStyle name="Normal 18 3 2" xfId="769"/>
    <cellStyle name="Normal 18 3 2 2" xfId="2389"/>
    <cellStyle name="Normal 18 3 2 3" xfId="4032"/>
    <cellStyle name="Normal 18 3 3" xfId="1371"/>
    <cellStyle name="Normal 18 3 3 2" xfId="2988"/>
    <cellStyle name="Normal 18 3 3 3" xfId="4631"/>
    <cellStyle name="Normal 18 3 4" xfId="2003"/>
    <cellStyle name="Normal 18 3 5" xfId="3646"/>
    <cellStyle name="Normal 18 4" xfId="578"/>
    <cellStyle name="Normal 18 4 2" xfId="2198"/>
    <cellStyle name="Normal 18 4 3" xfId="3841"/>
    <cellStyle name="Normal 18 5" xfId="1155"/>
    <cellStyle name="Normal 18 5 2" xfId="2775"/>
    <cellStyle name="Normal 18 5 3" xfId="4418"/>
    <cellStyle name="Normal 18 6" xfId="1789"/>
    <cellStyle name="Normal 18 7" xfId="3433"/>
    <cellStyle name="Normal 18 8" xfId="5456"/>
    <cellStyle name="Normal 19" xfId="80"/>
    <cellStyle name="Normal 19 2" xfId="5310"/>
    <cellStyle name="Normal 2" xfId="2"/>
    <cellStyle name="Normal 2 10" xfId="148"/>
    <cellStyle name="Normal 2 11" xfId="149"/>
    <cellStyle name="Normal 2 12" xfId="150"/>
    <cellStyle name="Normal 2 13" xfId="151"/>
    <cellStyle name="Normal 2 14" xfId="152"/>
    <cellStyle name="Normal 2 15" xfId="153"/>
    <cellStyle name="Normal 2 16" xfId="154"/>
    <cellStyle name="Normal 2 17" xfId="155"/>
    <cellStyle name="Normal 2 18" xfId="156"/>
    <cellStyle name="Normal 2 19" xfId="157"/>
    <cellStyle name="Normal 2 2" xfId="24"/>
    <cellStyle name="Normal 2 2 2" xfId="1823"/>
    <cellStyle name="Normal 2 2 2 2" xfId="5311"/>
    <cellStyle name="Normal 2 2 2 2 2" xfId="5312"/>
    <cellStyle name="Normal 2 2 3" xfId="5313"/>
    <cellStyle name="Normal 2 2 3 2" xfId="5314"/>
    <cellStyle name="Normal 2 2 3 2 2" xfId="5315"/>
    <cellStyle name="Normal 2 2 4" xfId="5316"/>
    <cellStyle name="Normal 2 20" xfId="158"/>
    <cellStyle name="Normal 2 21" xfId="159"/>
    <cellStyle name="Normal 2 22" xfId="5317"/>
    <cellStyle name="Normal 2 3" xfId="46"/>
    <cellStyle name="Normal 2 3 10" xfId="1021"/>
    <cellStyle name="Normal 2 3 10 2" xfId="1659"/>
    <cellStyle name="Normal 2 3 10 2 2" xfId="3276"/>
    <cellStyle name="Normal 2 3 10 2 3" xfId="4919"/>
    <cellStyle name="Normal 2 3 10 3" xfId="2641"/>
    <cellStyle name="Normal 2 3 10 4" xfId="4284"/>
    <cellStyle name="Normal 2 3 11" xfId="1043"/>
    <cellStyle name="Normal 2 3 11 2" xfId="1681"/>
    <cellStyle name="Normal 2 3 11 2 2" xfId="3298"/>
    <cellStyle name="Normal 2 3 11 2 3" xfId="4941"/>
    <cellStyle name="Normal 2 3 11 3" xfId="2663"/>
    <cellStyle name="Normal 2 3 11 4" xfId="4306"/>
    <cellStyle name="Normal 2 3 12" xfId="1068"/>
    <cellStyle name="Normal 2 3 12 2" xfId="1703"/>
    <cellStyle name="Normal 2 3 12 2 2" xfId="3320"/>
    <cellStyle name="Normal 2 3 12 2 3" xfId="4963"/>
    <cellStyle name="Normal 2 3 12 3" xfId="2688"/>
    <cellStyle name="Normal 2 3 12 4" xfId="4331"/>
    <cellStyle name="Normal 2 3 13" xfId="1091"/>
    <cellStyle name="Normal 2 3 13 2" xfId="1725"/>
    <cellStyle name="Normal 2 3 13 2 2" xfId="3342"/>
    <cellStyle name="Normal 2 3 13 2 3" xfId="4985"/>
    <cellStyle name="Normal 2 3 13 3" xfId="2711"/>
    <cellStyle name="Normal 2 3 13 4" xfId="4354"/>
    <cellStyle name="Normal 2 3 14" xfId="741"/>
    <cellStyle name="Normal 2 3 14 2" xfId="1538"/>
    <cellStyle name="Normal 2 3 14 2 2" xfId="3155"/>
    <cellStyle name="Normal 2 3 14 2 3" xfId="4798"/>
    <cellStyle name="Normal 2 3 14 3" xfId="2361"/>
    <cellStyle name="Normal 2 3 14 4" xfId="4004"/>
    <cellStyle name="Normal 2 3 15" xfId="550"/>
    <cellStyle name="Normal 2 3 15 2" xfId="2170"/>
    <cellStyle name="Normal 2 3 15 3" xfId="3813"/>
    <cellStyle name="Normal 2 3 16" xfId="1112"/>
    <cellStyle name="Normal 2 3 16 2" xfId="2732"/>
    <cellStyle name="Normal 2 3 16 3" xfId="4375"/>
    <cellStyle name="Normal 2 3 17" xfId="1746"/>
    <cellStyle name="Normal 2 3 18" xfId="3389"/>
    <cellStyle name="Normal 2 3 19" xfId="5428"/>
    <cellStyle name="Normal 2 3 2" xfId="74"/>
    <cellStyle name="Normal 2 3 2 2" xfId="242"/>
    <cellStyle name="Normal 2 3 2 2 2" xfId="458"/>
    <cellStyle name="Normal 2 3 2 2 2 2" xfId="834"/>
    <cellStyle name="Normal 2 3 2 2 2 2 2" xfId="2454"/>
    <cellStyle name="Normal 2 3 2 2 2 2 3" xfId="4097"/>
    <cellStyle name="Normal 2 3 2 2 2 3" xfId="1446"/>
    <cellStyle name="Normal 2 3 2 2 2 3 2" xfId="3063"/>
    <cellStyle name="Normal 2 3 2 2 2 3 3" xfId="4706"/>
    <cellStyle name="Normal 2 3 2 2 2 4" xfId="2078"/>
    <cellStyle name="Normal 2 3 2 2 2 5" xfId="3721"/>
    <cellStyle name="Normal 2 3 2 2 3" xfId="643"/>
    <cellStyle name="Normal 2 3 2 2 3 2" xfId="2263"/>
    <cellStyle name="Normal 2 3 2 2 3 3" xfId="3906"/>
    <cellStyle name="Normal 2 3 2 2 4" xfId="1234"/>
    <cellStyle name="Normal 2 3 2 2 4 2" xfId="2851"/>
    <cellStyle name="Normal 2 3 2 2 4 3" xfId="4494"/>
    <cellStyle name="Normal 2 3 2 2 5" xfId="1866"/>
    <cellStyle name="Normal 2 3 2 2 6" xfId="3509"/>
    <cellStyle name="Normal 2 3 2 2 7" xfId="5521"/>
    <cellStyle name="Normal 2 3 2 3" xfId="362"/>
    <cellStyle name="Normal 2 3 2 3 2" xfId="882"/>
    <cellStyle name="Normal 2 3 2 3 2 2" xfId="1587"/>
    <cellStyle name="Normal 2 3 2 3 2 2 2" xfId="3204"/>
    <cellStyle name="Normal 2 3 2 3 2 2 3" xfId="4847"/>
    <cellStyle name="Normal 2 3 2 3 2 3" xfId="2502"/>
    <cellStyle name="Normal 2 3 2 3 2 4" xfId="4145"/>
    <cellStyle name="Normal 2 3 2 3 3" xfId="692"/>
    <cellStyle name="Normal 2 3 2 3 3 2" xfId="2312"/>
    <cellStyle name="Normal 2 3 2 3 3 3" xfId="3955"/>
    <cellStyle name="Normal 2 3 2 3 4" xfId="1351"/>
    <cellStyle name="Normal 2 3 2 3 4 2" xfId="2968"/>
    <cellStyle name="Normal 2 3 2 3 4 3" xfId="4611"/>
    <cellStyle name="Normal 2 3 2 3 5" xfId="1983"/>
    <cellStyle name="Normal 2 3 2 3 6" xfId="3626"/>
    <cellStyle name="Normal 2 3 2 4" xfId="764"/>
    <cellStyle name="Normal 2 3 2 4 2" xfId="1561"/>
    <cellStyle name="Normal 2 3 2 4 2 2" xfId="3178"/>
    <cellStyle name="Normal 2 3 2 4 2 3" xfId="4821"/>
    <cellStyle name="Normal 2 3 2 4 3" xfId="2384"/>
    <cellStyle name="Normal 2 3 2 4 4" xfId="4027"/>
    <cellStyle name="Normal 2 3 2 5" xfId="573"/>
    <cellStyle name="Normal 2 3 2 5 2" xfId="2193"/>
    <cellStyle name="Normal 2 3 2 5 3" xfId="3836"/>
    <cellStyle name="Normal 2 3 2 6" xfId="1135"/>
    <cellStyle name="Normal 2 3 2 6 2" xfId="2755"/>
    <cellStyle name="Normal 2 3 2 6 3" xfId="4398"/>
    <cellStyle name="Normal 2 3 2 7" xfId="1769"/>
    <cellStyle name="Normal 2 3 2 8" xfId="3413"/>
    <cellStyle name="Normal 2 3 2 9" xfId="5451"/>
    <cellStyle name="Normal 2 3 3" xfId="105"/>
    <cellStyle name="Normal 2 3 3 2" xfId="263"/>
    <cellStyle name="Normal 2 3 3 2 2" xfId="479"/>
    <cellStyle name="Normal 2 3 3 2 2 2" xfId="903"/>
    <cellStyle name="Normal 2 3 3 2 2 2 2" xfId="2523"/>
    <cellStyle name="Normal 2 3 3 2 2 2 3" xfId="4166"/>
    <cellStyle name="Normal 2 3 3 2 2 3" xfId="1467"/>
    <cellStyle name="Normal 2 3 3 2 2 3 2" xfId="3084"/>
    <cellStyle name="Normal 2 3 3 2 2 3 3" xfId="4727"/>
    <cellStyle name="Normal 2 3 3 2 2 4" xfId="2099"/>
    <cellStyle name="Normal 2 3 3 2 2 5" xfId="3742"/>
    <cellStyle name="Normal 2 3 3 2 3" xfId="713"/>
    <cellStyle name="Normal 2 3 3 2 3 2" xfId="2333"/>
    <cellStyle name="Normal 2 3 3 2 3 3" xfId="3976"/>
    <cellStyle name="Normal 2 3 3 2 4" xfId="1255"/>
    <cellStyle name="Normal 2 3 3 2 4 2" xfId="2872"/>
    <cellStyle name="Normal 2 3 3 2 4 3" xfId="4515"/>
    <cellStyle name="Normal 2 3 3 2 5" xfId="1887"/>
    <cellStyle name="Normal 2 3 3 2 6" xfId="3530"/>
    <cellStyle name="Normal 2 3 3 3" xfId="383"/>
    <cellStyle name="Normal 2 3 3 3 2" xfId="788"/>
    <cellStyle name="Normal 2 3 3 3 2 2" xfId="2408"/>
    <cellStyle name="Normal 2 3 3 3 2 3" xfId="4051"/>
    <cellStyle name="Normal 2 3 3 3 3" xfId="1372"/>
    <cellStyle name="Normal 2 3 3 3 3 2" xfId="2989"/>
    <cellStyle name="Normal 2 3 3 3 3 3" xfId="4632"/>
    <cellStyle name="Normal 2 3 3 3 4" xfId="2004"/>
    <cellStyle name="Normal 2 3 3 3 5" xfId="3647"/>
    <cellStyle name="Normal 2 3 3 4" xfId="597"/>
    <cellStyle name="Normal 2 3 3 4 2" xfId="2217"/>
    <cellStyle name="Normal 2 3 3 4 3" xfId="3860"/>
    <cellStyle name="Normal 2 3 3 5" xfId="1156"/>
    <cellStyle name="Normal 2 3 3 5 2" xfId="2776"/>
    <cellStyle name="Normal 2 3 3 5 3" xfId="4419"/>
    <cellStyle name="Normal 2 3 3 6" xfId="1790"/>
    <cellStyle name="Normal 2 3 3 7" xfId="3434"/>
    <cellStyle name="Normal 2 3 3 8" xfId="5475"/>
    <cellStyle name="Normal 2 3 4" xfId="142"/>
    <cellStyle name="Normal 2 3 4 2" xfId="296"/>
    <cellStyle name="Normal 2 3 4 2 2" xfId="511"/>
    <cellStyle name="Normal 2 3 4 2 2 2" xfId="1499"/>
    <cellStyle name="Normal 2 3 4 2 2 2 2" xfId="3116"/>
    <cellStyle name="Normal 2 3 4 2 2 2 3" xfId="4759"/>
    <cellStyle name="Normal 2 3 4 2 2 3" xfId="2131"/>
    <cellStyle name="Normal 2 3 4 2 2 4" xfId="3774"/>
    <cellStyle name="Normal 2 3 4 2 3" xfId="811"/>
    <cellStyle name="Normal 2 3 4 2 3 2" xfId="2431"/>
    <cellStyle name="Normal 2 3 4 2 3 3" xfId="4074"/>
    <cellStyle name="Normal 2 3 4 2 4" xfId="1287"/>
    <cellStyle name="Normal 2 3 4 2 4 2" xfId="2904"/>
    <cellStyle name="Normal 2 3 4 2 4 3" xfId="4547"/>
    <cellStyle name="Normal 2 3 4 2 5" xfId="1919"/>
    <cellStyle name="Normal 2 3 4 2 6" xfId="3562"/>
    <cellStyle name="Normal 2 3 4 3" xfId="338"/>
    <cellStyle name="Normal 2 3 4 3 2" xfId="1328"/>
    <cellStyle name="Normal 2 3 4 3 2 2" xfId="2945"/>
    <cellStyle name="Normal 2 3 4 3 2 3" xfId="4588"/>
    <cellStyle name="Normal 2 3 4 3 3" xfId="1960"/>
    <cellStyle name="Normal 2 3 4 3 4" xfId="3603"/>
    <cellStyle name="Normal 2 3 4 4" xfId="620"/>
    <cellStyle name="Normal 2 3 4 4 2" xfId="2240"/>
    <cellStyle name="Normal 2 3 4 4 3" xfId="3883"/>
    <cellStyle name="Normal 2 3 4 5" xfId="1188"/>
    <cellStyle name="Normal 2 3 4 5 2" xfId="2808"/>
    <cellStyle name="Normal 2 3 4 5 3" xfId="4451"/>
    <cellStyle name="Normal 2 3 4 6" xfId="1822"/>
    <cellStyle name="Normal 2 3 4 7" xfId="3466"/>
    <cellStyle name="Normal 2 3 4 8" xfId="5498"/>
    <cellStyle name="Normal 2 3 5" xfId="218"/>
    <cellStyle name="Normal 2 3 5 2" xfId="435"/>
    <cellStyle name="Normal 2 3 5 2 2" xfId="859"/>
    <cellStyle name="Normal 2 3 5 2 2 2" xfId="2479"/>
    <cellStyle name="Normal 2 3 5 2 2 3" xfId="4122"/>
    <cellStyle name="Normal 2 3 5 2 3" xfId="1423"/>
    <cellStyle name="Normal 2 3 5 2 3 2" xfId="3040"/>
    <cellStyle name="Normal 2 3 5 2 3 3" xfId="4683"/>
    <cellStyle name="Normal 2 3 5 2 4" xfId="2055"/>
    <cellStyle name="Normal 2 3 5 2 5" xfId="3698"/>
    <cellStyle name="Normal 2 3 5 3" xfId="669"/>
    <cellStyle name="Normal 2 3 5 3 2" xfId="2289"/>
    <cellStyle name="Normal 2 3 5 3 3" xfId="3932"/>
    <cellStyle name="Normal 2 3 5 4" xfId="1211"/>
    <cellStyle name="Normal 2 3 5 4 2" xfId="2828"/>
    <cellStyle name="Normal 2 3 5 4 3" xfId="4471"/>
    <cellStyle name="Normal 2 3 5 5" xfId="1843"/>
    <cellStyle name="Normal 2 3 5 6" xfId="3486"/>
    <cellStyle name="Normal 2 3 5 7" xfId="5546"/>
    <cellStyle name="Normal 2 3 6" xfId="317"/>
    <cellStyle name="Normal 2 3 6 2" xfId="531"/>
    <cellStyle name="Normal 2 3 6 2 2" xfId="1519"/>
    <cellStyle name="Normal 2 3 6 2 2 2" xfId="3136"/>
    <cellStyle name="Normal 2 3 6 2 2 3" xfId="4779"/>
    <cellStyle name="Normal 2 3 6 2 3" xfId="2151"/>
    <cellStyle name="Normal 2 3 6 2 4" xfId="3794"/>
    <cellStyle name="Normal 2 3 6 3" xfId="933"/>
    <cellStyle name="Normal 2 3 6 3 2" xfId="2553"/>
    <cellStyle name="Normal 2 3 6 3 3" xfId="4196"/>
    <cellStyle name="Normal 2 3 6 4" xfId="1307"/>
    <cellStyle name="Normal 2 3 6 4 2" xfId="2924"/>
    <cellStyle name="Normal 2 3 6 4 3" xfId="4567"/>
    <cellStyle name="Normal 2 3 6 5" xfId="1939"/>
    <cellStyle name="Normal 2 3 6 6" xfId="3582"/>
    <cellStyle name="Normal 2 3 7" xfId="337"/>
    <cellStyle name="Normal 2 3 7 2" xfId="955"/>
    <cellStyle name="Normal 2 3 7 2 2" xfId="2575"/>
    <cellStyle name="Normal 2 3 7 2 3" xfId="4218"/>
    <cellStyle name="Normal 2 3 7 3" xfId="1327"/>
    <cellStyle name="Normal 2 3 7 3 2" xfId="2944"/>
    <cellStyle name="Normal 2 3 7 3 3" xfId="4587"/>
    <cellStyle name="Normal 2 3 7 4" xfId="1959"/>
    <cellStyle name="Normal 2 3 7 5" xfId="3602"/>
    <cellStyle name="Normal 2 3 8" xfId="977"/>
    <cellStyle name="Normal 2 3 8 2" xfId="1615"/>
    <cellStyle name="Normal 2 3 8 2 2" xfId="3232"/>
    <cellStyle name="Normal 2 3 8 2 3" xfId="4875"/>
    <cellStyle name="Normal 2 3 8 3" xfId="2597"/>
    <cellStyle name="Normal 2 3 8 4" xfId="4240"/>
    <cellStyle name="Normal 2 3 9" xfId="999"/>
    <cellStyle name="Normal 2 3 9 2" xfId="1637"/>
    <cellStyle name="Normal 2 3 9 2 2" xfId="3254"/>
    <cellStyle name="Normal 2 3 9 2 3" xfId="4897"/>
    <cellStyle name="Normal 2 3 9 3" xfId="2619"/>
    <cellStyle name="Normal 2 3 9 4" xfId="4262"/>
    <cellStyle name="Normal 2 4" xfId="122"/>
    <cellStyle name="Normal 2 4 2" xfId="276"/>
    <cellStyle name="Normal 2 4 2 2" xfId="491"/>
    <cellStyle name="Normal 2 4 2 2 2" xfId="1479"/>
    <cellStyle name="Normal 2 4 2 2 2 2" xfId="3096"/>
    <cellStyle name="Normal 2 4 2 2 2 3" xfId="4739"/>
    <cellStyle name="Normal 2 4 2 2 3" xfId="2111"/>
    <cellStyle name="Normal 2 4 2 2 4" xfId="3754"/>
    <cellStyle name="Normal 2 4 2 3" xfId="1267"/>
    <cellStyle name="Normal 2 4 2 3 2" xfId="2884"/>
    <cellStyle name="Normal 2 4 2 3 3" xfId="4527"/>
    <cellStyle name="Normal 2 4 2 4" xfId="1899"/>
    <cellStyle name="Normal 2 4 2 5" xfId="3542"/>
    <cellStyle name="Normal 2 4 3" xfId="396"/>
    <cellStyle name="Normal 2 4 3 2" xfId="1384"/>
    <cellStyle name="Normal 2 4 3 2 2" xfId="3001"/>
    <cellStyle name="Normal 2 4 3 2 3" xfId="4644"/>
    <cellStyle name="Normal 2 4 3 3" xfId="2016"/>
    <cellStyle name="Normal 2 4 3 4" xfId="3659"/>
    <cellStyle name="Normal 2 4 4" xfId="1168"/>
    <cellStyle name="Normal 2 4 4 2" xfId="2788"/>
    <cellStyle name="Normal 2 4 4 3" xfId="4431"/>
    <cellStyle name="Normal 2 4 5" xfId="1802"/>
    <cellStyle name="Normal 2 4 6" xfId="3446"/>
    <cellStyle name="Normal 2 5" xfId="160"/>
    <cellStyle name="Normal 2 6" xfId="161"/>
    <cellStyle name="Normal 2 7" xfId="162"/>
    <cellStyle name="Normal 2 8" xfId="163"/>
    <cellStyle name="Normal 2 9" xfId="164"/>
    <cellStyle name="Normal 20" xfId="106"/>
    <cellStyle name="Normal 20 2" xfId="264"/>
    <cellStyle name="Normal 20 2 2" xfId="480"/>
    <cellStyle name="Normal 20 2 2 2" xfId="904"/>
    <cellStyle name="Normal 20 2 2 2 2" xfId="2524"/>
    <cellStyle name="Normal 20 2 2 2 3" xfId="4167"/>
    <cellStyle name="Normal 20 2 2 3" xfId="1468"/>
    <cellStyle name="Normal 20 2 2 3 2" xfId="3085"/>
    <cellStyle name="Normal 20 2 2 3 3" xfId="4728"/>
    <cellStyle name="Normal 20 2 2 4" xfId="2100"/>
    <cellStyle name="Normal 20 2 2 5" xfId="3743"/>
    <cellStyle name="Normal 20 2 3" xfId="714"/>
    <cellStyle name="Normal 20 2 3 2" xfId="2334"/>
    <cellStyle name="Normal 20 2 3 3" xfId="3977"/>
    <cellStyle name="Normal 20 2 4" xfId="1256"/>
    <cellStyle name="Normal 20 2 4 2" xfId="2873"/>
    <cellStyle name="Normal 20 2 4 3" xfId="4516"/>
    <cellStyle name="Normal 20 2 5" xfId="1888"/>
    <cellStyle name="Normal 20 2 6" xfId="3531"/>
    <cellStyle name="Normal 20 3" xfId="384"/>
    <cellStyle name="Normal 20 3 2" xfId="792"/>
    <cellStyle name="Normal 20 3 2 2" xfId="2412"/>
    <cellStyle name="Normal 20 3 2 3" xfId="4055"/>
    <cellStyle name="Normal 20 3 3" xfId="1373"/>
    <cellStyle name="Normal 20 3 3 2" xfId="2990"/>
    <cellStyle name="Normal 20 3 3 3" xfId="4633"/>
    <cellStyle name="Normal 20 3 4" xfId="2005"/>
    <cellStyle name="Normal 20 3 5" xfId="3648"/>
    <cellStyle name="Normal 20 4" xfId="601"/>
    <cellStyle name="Normal 20 4 2" xfId="2221"/>
    <cellStyle name="Normal 20 4 3" xfId="3864"/>
    <cellStyle name="Normal 20 5" xfId="1157"/>
    <cellStyle name="Normal 20 5 2" xfId="2777"/>
    <cellStyle name="Normal 20 5 3" xfId="4420"/>
    <cellStyle name="Normal 20 6" xfId="1791"/>
    <cellStyle name="Normal 20 7" xfId="3435"/>
    <cellStyle name="Normal 20 8" xfId="5479"/>
    <cellStyle name="Normal 21" xfId="118"/>
    <cellStyle name="Normal 21 2" xfId="271"/>
    <cellStyle name="Normal 21 2 2" xfId="487"/>
    <cellStyle name="Normal 21 2 2 2" xfId="911"/>
    <cellStyle name="Normal 21 2 2 2 2" xfId="2531"/>
    <cellStyle name="Normal 21 2 2 2 3" xfId="4174"/>
    <cellStyle name="Normal 21 2 2 3" xfId="1475"/>
    <cellStyle name="Normal 21 2 2 3 2" xfId="3092"/>
    <cellStyle name="Normal 21 2 2 3 3" xfId="4735"/>
    <cellStyle name="Normal 21 2 2 4" xfId="2107"/>
    <cellStyle name="Normal 21 2 2 5" xfId="3750"/>
    <cellStyle name="Normal 21 2 3" xfId="721"/>
    <cellStyle name="Normal 21 2 3 2" xfId="2341"/>
    <cellStyle name="Normal 21 2 3 3" xfId="3984"/>
    <cellStyle name="Normal 21 2 4" xfId="1263"/>
    <cellStyle name="Normal 21 2 4 2" xfId="2880"/>
    <cellStyle name="Normal 21 2 4 3" xfId="4523"/>
    <cellStyle name="Normal 21 2 5" xfId="1895"/>
    <cellStyle name="Normal 21 2 6" xfId="3538"/>
    <cellStyle name="Normal 21 3" xfId="391"/>
    <cellStyle name="Normal 21 3 2" xfId="838"/>
    <cellStyle name="Normal 21 3 2 2" xfId="2458"/>
    <cellStyle name="Normal 21 3 2 3" xfId="4101"/>
    <cellStyle name="Normal 21 3 3" xfId="1380"/>
    <cellStyle name="Normal 21 3 3 2" xfId="2997"/>
    <cellStyle name="Normal 21 3 3 3" xfId="4640"/>
    <cellStyle name="Normal 21 3 4" xfId="2012"/>
    <cellStyle name="Normal 21 3 5" xfId="3655"/>
    <cellStyle name="Normal 21 4" xfId="647"/>
    <cellStyle name="Normal 21 4 2" xfId="2267"/>
    <cellStyle name="Normal 21 4 3" xfId="3910"/>
    <cellStyle name="Normal 21 5" xfId="1164"/>
    <cellStyle name="Normal 21 5 2" xfId="2784"/>
    <cellStyle name="Normal 21 5 3" xfId="4427"/>
    <cellStyle name="Normal 21 6" xfId="1798"/>
    <cellStyle name="Normal 21 7" xfId="3442"/>
    <cellStyle name="Normal 21 8" xfId="5525"/>
    <cellStyle name="Normal 22" xfId="119"/>
    <cellStyle name="Normal 22 2" xfId="272"/>
    <cellStyle name="Normal 22 2 2" xfId="488"/>
    <cellStyle name="Normal 22 2 2 2" xfId="912"/>
    <cellStyle name="Normal 22 2 2 2 2" xfId="2532"/>
    <cellStyle name="Normal 22 2 2 2 3" xfId="4175"/>
    <cellStyle name="Normal 22 2 2 3" xfId="1476"/>
    <cellStyle name="Normal 22 2 2 3 2" xfId="3093"/>
    <cellStyle name="Normal 22 2 2 3 3" xfId="4736"/>
    <cellStyle name="Normal 22 2 2 4" xfId="2108"/>
    <cellStyle name="Normal 22 2 2 5" xfId="3751"/>
    <cellStyle name="Normal 22 2 3" xfId="722"/>
    <cellStyle name="Normal 22 2 3 2" xfId="2342"/>
    <cellStyle name="Normal 22 2 3 3" xfId="3985"/>
    <cellStyle name="Normal 22 2 4" xfId="1264"/>
    <cellStyle name="Normal 22 2 4 2" xfId="2881"/>
    <cellStyle name="Normal 22 2 4 3" xfId="4524"/>
    <cellStyle name="Normal 22 2 5" xfId="1896"/>
    <cellStyle name="Normal 22 2 6" xfId="3539"/>
    <cellStyle name="Normal 22 3" xfId="392"/>
    <cellStyle name="Normal 22 3 2" xfId="839"/>
    <cellStyle name="Normal 22 3 2 2" xfId="2459"/>
    <cellStyle name="Normal 22 3 2 3" xfId="4102"/>
    <cellStyle name="Normal 22 3 3" xfId="1381"/>
    <cellStyle name="Normal 22 3 3 2" xfId="2998"/>
    <cellStyle name="Normal 22 3 3 3" xfId="4641"/>
    <cellStyle name="Normal 22 3 4" xfId="2013"/>
    <cellStyle name="Normal 22 3 5" xfId="3656"/>
    <cellStyle name="Normal 22 4" xfId="648"/>
    <cellStyle name="Normal 22 4 2" xfId="2268"/>
    <cellStyle name="Normal 22 4 3" xfId="3911"/>
    <cellStyle name="Normal 22 5" xfId="1165"/>
    <cellStyle name="Normal 22 5 2" xfId="2785"/>
    <cellStyle name="Normal 22 5 3" xfId="4428"/>
    <cellStyle name="Normal 22 6" xfId="1799"/>
    <cellStyle name="Normal 22 7" xfId="3443"/>
    <cellStyle name="Normal 22 8" xfId="5526"/>
    <cellStyle name="Normal 23" xfId="120"/>
    <cellStyle name="Normal 23 2" xfId="273"/>
    <cellStyle name="Normal 23 2 2" xfId="489"/>
    <cellStyle name="Normal 23 2 2 2" xfId="1477"/>
    <cellStyle name="Normal 23 2 2 2 2" xfId="3094"/>
    <cellStyle name="Normal 23 2 2 2 3" xfId="4737"/>
    <cellStyle name="Normal 23 2 2 3" xfId="2109"/>
    <cellStyle name="Normal 23 2 2 4" xfId="3752"/>
    <cellStyle name="Normal 23 2 3" xfId="913"/>
    <cellStyle name="Normal 23 2 3 2" xfId="2533"/>
    <cellStyle name="Normal 23 2 3 3" xfId="4176"/>
    <cellStyle name="Normal 23 2 4" xfId="1265"/>
    <cellStyle name="Normal 23 2 4 2" xfId="2882"/>
    <cellStyle name="Normal 23 2 4 3" xfId="4525"/>
    <cellStyle name="Normal 23 2 5" xfId="1897"/>
    <cellStyle name="Normal 23 2 6" xfId="3540"/>
    <cellStyle name="Normal 23 3" xfId="393"/>
    <cellStyle name="Normal 23 3 2" xfId="840"/>
    <cellStyle name="Normal 23 3 2 2" xfId="2460"/>
    <cellStyle name="Normal 23 3 2 3" xfId="4103"/>
    <cellStyle name="Normal 23 3 3" xfId="1382"/>
    <cellStyle name="Normal 23 3 3 2" xfId="2999"/>
    <cellStyle name="Normal 23 3 3 3" xfId="4642"/>
    <cellStyle name="Normal 23 3 4" xfId="2014"/>
    <cellStyle name="Normal 23 3 5" xfId="3657"/>
    <cellStyle name="Normal 23 4" xfId="649"/>
    <cellStyle name="Normal 23 4 2" xfId="2269"/>
    <cellStyle name="Normal 23 4 3" xfId="3912"/>
    <cellStyle name="Normal 23 5" xfId="1166"/>
    <cellStyle name="Normal 23 5 2" xfId="2786"/>
    <cellStyle name="Normal 23 5 3" xfId="4429"/>
    <cellStyle name="Normal 23 6" xfId="1800"/>
    <cellStyle name="Normal 23 7" xfId="3444"/>
    <cellStyle name="Normal 23 8" xfId="5527"/>
    <cellStyle name="Normal 24" xfId="121"/>
    <cellStyle name="Normal 24 2" xfId="274"/>
    <cellStyle name="Normal 24 2 2" xfId="490"/>
    <cellStyle name="Normal 24 2 2 2" xfId="1478"/>
    <cellStyle name="Normal 24 2 2 2 2" xfId="3095"/>
    <cellStyle name="Normal 24 2 2 2 3" xfId="4738"/>
    <cellStyle name="Normal 24 2 2 3" xfId="2110"/>
    <cellStyle name="Normal 24 2 2 4" xfId="3753"/>
    <cellStyle name="Normal 24 2 3" xfId="914"/>
    <cellStyle name="Normal 24 2 3 2" xfId="2534"/>
    <cellStyle name="Normal 24 2 3 3" xfId="4177"/>
    <cellStyle name="Normal 24 2 4" xfId="1266"/>
    <cellStyle name="Normal 24 2 4 2" xfId="2883"/>
    <cellStyle name="Normal 24 2 4 3" xfId="4526"/>
    <cellStyle name="Normal 24 2 5" xfId="1898"/>
    <cellStyle name="Normal 24 2 6" xfId="3541"/>
    <cellStyle name="Normal 24 3" xfId="394"/>
    <cellStyle name="Normal 24 3 2" xfId="1383"/>
    <cellStyle name="Normal 24 3 2 2" xfId="3000"/>
    <cellStyle name="Normal 24 3 2 3" xfId="4643"/>
    <cellStyle name="Normal 24 3 3" xfId="2015"/>
    <cellStyle name="Normal 24 3 4" xfId="3658"/>
    <cellStyle name="Normal 24 4" xfId="650"/>
    <cellStyle name="Normal 24 4 2" xfId="2270"/>
    <cellStyle name="Normal 24 4 3" xfId="3913"/>
    <cellStyle name="Normal 24 5" xfId="1167"/>
    <cellStyle name="Normal 24 5 2" xfId="2787"/>
    <cellStyle name="Normal 24 5 3" xfId="4430"/>
    <cellStyle name="Normal 24 6" xfId="1801"/>
    <cellStyle name="Normal 24 7" xfId="3445"/>
    <cellStyle name="Normal 24 8" xfId="5549"/>
    <cellStyle name="Normal 25" xfId="123"/>
    <cellStyle name="Normal 25 2" xfId="277"/>
    <cellStyle name="Normal 25 2 2" xfId="492"/>
    <cellStyle name="Normal 25 2 2 2" xfId="1480"/>
    <cellStyle name="Normal 25 2 2 2 2" xfId="3097"/>
    <cellStyle name="Normal 25 2 2 2 3" xfId="4740"/>
    <cellStyle name="Normal 25 2 2 3" xfId="2112"/>
    <cellStyle name="Normal 25 2 2 4" xfId="3755"/>
    <cellStyle name="Normal 25 2 3" xfId="1268"/>
    <cellStyle name="Normal 25 2 3 2" xfId="2885"/>
    <cellStyle name="Normal 25 2 3 3" xfId="4528"/>
    <cellStyle name="Normal 25 2 4" xfId="1900"/>
    <cellStyle name="Normal 25 2 5" xfId="3543"/>
    <cellStyle name="Normal 25 3" xfId="397"/>
    <cellStyle name="Normal 25 3 2" xfId="1385"/>
    <cellStyle name="Normal 25 3 2 2" xfId="3002"/>
    <cellStyle name="Normal 25 3 2 3" xfId="4645"/>
    <cellStyle name="Normal 25 3 3" xfId="2017"/>
    <cellStyle name="Normal 25 3 4" xfId="3660"/>
    <cellStyle name="Normal 25 4" xfId="1047"/>
    <cellStyle name="Normal 25 4 2" xfId="2667"/>
    <cellStyle name="Normal 25 4 3" xfId="4310"/>
    <cellStyle name="Normal 25 5" xfId="1169"/>
    <cellStyle name="Normal 25 5 2" xfId="2789"/>
    <cellStyle name="Normal 25 5 3" xfId="4432"/>
    <cellStyle name="Normal 25 6" xfId="1803"/>
    <cellStyle name="Normal 25 7" xfId="3447"/>
    <cellStyle name="Normal 25 8" xfId="5550"/>
    <cellStyle name="Normal 26" xfId="143"/>
    <cellStyle name="Normal 26 2" xfId="297"/>
    <cellStyle name="Normal 26 3" xfId="1048"/>
    <cellStyle name="Normal 26 3 2" xfId="2668"/>
    <cellStyle name="Normal 26 3 3" xfId="4311"/>
    <cellStyle name="Normal 26 4" xfId="1189"/>
    <cellStyle name="Normal 26 5" xfId="4988"/>
    <cellStyle name="Normal 26 6" xfId="5318"/>
    <cellStyle name="Normal 27" xfId="165"/>
    <cellStyle name="Normal 27 2" xfId="1049"/>
    <cellStyle name="Normal 27 2 2" xfId="2669"/>
    <cellStyle name="Normal 27 2 3" xfId="4312"/>
    <cellStyle name="Normal 27 3" xfId="1190"/>
    <cellStyle name="Normal 27 4" xfId="5319"/>
    <cellStyle name="Normal 27 5" xfId="5320"/>
    <cellStyle name="Normal 28" xfId="166"/>
    <cellStyle name="Normal 28 2" xfId="1072"/>
    <cellStyle name="Normal 28 2 2" xfId="2692"/>
    <cellStyle name="Normal 28 2 3" xfId="4335"/>
    <cellStyle name="Normal 28 3" xfId="1191"/>
    <cellStyle name="Normal 28 4" xfId="5321"/>
    <cellStyle name="Normal 28 5" xfId="5322"/>
    <cellStyle name="Normal 29" xfId="167"/>
    <cellStyle name="Normal 29 2" xfId="5323"/>
    <cellStyle name="Normal 3" xfId="25"/>
    <cellStyle name="Normal 3 10" xfId="993"/>
    <cellStyle name="Normal 3 10 2" xfId="1631"/>
    <cellStyle name="Normal 3 10 2 2" xfId="3248"/>
    <cellStyle name="Normal 3 10 2 3" xfId="4891"/>
    <cellStyle name="Normal 3 10 3" xfId="2613"/>
    <cellStyle name="Normal 3 10 4" xfId="4256"/>
    <cellStyle name="Normal 3 11" xfId="1015"/>
    <cellStyle name="Normal 3 11 2" xfId="1653"/>
    <cellStyle name="Normal 3 11 2 2" xfId="3270"/>
    <cellStyle name="Normal 3 11 2 3" xfId="4913"/>
    <cellStyle name="Normal 3 11 3" xfId="2635"/>
    <cellStyle name="Normal 3 11 4" xfId="4278"/>
    <cellStyle name="Normal 3 12" xfId="1037"/>
    <cellStyle name="Normal 3 12 2" xfId="1675"/>
    <cellStyle name="Normal 3 12 2 2" xfId="3292"/>
    <cellStyle name="Normal 3 12 2 3" xfId="4935"/>
    <cellStyle name="Normal 3 12 3" xfId="2657"/>
    <cellStyle name="Normal 3 12 4" xfId="4300"/>
    <cellStyle name="Normal 3 13" xfId="1062"/>
    <cellStyle name="Normal 3 13 2" xfId="1697"/>
    <cellStyle name="Normal 3 13 2 2" xfId="3314"/>
    <cellStyle name="Normal 3 13 2 3" xfId="4957"/>
    <cellStyle name="Normal 3 13 3" xfId="2682"/>
    <cellStyle name="Normal 3 13 4" xfId="4325"/>
    <cellStyle name="Normal 3 14" xfId="1085"/>
    <cellStyle name="Normal 3 14 2" xfId="1719"/>
    <cellStyle name="Normal 3 14 2 2" xfId="3336"/>
    <cellStyle name="Normal 3 14 2 3" xfId="4979"/>
    <cellStyle name="Normal 3 14 3" xfId="2705"/>
    <cellStyle name="Normal 3 14 4" xfId="4348"/>
    <cellStyle name="Normal 3 15" xfId="735"/>
    <cellStyle name="Normal 3 15 2" xfId="1532"/>
    <cellStyle name="Normal 3 15 2 2" xfId="3149"/>
    <cellStyle name="Normal 3 15 2 3" xfId="4792"/>
    <cellStyle name="Normal 3 15 3" xfId="2355"/>
    <cellStyle name="Normal 3 15 4" xfId="3998"/>
    <cellStyle name="Normal 3 16" xfId="544"/>
    <cellStyle name="Normal 3 16 2" xfId="2164"/>
    <cellStyle name="Normal 3 16 3" xfId="3807"/>
    <cellStyle name="Normal 3 17" xfId="1106"/>
    <cellStyle name="Normal 3 17 2" xfId="2726"/>
    <cellStyle name="Normal 3 17 3" xfId="4369"/>
    <cellStyle name="Normal 3 18" xfId="1740"/>
    <cellStyle name="Normal 3 19" xfId="3383"/>
    <cellStyle name="Normal 3 2" xfId="26"/>
    <cellStyle name="Normal 3 2 2" xfId="3347"/>
    <cellStyle name="Normal 3 2 3" xfId="5324"/>
    <cellStyle name="Normal 3 20" xfId="5422"/>
    <cellStyle name="Normal 3 3" xfId="68"/>
    <cellStyle name="Normal 3 3 2" xfId="236"/>
    <cellStyle name="Normal 3 3 2 2" xfId="452"/>
    <cellStyle name="Normal 3 3 2 2 2" xfId="828"/>
    <cellStyle name="Normal 3 3 2 2 2 2" xfId="2448"/>
    <cellStyle name="Normal 3 3 2 2 2 3" xfId="4091"/>
    <cellStyle name="Normal 3 3 2 2 3" xfId="1440"/>
    <cellStyle name="Normal 3 3 2 2 3 2" xfId="3057"/>
    <cellStyle name="Normal 3 3 2 2 3 3" xfId="4700"/>
    <cellStyle name="Normal 3 3 2 2 4" xfId="2072"/>
    <cellStyle name="Normal 3 3 2 2 5" xfId="3715"/>
    <cellStyle name="Normal 3 3 2 3" xfId="637"/>
    <cellStyle name="Normal 3 3 2 3 2" xfId="2257"/>
    <cellStyle name="Normal 3 3 2 3 3" xfId="3900"/>
    <cellStyle name="Normal 3 3 2 4" xfId="1228"/>
    <cellStyle name="Normal 3 3 2 4 2" xfId="2845"/>
    <cellStyle name="Normal 3 3 2 4 3" xfId="4488"/>
    <cellStyle name="Normal 3 3 2 5" xfId="1860"/>
    <cellStyle name="Normal 3 3 2 6" xfId="3503"/>
    <cellStyle name="Normal 3 3 2 7" xfId="5515"/>
    <cellStyle name="Normal 3 3 3" xfId="356"/>
    <cellStyle name="Normal 3 3 3 2" xfId="876"/>
    <cellStyle name="Normal 3 3 3 2 2" xfId="1581"/>
    <cellStyle name="Normal 3 3 3 2 2 2" xfId="3198"/>
    <cellStyle name="Normal 3 3 3 2 2 3" xfId="4841"/>
    <cellStyle name="Normal 3 3 3 2 3" xfId="2496"/>
    <cellStyle name="Normal 3 3 3 2 4" xfId="4139"/>
    <cellStyle name="Normal 3 3 3 3" xfId="686"/>
    <cellStyle name="Normal 3 3 3 3 2" xfId="2306"/>
    <cellStyle name="Normal 3 3 3 3 3" xfId="3949"/>
    <cellStyle name="Normal 3 3 3 4" xfId="1345"/>
    <cellStyle name="Normal 3 3 3 4 2" xfId="2962"/>
    <cellStyle name="Normal 3 3 3 4 3" xfId="4605"/>
    <cellStyle name="Normal 3 3 3 5" xfId="1977"/>
    <cellStyle name="Normal 3 3 3 6" xfId="3620"/>
    <cellStyle name="Normal 3 3 4" xfId="758"/>
    <cellStyle name="Normal 3 3 4 2" xfId="1555"/>
    <cellStyle name="Normal 3 3 4 2 2" xfId="3172"/>
    <cellStyle name="Normal 3 3 4 2 3" xfId="4815"/>
    <cellStyle name="Normal 3 3 4 3" xfId="2378"/>
    <cellStyle name="Normal 3 3 4 4" xfId="4021"/>
    <cellStyle name="Normal 3 3 5" xfId="567"/>
    <cellStyle name="Normal 3 3 5 2" xfId="2187"/>
    <cellStyle name="Normal 3 3 5 3" xfId="3830"/>
    <cellStyle name="Normal 3 3 6" xfId="1129"/>
    <cellStyle name="Normal 3 3 6 2" xfId="2749"/>
    <cellStyle name="Normal 3 3 6 3" xfId="4392"/>
    <cellStyle name="Normal 3 3 7" xfId="1763"/>
    <cellStyle name="Normal 3 3 8" xfId="3407"/>
    <cellStyle name="Normal 3 3 9" xfId="5445"/>
    <cellStyle name="Normal 3 4" xfId="107"/>
    <cellStyle name="Normal 3 4 2" xfId="265"/>
    <cellStyle name="Normal 3 4 2 2" xfId="481"/>
    <cellStyle name="Normal 3 4 2 2 2" xfId="905"/>
    <cellStyle name="Normal 3 4 2 2 2 2" xfId="2525"/>
    <cellStyle name="Normal 3 4 2 2 2 3" xfId="4168"/>
    <cellStyle name="Normal 3 4 2 2 3" xfId="1469"/>
    <cellStyle name="Normal 3 4 2 2 3 2" xfId="3086"/>
    <cellStyle name="Normal 3 4 2 2 3 3" xfId="4729"/>
    <cellStyle name="Normal 3 4 2 2 4" xfId="2101"/>
    <cellStyle name="Normal 3 4 2 2 5" xfId="3744"/>
    <cellStyle name="Normal 3 4 2 3" xfId="715"/>
    <cellStyle name="Normal 3 4 2 3 2" xfId="2335"/>
    <cellStyle name="Normal 3 4 2 3 3" xfId="3978"/>
    <cellStyle name="Normal 3 4 2 4" xfId="1257"/>
    <cellStyle name="Normal 3 4 2 4 2" xfId="2874"/>
    <cellStyle name="Normal 3 4 2 4 3" xfId="4517"/>
    <cellStyle name="Normal 3 4 2 5" xfId="1889"/>
    <cellStyle name="Normal 3 4 2 6" xfId="3532"/>
    <cellStyle name="Normal 3 4 3" xfId="385"/>
    <cellStyle name="Normal 3 4 3 2" xfId="782"/>
    <cellStyle name="Normal 3 4 3 2 2" xfId="2402"/>
    <cellStyle name="Normal 3 4 3 2 3" xfId="4045"/>
    <cellStyle name="Normal 3 4 3 3" xfId="1374"/>
    <cellStyle name="Normal 3 4 3 3 2" xfId="2991"/>
    <cellStyle name="Normal 3 4 3 3 3" xfId="4634"/>
    <cellStyle name="Normal 3 4 3 4" xfId="2006"/>
    <cellStyle name="Normal 3 4 3 5" xfId="3649"/>
    <cellStyle name="Normal 3 4 4" xfId="591"/>
    <cellStyle name="Normal 3 4 4 2" xfId="2211"/>
    <cellStyle name="Normal 3 4 4 3" xfId="3854"/>
    <cellStyle name="Normal 3 4 5" xfId="1158"/>
    <cellStyle name="Normal 3 4 5 2" xfId="2778"/>
    <cellStyle name="Normal 3 4 5 3" xfId="4421"/>
    <cellStyle name="Normal 3 4 6" xfId="1792"/>
    <cellStyle name="Normal 3 4 7" xfId="3436"/>
    <cellStyle name="Normal 3 4 8" xfId="5469"/>
    <cellStyle name="Normal 3 5" xfId="136"/>
    <cellStyle name="Normal 3 5 2" xfId="290"/>
    <cellStyle name="Normal 3 5 2 2" xfId="505"/>
    <cellStyle name="Normal 3 5 2 2 2" xfId="1493"/>
    <cellStyle name="Normal 3 5 2 2 2 2" xfId="3110"/>
    <cellStyle name="Normal 3 5 2 2 2 3" xfId="4753"/>
    <cellStyle name="Normal 3 5 2 2 3" xfId="2125"/>
    <cellStyle name="Normal 3 5 2 2 4" xfId="3768"/>
    <cellStyle name="Normal 3 5 2 3" xfId="805"/>
    <cellStyle name="Normal 3 5 2 3 2" xfId="2425"/>
    <cellStyle name="Normal 3 5 2 3 3" xfId="4068"/>
    <cellStyle name="Normal 3 5 2 4" xfId="1281"/>
    <cellStyle name="Normal 3 5 2 4 2" xfId="2898"/>
    <cellStyle name="Normal 3 5 2 4 3" xfId="4541"/>
    <cellStyle name="Normal 3 5 2 5" xfId="1913"/>
    <cellStyle name="Normal 3 5 2 6" xfId="3556"/>
    <cellStyle name="Normal 3 5 3" xfId="410"/>
    <cellStyle name="Normal 3 5 3 2" xfId="1398"/>
    <cellStyle name="Normal 3 5 3 2 2" xfId="3015"/>
    <cellStyle name="Normal 3 5 3 2 3" xfId="4658"/>
    <cellStyle name="Normal 3 5 3 3" xfId="2030"/>
    <cellStyle name="Normal 3 5 3 4" xfId="3673"/>
    <cellStyle name="Normal 3 5 4" xfId="614"/>
    <cellStyle name="Normal 3 5 4 2" xfId="2234"/>
    <cellStyle name="Normal 3 5 4 3" xfId="3877"/>
    <cellStyle name="Normal 3 5 5" xfId="1182"/>
    <cellStyle name="Normal 3 5 5 2" xfId="2802"/>
    <cellStyle name="Normal 3 5 5 3" xfId="4445"/>
    <cellStyle name="Normal 3 5 6" xfId="1816"/>
    <cellStyle name="Normal 3 5 7" xfId="3460"/>
    <cellStyle name="Normal 3 5 8" xfId="5492"/>
    <cellStyle name="Normal 3 6" xfId="212"/>
    <cellStyle name="Normal 3 6 2" xfId="429"/>
    <cellStyle name="Normal 3 6 2 2" xfId="853"/>
    <cellStyle name="Normal 3 6 2 2 2" xfId="2473"/>
    <cellStyle name="Normal 3 6 2 2 3" xfId="4116"/>
    <cellStyle name="Normal 3 6 2 3" xfId="1417"/>
    <cellStyle name="Normal 3 6 2 3 2" xfId="3034"/>
    <cellStyle name="Normal 3 6 2 3 3" xfId="4677"/>
    <cellStyle name="Normal 3 6 2 4" xfId="2049"/>
    <cellStyle name="Normal 3 6 2 5" xfId="3692"/>
    <cellStyle name="Normal 3 6 3" xfId="663"/>
    <cellStyle name="Normal 3 6 3 2" xfId="2283"/>
    <cellStyle name="Normal 3 6 3 3" xfId="3926"/>
    <cellStyle name="Normal 3 6 4" xfId="1205"/>
    <cellStyle name="Normal 3 6 4 2" xfId="2822"/>
    <cellStyle name="Normal 3 6 4 3" xfId="4465"/>
    <cellStyle name="Normal 3 6 5" xfId="1837"/>
    <cellStyle name="Normal 3 6 6" xfId="3480"/>
    <cellStyle name="Normal 3 6 7" xfId="5540"/>
    <cellStyle name="Normal 3 7" xfId="311"/>
    <cellStyle name="Normal 3 7 2" xfId="525"/>
    <cellStyle name="Normal 3 7 2 2" xfId="1513"/>
    <cellStyle name="Normal 3 7 2 2 2" xfId="3130"/>
    <cellStyle name="Normal 3 7 2 2 3" xfId="4773"/>
    <cellStyle name="Normal 3 7 2 3" xfId="2145"/>
    <cellStyle name="Normal 3 7 2 4" xfId="3788"/>
    <cellStyle name="Normal 3 7 3" xfId="927"/>
    <cellStyle name="Normal 3 7 3 2" xfId="2547"/>
    <cellStyle name="Normal 3 7 3 3" xfId="4190"/>
    <cellStyle name="Normal 3 7 4" xfId="1301"/>
    <cellStyle name="Normal 3 7 4 2" xfId="2918"/>
    <cellStyle name="Normal 3 7 4 3" xfId="4561"/>
    <cellStyle name="Normal 3 7 5" xfId="1933"/>
    <cellStyle name="Normal 3 7 6" xfId="3576"/>
    <cellStyle name="Normal 3 8" xfId="331"/>
    <cellStyle name="Normal 3 8 2" xfId="949"/>
    <cellStyle name="Normal 3 8 2 2" xfId="2569"/>
    <cellStyle name="Normal 3 8 2 3" xfId="4212"/>
    <cellStyle name="Normal 3 8 3" xfId="1321"/>
    <cellStyle name="Normal 3 8 3 2" xfId="2938"/>
    <cellStyle name="Normal 3 8 3 3" xfId="4581"/>
    <cellStyle name="Normal 3 8 4" xfId="1953"/>
    <cellStyle name="Normal 3 8 5" xfId="3596"/>
    <cellStyle name="Normal 3 9" xfId="971"/>
    <cellStyle name="Normal 3 9 2" xfId="1609"/>
    <cellStyle name="Normal 3 9 2 2" xfId="3226"/>
    <cellStyle name="Normal 3 9 2 3" xfId="4869"/>
    <cellStyle name="Normal 3 9 3" xfId="2591"/>
    <cellStyle name="Normal 3 9 4" xfId="4234"/>
    <cellStyle name="Normal 3_04 - ILHÉUS_alimentada_Aline" xfId="5325"/>
    <cellStyle name="Normal 30" xfId="168"/>
    <cellStyle name="Normal 30 2" xfId="5326"/>
    <cellStyle name="Normal 31" xfId="169"/>
    <cellStyle name="Normal 32" xfId="170"/>
    <cellStyle name="Normal 33" xfId="171"/>
    <cellStyle name="Normal 34" xfId="172"/>
    <cellStyle name="Normal 35" xfId="173"/>
    <cellStyle name="Normal 36" xfId="174"/>
    <cellStyle name="Normal 37" xfId="175"/>
    <cellStyle name="Normal 38" xfId="176"/>
    <cellStyle name="Normal 39" xfId="177"/>
    <cellStyle name="Normal 4" xfId="27"/>
    <cellStyle name="Normal 4 10" xfId="1016"/>
    <cellStyle name="Normal 4 10 2" xfId="1654"/>
    <cellStyle name="Normal 4 10 2 2" xfId="3271"/>
    <cellStyle name="Normal 4 10 2 3" xfId="4914"/>
    <cellStyle name="Normal 4 10 3" xfId="2636"/>
    <cellStyle name="Normal 4 10 4" xfId="4279"/>
    <cellStyle name="Normal 4 11" xfId="1038"/>
    <cellStyle name="Normal 4 11 2" xfId="1676"/>
    <cellStyle name="Normal 4 11 2 2" xfId="3293"/>
    <cellStyle name="Normal 4 11 2 3" xfId="4936"/>
    <cellStyle name="Normal 4 11 3" xfId="2658"/>
    <cellStyle name="Normal 4 11 4" xfId="4301"/>
    <cellStyle name="Normal 4 12" xfId="1063"/>
    <cellStyle name="Normal 4 12 2" xfId="1698"/>
    <cellStyle name="Normal 4 12 2 2" xfId="3315"/>
    <cellStyle name="Normal 4 12 2 3" xfId="4958"/>
    <cellStyle name="Normal 4 12 3" xfId="2683"/>
    <cellStyle name="Normal 4 12 4" xfId="4326"/>
    <cellStyle name="Normal 4 13" xfId="1086"/>
    <cellStyle name="Normal 4 13 2" xfId="1720"/>
    <cellStyle name="Normal 4 13 2 2" xfId="3337"/>
    <cellStyle name="Normal 4 13 2 3" xfId="4980"/>
    <cellStyle name="Normal 4 13 3" xfId="2706"/>
    <cellStyle name="Normal 4 13 4" xfId="4349"/>
    <cellStyle name="Normal 4 14" xfId="736"/>
    <cellStyle name="Normal 4 14 2" xfId="1533"/>
    <cellStyle name="Normal 4 14 2 2" xfId="3150"/>
    <cellStyle name="Normal 4 14 2 3" xfId="4793"/>
    <cellStyle name="Normal 4 14 3" xfId="2356"/>
    <cellStyle name="Normal 4 14 4" xfId="3999"/>
    <cellStyle name="Normal 4 15" xfId="545"/>
    <cellStyle name="Normal 4 15 2" xfId="2165"/>
    <cellStyle name="Normal 4 15 3" xfId="3808"/>
    <cellStyle name="Normal 4 16" xfId="1107"/>
    <cellStyle name="Normal 4 16 2" xfId="2727"/>
    <cellStyle name="Normal 4 16 3" xfId="4370"/>
    <cellStyle name="Normal 4 17" xfId="1741"/>
    <cellStyle name="Normal 4 18" xfId="3384"/>
    <cellStyle name="Normal 4 19" xfId="5423"/>
    <cellStyle name="Normal 4 2" xfId="69"/>
    <cellStyle name="Normal 4 2 10" xfId="5446"/>
    <cellStyle name="Normal 4 2 2" xfId="108"/>
    <cellStyle name="Normal 4 2 3" xfId="237"/>
    <cellStyle name="Normal 4 2 3 2" xfId="453"/>
    <cellStyle name="Normal 4 2 3 2 2" xfId="829"/>
    <cellStyle name="Normal 4 2 3 2 2 2" xfId="2449"/>
    <cellStyle name="Normal 4 2 3 2 2 3" xfId="4092"/>
    <cellStyle name="Normal 4 2 3 2 3" xfId="1441"/>
    <cellStyle name="Normal 4 2 3 2 3 2" xfId="3058"/>
    <cellStyle name="Normal 4 2 3 2 3 3" xfId="4701"/>
    <cellStyle name="Normal 4 2 3 2 4" xfId="2073"/>
    <cellStyle name="Normal 4 2 3 2 5" xfId="3716"/>
    <cellStyle name="Normal 4 2 3 3" xfId="638"/>
    <cellStyle name="Normal 4 2 3 3 2" xfId="2258"/>
    <cellStyle name="Normal 4 2 3 3 3" xfId="3901"/>
    <cellStyle name="Normal 4 2 3 4" xfId="1229"/>
    <cellStyle name="Normal 4 2 3 4 2" xfId="2846"/>
    <cellStyle name="Normal 4 2 3 4 3" xfId="4489"/>
    <cellStyle name="Normal 4 2 3 5" xfId="1861"/>
    <cellStyle name="Normal 4 2 3 6" xfId="3504"/>
    <cellStyle name="Normal 4 2 3 7" xfId="5516"/>
    <cellStyle name="Normal 4 2 4" xfId="357"/>
    <cellStyle name="Normal 4 2 4 2" xfId="877"/>
    <cellStyle name="Normal 4 2 4 2 2" xfId="1582"/>
    <cellStyle name="Normal 4 2 4 2 2 2" xfId="3199"/>
    <cellStyle name="Normal 4 2 4 2 2 3" xfId="4842"/>
    <cellStyle name="Normal 4 2 4 2 3" xfId="2497"/>
    <cellStyle name="Normal 4 2 4 2 4" xfId="4140"/>
    <cellStyle name="Normal 4 2 4 3" xfId="687"/>
    <cellStyle name="Normal 4 2 4 3 2" xfId="2307"/>
    <cellStyle name="Normal 4 2 4 3 3" xfId="3950"/>
    <cellStyle name="Normal 4 2 4 4" xfId="1346"/>
    <cellStyle name="Normal 4 2 4 4 2" xfId="2963"/>
    <cellStyle name="Normal 4 2 4 4 3" xfId="4606"/>
    <cellStyle name="Normal 4 2 4 5" xfId="1978"/>
    <cellStyle name="Normal 4 2 4 6" xfId="3621"/>
    <cellStyle name="Normal 4 2 5" xfId="759"/>
    <cellStyle name="Normal 4 2 5 2" xfId="1556"/>
    <cellStyle name="Normal 4 2 5 2 2" xfId="3173"/>
    <cellStyle name="Normal 4 2 5 2 3" xfId="4816"/>
    <cellStyle name="Normal 4 2 5 3" xfId="2379"/>
    <cellStyle name="Normal 4 2 5 4" xfId="4022"/>
    <cellStyle name="Normal 4 2 6" xfId="568"/>
    <cellStyle name="Normal 4 2 6 2" xfId="2188"/>
    <cellStyle name="Normal 4 2 6 3" xfId="3831"/>
    <cellStyle name="Normal 4 2 7" xfId="1130"/>
    <cellStyle name="Normal 4 2 7 2" xfId="2750"/>
    <cellStyle name="Normal 4 2 7 3" xfId="4393"/>
    <cellStyle name="Normal 4 2 8" xfId="1764"/>
    <cellStyle name="Normal 4 2 9" xfId="3408"/>
    <cellStyle name="Normal 4 3" xfId="109"/>
    <cellStyle name="Normal 4 3 2" xfId="266"/>
    <cellStyle name="Normal 4 3 2 2" xfId="482"/>
    <cellStyle name="Normal 4 3 2 2 2" xfId="906"/>
    <cellStyle name="Normal 4 3 2 2 2 2" xfId="2526"/>
    <cellStyle name="Normal 4 3 2 2 2 3" xfId="4169"/>
    <cellStyle name="Normal 4 3 2 2 3" xfId="1470"/>
    <cellStyle name="Normal 4 3 2 2 3 2" xfId="3087"/>
    <cellStyle name="Normal 4 3 2 2 3 3" xfId="4730"/>
    <cellStyle name="Normal 4 3 2 2 4" xfId="2102"/>
    <cellStyle name="Normal 4 3 2 2 5" xfId="3745"/>
    <cellStyle name="Normal 4 3 2 3" xfId="716"/>
    <cellStyle name="Normal 4 3 2 3 2" xfId="2336"/>
    <cellStyle name="Normal 4 3 2 3 3" xfId="3979"/>
    <cellStyle name="Normal 4 3 2 4" xfId="1258"/>
    <cellStyle name="Normal 4 3 2 4 2" xfId="2875"/>
    <cellStyle name="Normal 4 3 2 4 3" xfId="4518"/>
    <cellStyle name="Normal 4 3 2 5" xfId="1890"/>
    <cellStyle name="Normal 4 3 2 6" xfId="3533"/>
    <cellStyle name="Normal 4 3 3" xfId="386"/>
    <cellStyle name="Normal 4 3 3 2" xfId="783"/>
    <cellStyle name="Normal 4 3 3 2 2" xfId="2403"/>
    <cellStyle name="Normal 4 3 3 2 3" xfId="4046"/>
    <cellStyle name="Normal 4 3 3 3" xfId="1375"/>
    <cellStyle name="Normal 4 3 3 3 2" xfId="2992"/>
    <cellStyle name="Normal 4 3 3 3 3" xfId="4635"/>
    <cellStyle name="Normal 4 3 3 4" xfId="2007"/>
    <cellStyle name="Normal 4 3 3 5" xfId="3650"/>
    <cellStyle name="Normal 4 3 4" xfId="592"/>
    <cellStyle name="Normal 4 3 4 2" xfId="2212"/>
    <cellStyle name="Normal 4 3 4 3" xfId="3855"/>
    <cellStyle name="Normal 4 3 5" xfId="1159"/>
    <cellStyle name="Normal 4 3 5 2" xfId="2779"/>
    <cellStyle name="Normal 4 3 5 3" xfId="4422"/>
    <cellStyle name="Normal 4 3 6" xfId="1793"/>
    <cellStyle name="Normal 4 3 7" xfId="3437"/>
    <cellStyle name="Normal 4 3 8" xfId="5470"/>
    <cellStyle name="Normal 4 4" xfId="137"/>
    <cellStyle name="Normal 4 4 2" xfId="291"/>
    <cellStyle name="Normal 4 4 2 2" xfId="506"/>
    <cellStyle name="Normal 4 4 2 2 2" xfId="1494"/>
    <cellStyle name="Normal 4 4 2 2 2 2" xfId="3111"/>
    <cellStyle name="Normal 4 4 2 2 2 3" xfId="4754"/>
    <cellStyle name="Normal 4 4 2 2 3" xfId="2126"/>
    <cellStyle name="Normal 4 4 2 2 4" xfId="3769"/>
    <cellStyle name="Normal 4 4 2 3" xfId="806"/>
    <cellStyle name="Normal 4 4 2 3 2" xfId="2426"/>
    <cellStyle name="Normal 4 4 2 3 3" xfId="4069"/>
    <cellStyle name="Normal 4 4 2 4" xfId="1282"/>
    <cellStyle name="Normal 4 4 2 4 2" xfId="2899"/>
    <cellStyle name="Normal 4 4 2 4 3" xfId="4542"/>
    <cellStyle name="Normal 4 4 2 5" xfId="1914"/>
    <cellStyle name="Normal 4 4 2 6" xfId="3557"/>
    <cellStyle name="Normal 4 4 3" xfId="411"/>
    <cellStyle name="Normal 4 4 3 2" xfId="1399"/>
    <cellStyle name="Normal 4 4 3 2 2" xfId="3016"/>
    <cellStyle name="Normal 4 4 3 2 3" xfId="4659"/>
    <cellStyle name="Normal 4 4 3 3" xfId="2031"/>
    <cellStyle name="Normal 4 4 3 4" xfId="3674"/>
    <cellStyle name="Normal 4 4 4" xfId="615"/>
    <cellStyle name="Normal 4 4 4 2" xfId="2235"/>
    <cellStyle name="Normal 4 4 4 3" xfId="3878"/>
    <cellStyle name="Normal 4 4 5" xfId="1183"/>
    <cellStyle name="Normal 4 4 5 2" xfId="2803"/>
    <cellStyle name="Normal 4 4 5 3" xfId="4446"/>
    <cellStyle name="Normal 4 4 6" xfId="1817"/>
    <cellStyle name="Normal 4 4 7" xfId="3461"/>
    <cellStyle name="Normal 4 4 8" xfId="5493"/>
    <cellStyle name="Normal 4 5" xfId="213"/>
    <cellStyle name="Normal 4 5 2" xfId="430"/>
    <cellStyle name="Normal 4 5 2 2" xfId="854"/>
    <cellStyle name="Normal 4 5 2 2 2" xfId="2474"/>
    <cellStyle name="Normal 4 5 2 2 3" xfId="4117"/>
    <cellStyle name="Normal 4 5 2 3" xfId="1418"/>
    <cellStyle name="Normal 4 5 2 3 2" xfId="3035"/>
    <cellStyle name="Normal 4 5 2 3 3" xfId="4678"/>
    <cellStyle name="Normal 4 5 2 4" xfId="2050"/>
    <cellStyle name="Normal 4 5 2 5" xfId="3693"/>
    <cellStyle name="Normal 4 5 3" xfId="664"/>
    <cellStyle name="Normal 4 5 3 2" xfId="2284"/>
    <cellStyle name="Normal 4 5 3 3" xfId="3927"/>
    <cellStyle name="Normal 4 5 4" xfId="1206"/>
    <cellStyle name="Normal 4 5 4 2" xfId="2823"/>
    <cellStyle name="Normal 4 5 4 3" xfId="4466"/>
    <cellStyle name="Normal 4 5 5" xfId="1838"/>
    <cellStyle name="Normal 4 5 6" xfId="3481"/>
    <cellStyle name="Normal 4 5 7" xfId="5541"/>
    <cellStyle name="Normal 4 6" xfId="312"/>
    <cellStyle name="Normal 4 6 2" xfId="526"/>
    <cellStyle name="Normal 4 6 2 2" xfId="1514"/>
    <cellStyle name="Normal 4 6 2 2 2" xfId="3131"/>
    <cellStyle name="Normal 4 6 2 2 3" xfId="4774"/>
    <cellStyle name="Normal 4 6 2 3" xfId="2146"/>
    <cellStyle name="Normal 4 6 2 4" xfId="3789"/>
    <cellStyle name="Normal 4 6 3" xfId="928"/>
    <cellStyle name="Normal 4 6 3 2" xfId="2548"/>
    <cellStyle name="Normal 4 6 3 3" xfId="4191"/>
    <cellStyle name="Normal 4 6 4" xfId="1302"/>
    <cellStyle name="Normal 4 6 4 2" xfId="2919"/>
    <cellStyle name="Normal 4 6 4 3" xfId="4562"/>
    <cellStyle name="Normal 4 6 5" xfId="1934"/>
    <cellStyle name="Normal 4 6 6" xfId="3577"/>
    <cellStyle name="Normal 4 7" xfId="332"/>
    <cellStyle name="Normal 4 7 2" xfId="950"/>
    <cellStyle name="Normal 4 7 2 2" xfId="2570"/>
    <cellStyle name="Normal 4 7 2 3" xfId="4213"/>
    <cellStyle name="Normal 4 7 3" xfId="1322"/>
    <cellStyle name="Normal 4 7 3 2" xfId="2939"/>
    <cellStyle name="Normal 4 7 3 3" xfId="4582"/>
    <cellStyle name="Normal 4 7 4" xfId="1954"/>
    <cellStyle name="Normal 4 7 5" xfId="3597"/>
    <cellStyle name="Normal 4 8" xfId="972"/>
    <cellStyle name="Normal 4 8 2" xfId="1610"/>
    <cellStyle name="Normal 4 8 2 2" xfId="3227"/>
    <cellStyle name="Normal 4 8 2 3" xfId="4870"/>
    <cellStyle name="Normal 4 8 3" xfId="2592"/>
    <cellStyle name="Normal 4 8 4" xfId="4235"/>
    <cellStyle name="Normal 4 9" xfId="994"/>
    <cellStyle name="Normal 4 9 2" xfId="1632"/>
    <cellStyle name="Normal 4 9 2 2" xfId="3249"/>
    <cellStyle name="Normal 4 9 2 3" xfId="4892"/>
    <cellStyle name="Normal 4 9 3" xfId="2614"/>
    <cellStyle name="Normal 4 9 4" xfId="4257"/>
    <cellStyle name="Normal 40" xfId="178"/>
    <cellStyle name="Normal 41" xfId="179"/>
    <cellStyle name="Normal 42" xfId="180"/>
    <cellStyle name="Normal 43" xfId="181"/>
    <cellStyle name="Normal 44" xfId="182"/>
    <cellStyle name="Normal 45" xfId="183"/>
    <cellStyle name="Normal 46" xfId="184"/>
    <cellStyle name="Normal 47" xfId="185"/>
    <cellStyle name="Normal 48" xfId="198"/>
    <cellStyle name="Normal 49" xfId="197"/>
    <cellStyle name="Normal 49 2" xfId="416"/>
    <cellStyle name="Normal 49 2 2" xfId="1404"/>
    <cellStyle name="Normal 49 2 2 2" xfId="3021"/>
    <cellStyle name="Normal 49 2 2 3" xfId="4664"/>
    <cellStyle name="Normal 49 2 3" xfId="2036"/>
    <cellStyle name="Normal 49 2 4" xfId="3679"/>
    <cellStyle name="Normal 49 3" xfId="1192"/>
    <cellStyle name="Normal 49 3 2" xfId="2809"/>
    <cellStyle name="Normal 49 3 3" xfId="4452"/>
    <cellStyle name="Normal 49 4" xfId="1824"/>
    <cellStyle name="Normal 49 5" xfId="3467"/>
    <cellStyle name="Normal 5" xfId="28"/>
    <cellStyle name="Normal 5 10" xfId="1017"/>
    <cellStyle name="Normal 5 10 2" xfId="1655"/>
    <cellStyle name="Normal 5 10 2 2" xfId="3272"/>
    <cellStyle name="Normal 5 10 2 3" xfId="4915"/>
    <cellStyle name="Normal 5 10 3" xfId="2637"/>
    <cellStyle name="Normal 5 10 4" xfId="4280"/>
    <cellStyle name="Normal 5 11" xfId="1039"/>
    <cellStyle name="Normal 5 11 2" xfId="1677"/>
    <cellStyle name="Normal 5 11 2 2" xfId="3294"/>
    <cellStyle name="Normal 5 11 2 3" xfId="4937"/>
    <cellStyle name="Normal 5 11 3" xfId="2659"/>
    <cellStyle name="Normal 5 11 4" xfId="4302"/>
    <cellStyle name="Normal 5 12" xfId="1064"/>
    <cellStyle name="Normal 5 12 2" xfId="1699"/>
    <cellStyle name="Normal 5 12 2 2" xfId="3316"/>
    <cellStyle name="Normal 5 12 2 3" xfId="4959"/>
    <cellStyle name="Normal 5 12 3" xfId="2684"/>
    <cellStyle name="Normal 5 12 4" xfId="4327"/>
    <cellStyle name="Normal 5 13" xfId="1087"/>
    <cellStyle name="Normal 5 13 2" xfId="1721"/>
    <cellStyle name="Normal 5 13 2 2" xfId="3338"/>
    <cellStyle name="Normal 5 13 2 3" xfId="4981"/>
    <cellStyle name="Normal 5 13 3" xfId="2707"/>
    <cellStyle name="Normal 5 13 4" xfId="4350"/>
    <cellStyle name="Normal 5 14" xfId="737"/>
    <cellStyle name="Normal 5 14 2" xfId="1534"/>
    <cellStyle name="Normal 5 14 2 2" xfId="3151"/>
    <cellStyle name="Normal 5 14 2 3" xfId="4794"/>
    <cellStyle name="Normal 5 14 3" xfId="2357"/>
    <cellStyle name="Normal 5 14 4" xfId="4000"/>
    <cellStyle name="Normal 5 15" xfId="546"/>
    <cellStyle name="Normal 5 15 2" xfId="2166"/>
    <cellStyle name="Normal 5 15 3" xfId="3809"/>
    <cellStyle name="Normal 5 16" xfId="1108"/>
    <cellStyle name="Normal 5 16 2" xfId="2728"/>
    <cellStyle name="Normal 5 16 3" xfId="4371"/>
    <cellStyle name="Normal 5 17" xfId="1742"/>
    <cellStyle name="Normal 5 18" xfId="3385"/>
    <cellStyle name="Normal 5 19" xfId="5424"/>
    <cellStyle name="Normal 5 2" xfId="70"/>
    <cellStyle name="Normal 5 2 2" xfId="238"/>
    <cellStyle name="Normal 5 2 2 2" xfId="454"/>
    <cellStyle name="Normal 5 2 2 2 2" xfId="830"/>
    <cellStyle name="Normal 5 2 2 2 2 2" xfId="2450"/>
    <cellStyle name="Normal 5 2 2 2 2 3" xfId="4093"/>
    <cellStyle name="Normal 5 2 2 2 3" xfId="1442"/>
    <cellStyle name="Normal 5 2 2 2 3 2" xfId="3059"/>
    <cellStyle name="Normal 5 2 2 2 3 3" xfId="4702"/>
    <cellStyle name="Normal 5 2 2 2 4" xfId="2074"/>
    <cellStyle name="Normal 5 2 2 2 5" xfId="3717"/>
    <cellStyle name="Normal 5 2 2 3" xfId="639"/>
    <cellStyle name="Normal 5 2 2 3 2" xfId="2259"/>
    <cellStyle name="Normal 5 2 2 3 3" xfId="3902"/>
    <cellStyle name="Normal 5 2 2 4" xfId="1230"/>
    <cellStyle name="Normal 5 2 2 4 2" xfId="2847"/>
    <cellStyle name="Normal 5 2 2 4 3" xfId="4490"/>
    <cellStyle name="Normal 5 2 2 5" xfId="1862"/>
    <cellStyle name="Normal 5 2 2 6" xfId="3505"/>
    <cellStyle name="Normal 5 2 2 7" xfId="5517"/>
    <cellStyle name="Normal 5 2 3" xfId="358"/>
    <cellStyle name="Normal 5 2 3 2" xfId="878"/>
    <cellStyle name="Normal 5 2 3 2 2" xfId="1583"/>
    <cellStyle name="Normal 5 2 3 2 2 2" xfId="3200"/>
    <cellStyle name="Normal 5 2 3 2 2 3" xfId="4843"/>
    <cellStyle name="Normal 5 2 3 2 3" xfId="2498"/>
    <cellStyle name="Normal 5 2 3 2 4" xfId="4141"/>
    <cellStyle name="Normal 5 2 3 3" xfId="688"/>
    <cellStyle name="Normal 5 2 3 3 2" xfId="2308"/>
    <cellStyle name="Normal 5 2 3 3 3" xfId="3951"/>
    <cellStyle name="Normal 5 2 3 4" xfId="1347"/>
    <cellStyle name="Normal 5 2 3 4 2" xfId="2964"/>
    <cellStyle name="Normal 5 2 3 4 3" xfId="4607"/>
    <cellStyle name="Normal 5 2 3 5" xfId="1979"/>
    <cellStyle name="Normal 5 2 3 6" xfId="3622"/>
    <cellStyle name="Normal 5 2 4" xfId="760"/>
    <cellStyle name="Normal 5 2 4 2" xfId="1557"/>
    <cellStyle name="Normal 5 2 4 2 2" xfId="3174"/>
    <cellStyle name="Normal 5 2 4 2 3" xfId="4817"/>
    <cellStyle name="Normal 5 2 4 3" xfId="2380"/>
    <cellStyle name="Normal 5 2 4 4" xfId="4023"/>
    <cellStyle name="Normal 5 2 5" xfId="569"/>
    <cellStyle name="Normal 5 2 5 2" xfId="2189"/>
    <cellStyle name="Normal 5 2 5 3" xfId="3832"/>
    <cellStyle name="Normal 5 2 6" xfId="1131"/>
    <cellStyle name="Normal 5 2 6 2" xfId="2751"/>
    <cellStyle name="Normal 5 2 6 3" xfId="4394"/>
    <cellStyle name="Normal 5 2 7" xfId="1765"/>
    <cellStyle name="Normal 5 2 8" xfId="3409"/>
    <cellStyle name="Normal 5 2 9" xfId="5447"/>
    <cellStyle name="Normal 5 3" xfId="110"/>
    <cellStyle name="Normal 5 3 2" xfId="267"/>
    <cellStyle name="Normal 5 3 2 2" xfId="483"/>
    <cellStyle name="Normal 5 3 2 2 2" xfId="907"/>
    <cellStyle name="Normal 5 3 2 2 2 2" xfId="2527"/>
    <cellStyle name="Normal 5 3 2 2 2 3" xfId="4170"/>
    <cellStyle name="Normal 5 3 2 2 3" xfId="1471"/>
    <cellStyle name="Normal 5 3 2 2 3 2" xfId="3088"/>
    <cellStyle name="Normal 5 3 2 2 3 3" xfId="4731"/>
    <cellStyle name="Normal 5 3 2 2 4" xfId="2103"/>
    <cellStyle name="Normal 5 3 2 2 5" xfId="3746"/>
    <cellStyle name="Normal 5 3 2 3" xfId="717"/>
    <cellStyle name="Normal 5 3 2 3 2" xfId="2337"/>
    <cellStyle name="Normal 5 3 2 3 3" xfId="3980"/>
    <cellStyle name="Normal 5 3 2 4" xfId="1259"/>
    <cellStyle name="Normal 5 3 2 4 2" xfId="2876"/>
    <cellStyle name="Normal 5 3 2 4 3" xfId="4519"/>
    <cellStyle name="Normal 5 3 2 5" xfId="1891"/>
    <cellStyle name="Normal 5 3 2 6" xfId="3534"/>
    <cellStyle name="Normal 5 3 3" xfId="387"/>
    <cellStyle name="Normal 5 3 3 2" xfId="784"/>
    <cellStyle name="Normal 5 3 3 2 2" xfId="2404"/>
    <cellStyle name="Normal 5 3 3 2 3" xfId="4047"/>
    <cellStyle name="Normal 5 3 3 3" xfId="1376"/>
    <cellStyle name="Normal 5 3 3 3 2" xfId="2993"/>
    <cellStyle name="Normal 5 3 3 3 3" xfId="4636"/>
    <cellStyle name="Normal 5 3 3 4" xfId="2008"/>
    <cellStyle name="Normal 5 3 3 5" xfId="3651"/>
    <cellStyle name="Normal 5 3 4" xfId="593"/>
    <cellStyle name="Normal 5 3 4 2" xfId="2213"/>
    <cellStyle name="Normal 5 3 4 3" xfId="3856"/>
    <cellStyle name="Normal 5 3 5" xfId="1160"/>
    <cellStyle name="Normal 5 3 5 2" xfId="2780"/>
    <cellStyle name="Normal 5 3 5 3" xfId="4423"/>
    <cellStyle name="Normal 5 3 6" xfId="1794"/>
    <cellStyle name="Normal 5 3 7" xfId="3438"/>
    <cellStyle name="Normal 5 3 8" xfId="5471"/>
    <cellStyle name="Normal 5 4" xfId="138"/>
    <cellStyle name="Normal 5 4 2" xfId="292"/>
    <cellStyle name="Normal 5 4 2 2" xfId="507"/>
    <cellStyle name="Normal 5 4 2 2 2" xfId="1495"/>
    <cellStyle name="Normal 5 4 2 2 2 2" xfId="3112"/>
    <cellStyle name="Normal 5 4 2 2 2 3" xfId="4755"/>
    <cellStyle name="Normal 5 4 2 2 3" xfId="2127"/>
    <cellStyle name="Normal 5 4 2 2 4" xfId="3770"/>
    <cellStyle name="Normal 5 4 2 3" xfId="807"/>
    <cellStyle name="Normal 5 4 2 3 2" xfId="2427"/>
    <cellStyle name="Normal 5 4 2 3 3" xfId="4070"/>
    <cellStyle name="Normal 5 4 2 4" xfId="1283"/>
    <cellStyle name="Normal 5 4 2 4 2" xfId="2900"/>
    <cellStyle name="Normal 5 4 2 4 3" xfId="4543"/>
    <cellStyle name="Normal 5 4 2 5" xfId="1915"/>
    <cellStyle name="Normal 5 4 2 6" xfId="3558"/>
    <cellStyle name="Normal 5 4 3" xfId="412"/>
    <cellStyle name="Normal 5 4 3 2" xfId="1400"/>
    <cellStyle name="Normal 5 4 3 2 2" xfId="3017"/>
    <cellStyle name="Normal 5 4 3 2 3" xfId="4660"/>
    <cellStyle name="Normal 5 4 3 3" xfId="2032"/>
    <cellStyle name="Normal 5 4 3 4" xfId="3675"/>
    <cellStyle name="Normal 5 4 4" xfId="616"/>
    <cellStyle name="Normal 5 4 4 2" xfId="2236"/>
    <cellStyle name="Normal 5 4 4 3" xfId="3879"/>
    <cellStyle name="Normal 5 4 5" xfId="1184"/>
    <cellStyle name="Normal 5 4 5 2" xfId="2804"/>
    <cellStyle name="Normal 5 4 5 3" xfId="4447"/>
    <cellStyle name="Normal 5 4 6" xfId="1818"/>
    <cellStyle name="Normal 5 4 7" xfId="3462"/>
    <cellStyle name="Normal 5 4 8" xfId="5494"/>
    <cellStyle name="Normal 5 5" xfId="214"/>
    <cellStyle name="Normal 5 5 2" xfId="431"/>
    <cellStyle name="Normal 5 5 2 2" xfId="855"/>
    <cellStyle name="Normal 5 5 2 2 2" xfId="2475"/>
    <cellStyle name="Normal 5 5 2 2 3" xfId="4118"/>
    <cellStyle name="Normal 5 5 2 3" xfId="1419"/>
    <cellStyle name="Normal 5 5 2 3 2" xfId="3036"/>
    <cellStyle name="Normal 5 5 2 3 3" xfId="4679"/>
    <cellStyle name="Normal 5 5 2 4" xfId="2051"/>
    <cellStyle name="Normal 5 5 2 5" xfId="3694"/>
    <cellStyle name="Normal 5 5 3" xfId="665"/>
    <cellStyle name="Normal 5 5 3 2" xfId="2285"/>
    <cellStyle name="Normal 5 5 3 3" xfId="3928"/>
    <cellStyle name="Normal 5 5 4" xfId="1207"/>
    <cellStyle name="Normal 5 5 4 2" xfId="2824"/>
    <cellStyle name="Normal 5 5 4 3" xfId="4467"/>
    <cellStyle name="Normal 5 5 5" xfId="1839"/>
    <cellStyle name="Normal 5 5 6" xfId="3482"/>
    <cellStyle name="Normal 5 5 7" xfId="5542"/>
    <cellStyle name="Normal 5 6" xfId="313"/>
    <cellStyle name="Normal 5 6 2" xfId="527"/>
    <cellStyle name="Normal 5 6 2 2" xfId="1515"/>
    <cellStyle name="Normal 5 6 2 2 2" xfId="3132"/>
    <cellStyle name="Normal 5 6 2 2 3" xfId="4775"/>
    <cellStyle name="Normal 5 6 2 3" xfId="2147"/>
    <cellStyle name="Normal 5 6 2 4" xfId="3790"/>
    <cellStyle name="Normal 5 6 3" xfId="929"/>
    <cellStyle name="Normal 5 6 3 2" xfId="2549"/>
    <cellStyle name="Normal 5 6 3 3" xfId="4192"/>
    <cellStyle name="Normal 5 6 4" xfId="1303"/>
    <cellStyle name="Normal 5 6 4 2" xfId="2920"/>
    <cellStyle name="Normal 5 6 4 3" xfId="4563"/>
    <cellStyle name="Normal 5 6 5" xfId="1935"/>
    <cellStyle name="Normal 5 6 6" xfId="3578"/>
    <cellStyle name="Normal 5 7" xfId="333"/>
    <cellStyle name="Normal 5 7 2" xfId="951"/>
    <cellStyle name="Normal 5 7 2 2" xfId="2571"/>
    <cellStyle name="Normal 5 7 2 3" xfId="4214"/>
    <cellStyle name="Normal 5 7 3" xfId="1323"/>
    <cellStyle name="Normal 5 7 3 2" xfId="2940"/>
    <cellStyle name="Normal 5 7 3 3" xfId="4583"/>
    <cellStyle name="Normal 5 7 4" xfId="1955"/>
    <cellStyle name="Normal 5 7 5" xfId="3598"/>
    <cellStyle name="Normal 5 8" xfId="973"/>
    <cellStyle name="Normal 5 8 2" xfId="1611"/>
    <cellStyle name="Normal 5 8 2 2" xfId="3228"/>
    <cellStyle name="Normal 5 8 2 3" xfId="4871"/>
    <cellStyle name="Normal 5 8 3" xfId="2593"/>
    <cellStyle name="Normal 5 8 4" xfId="4236"/>
    <cellStyle name="Normal 5 9" xfId="995"/>
    <cellStyle name="Normal 5 9 2" xfId="1633"/>
    <cellStyle name="Normal 5 9 2 2" xfId="3250"/>
    <cellStyle name="Normal 5 9 2 3" xfId="4893"/>
    <cellStyle name="Normal 5 9 3" xfId="2615"/>
    <cellStyle name="Normal 5 9 4" xfId="4258"/>
    <cellStyle name="Normal 50" xfId="298"/>
    <cellStyle name="Normal 50 2" xfId="512"/>
    <cellStyle name="Normal 50 2 2" xfId="1500"/>
    <cellStyle name="Normal 50 2 2 2" xfId="3117"/>
    <cellStyle name="Normal 50 2 2 3" xfId="4760"/>
    <cellStyle name="Normal 50 2 3" xfId="2132"/>
    <cellStyle name="Normal 50 2 4" xfId="3775"/>
    <cellStyle name="Normal 50 3" xfId="1288"/>
    <cellStyle name="Normal 50 3 2" xfId="2905"/>
    <cellStyle name="Normal 50 3 3" xfId="4548"/>
    <cellStyle name="Normal 50 4" xfId="1920"/>
    <cellStyle name="Normal 50 5" xfId="3563"/>
    <cellStyle name="Normal 51" xfId="318"/>
    <cellStyle name="Normal 51 2" xfId="1308"/>
    <cellStyle name="Normal 51 2 2" xfId="2925"/>
    <cellStyle name="Normal 51 2 3" xfId="4568"/>
    <cellStyle name="Normal 51 3" xfId="1940"/>
    <cellStyle name="Normal 51 4" xfId="3583"/>
    <cellStyle name="Normal 52" xfId="3369"/>
    <cellStyle name="Normal 53" xfId="3368"/>
    <cellStyle name="Normal 54" xfId="5551"/>
    <cellStyle name="Normal 55" xfId="5552"/>
    <cellStyle name="Normal 56" xfId="5553"/>
    <cellStyle name="Normal 57" xfId="5554"/>
    <cellStyle name="Normal 58" xfId="5555"/>
    <cellStyle name="Normal 59" xfId="5556"/>
    <cellStyle name="Normal 6" xfId="6"/>
    <cellStyle name="Normal 6 2" xfId="186"/>
    <cellStyle name="Normal 6 3" xfId="3354"/>
    <cellStyle name="Normal 60" xfId="5557"/>
    <cellStyle name="Normal 61" xfId="5559"/>
    <cellStyle name="Normal 62" xfId="5560"/>
    <cellStyle name="Normal 63" xfId="5561"/>
    <cellStyle name="Normal 7" xfId="29"/>
    <cellStyle name="Normal 7 10" xfId="1018"/>
    <cellStyle name="Normal 7 10 2" xfId="1656"/>
    <cellStyle name="Normal 7 10 2 2" xfId="3273"/>
    <cellStyle name="Normal 7 10 2 3" xfId="4916"/>
    <cellStyle name="Normal 7 10 3" xfId="2638"/>
    <cellStyle name="Normal 7 10 4" xfId="4281"/>
    <cellStyle name="Normal 7 11" xfId="1040"/>
    <cellStyle name="Normal 7 11 2" xfId="1678"/>
    <cellStyle name="Normal 7 11 2 2" xfId="3295"/>
    <cellStyle name="Normal 7 11 2 3" xfId="4938"/>
    <cellStyle name="Normal 7 11 3" xfId="2660"/>
    <cellStyle name="Normal 7 11 4" xfId="4303"/>
    <cellStyle name="Normal 7 12" xfId="1065"/>
    <cellStyle name="Normal 7 12 2" xfId="1700"/>
    <cellStyle name="Normal 7 12 2 2" xfId="3317"/>
    <cellStyle name="Normal 7 12 2 3" xfId="4960"/>
    <cellStyle name="Normal 7 12 3" xfId="2685"/>
    <cellStyle name="Normal 7 12 4" xfId="4328"/>
    <cellStyle name="Normal 7 13" xfId="1088"/>
    <cellStyle name="Normal 7 13 2" xfId="1722"/>
    <cellStyle name="Normal 7 13 2 2" xfId="3339"/>
    <cellStyle name="Normal 7 13 2 3" xfId="4982"/>
    <cellStyle name="Normal 7 13 3" xfId="2708"/>
    <cellStyle name="Normal 7 13 4" xfId="4351"/>
    <cellStyle name="Normal 7 14" xfId="738"/>
    <cellStyle name="Normal 7 14 2" xfId="1535"/>
    <cellStyle name="Normal 7 14 2 2" xfId="3152"/>
    <cellStyle name="Normal 7 14 2 3" xfId="4795"/>
    <cellStyle name="Normal 7 14 3" xfId="2358"/>
    <cellStyle name="Normal 7 14 4" xfId="4001"/>
    <cellStyle name="Normal 7 15" xfId="547"/>
    <cellStyle name="Normal 7 15 2" xfId="2167"/>
    <cellStyle name="Normal 7 15 3" xfId="3810"/>
    <cellStyle name="Normal 7 16" xfId="1109"/>
    <cellStyle name="Normal 7 16 2" xfId="2729"/>
    <cellStyle name="Normal 7 16 3" xfId="4372"/>
    <cellStyle name="Normal 7 17" xfId="1743"/>
    <cellStyle name="Normal 7 18" xfId="3386"/>
    <cellStyle name="Normal 7 19" xfId="5425"/>
    <cellStyle name="Normal 7 2" xfId="71"/>
    <cellStyle name="Normal 7 2 2" xfId="239"/>
    <cellStyle name="Normal 7 2 2 2" xfId="455"/>
    <cellStyle name="Normal 7 2 2 2 2" xfId="831"/>
    <cellStyle name="Normal 7 2 2 2 2 2" xfId="2451"/>
    <cellStyle name="Normal 7 2 2 2 2 3" xfId="4094"/>
    <cellStyle name="Normal 7 2 2 2 3" xfId="1443"/>
    <cellStyle name="Normal 7 2 2 2 3 2" xfId="3060"/>
    <cellStyle name="Normal 7 2 2 2 3 3" xfId="4703"/>
    <cellStyle name="Normal 7 2 2 2 4" xfId="2075"/>
    <cellStyle name="Normal 7 2 2 2 5" xfId="3718"/>
    <cellStyle name="Normal 7 2 2 3" xfId="640"/>
    <cellStyle name="Normal 7 2 2 3 2" xfId="2260"/>
    <cellStyle name="Normal 7 2 2 3 3" xfId="3903"/>
    <cellStyle name="Normal 7 2 2 4" xfId="1231"/>
    <cellStyle name="Normal 7 2 2 4 2" xfId="2848"/>
    <cellStyle name="Normal 7 2 2 4 3" xfId="4491"/>
    <cellStyle name="Normal 7 2 2 5" xfId="1863"/>
    <cellStyle name="Normal 7 2 2 6" xfId="3506"/>
    <cellStyle name="Normal 7 2 2 7" xfId="5518"/>
    <cellStyle name="Normal 7 2 3" xfId="359"/>
    <cellStyle name="Normal 7 2 3 2" xfId="879"/>
    <cellStyle name="Normal 7 2 3 2 2" xfId="1584"/>
    <cellStyle name="Normal 7 2 3 2 2 2" xfId="3201"/>
    <cellStyle name="Normal 7 2 3 2 2 3" xfId="4844"/>
    <cellStyle name="Normal 7 2 3 2 3" xfId="2499"/>
    <cellStyle name="Normal 7 2 3 2 4" xfId="4142"/>
    <cellStyle name="Normal 7 2 3 3" xfId="689"/>
    <cellStyle name="Normal 7 2 3 3 2" xfId="2309"/>
    <cellStyle name="Normal 7 2 3 3 3" xfId="3952"/>
    <cellStyle name="Normal 7 2 3 4" xfId="1348"/>
    <cellStyle name="Normal 7 2 3 4 2" xfId="2965"/>
    <cellStyle name="Normal 7 2 3 4 3" xfId="4608"/>
    <cellStyle name="Normal 7 2 3 5" xfId="1980"/>
    <cellStyle name="Normal 7 2 3 6" xfId="3623"/>
    <cellStyle name="Normal 7 2 4" xfId="761"/>
    <cellStyle name="Normal 7 2 4 2" xfId="1558"/>
    <cellStyle name="Normal 7 2 4 2 2" xfId="3175"/>
    <cellStyle name="Normal 7 2 4 2 3" xfId="4818"/>
    <cellStyle name="Normal 7 2 4 3" xfId="2381"/>
    <cellStyle name="Normal 7 2 4 4" xfId="4024"/>
    <cellStyle name="Normal 7 2 5" xfId="570"/>
    <cellStyle name="Normal 7 2 5 2" xfId="2190"/>
    <cellStyle name="Normal 7 2 5 3" xfId="3833"/>
    <cellStyle name="Normal 7 2 6" xfId="1132"/>
    <cellStyle name="Normal 7 2 6 2" xfId="2752"/>
    <cellStyle name="Normal 7 2 6 3" xfId="4395"/>
    <cellStyle name="Normal 7 2 7" xfId="1766"/>
    <cellStyle name="Normal 7 2 8" xfId="3410"/>
    <cellStyle name="Normal 7 2 9" xfId="5448"/>
    <cellStyle name="Normal 7 3" xfId="111"/>
    <cellStyle name="Normal 7 3 2" xfId="268"/>
    <cellStyle name="Normal 7 3 2 2" xfId="484"/>
    <cellStyle name="Normal 7 3 2 2 2" xfId="908"/>
    <cellStyle name="Normal 7 3 2 2 2 2" xfId="2528"/>
    <cellStyle name="Normal 7 3 2 2 2 3" xfId="4171"/>
    <cellStyle name="Normal 7 3 2 2 3" xfId="1472"/>
    <cellStyle name="Normal 7 3 2 2 3 2" xfId="3089"/>
    <cellStyle name="Normal 7 3 2 2 3 3" xfId="4732"/>
    <cellStyle name="Normal 7 3 2 2 4" xfId="2104"/>
    <cellStyle name="Normal 7 3 2 2 5" xfId="3747"/>
    <cellStyle name="Normal 7 3 2 3" xfId="718"/>
    <cellStyle name="Normal 7 3 2 3 2" xfId="2338"/>
    <cellStyle name="Normal 7 3 2 3 3" xfId="3981"/>
    <cellStyle name="Normal 7 3 2 4" xfId="1260"/>
    <cellStyle name="Normal 7 3 2 4 2" xfId="2877"/>
    <cellStyle name="Normal 7 3 2 4 3" xfId="4520"/>
    <cellStyle name="Normal 7 3 2 5" xfId="1892"/>
    <cellStyle name="Normal 7 3 2 6" xfId="3535"/>
    <cellStyle name="Normal 7 3 3" xfId="388"/>
    <cellStyle name="Normal 7 3 3 2" xfId="785"/>
    <cellStyle name="Normal 7 3 3 2 2" xfId="2405"/>
    <cellStyle name="Normal 7 3 3 2 3" xfId="4048"/>
    <cellStyle name="Normal 7 3 3 3" xfId="1377"/>
    <cellStyle name="Normal 7 3 3 3 2" xfId="2994"/>
    <cellStyle name="Normal 7 3 3 3 3" xfId="4637"/>
    <cellStyle name="Normal 7 3 3 4" xfId="2009"/>
    <cellStyle name="Normal 7 3 3 5" xfId="3652"/>
    <cellStyle name="Normal 7 3 4" xfId="594"/>
    <cellStyle name="Normal 7 3 4 2" xfId="2214"/>
    <cellStyle name="Normal 7 3 4 3" xfId="3857"/>
    <cellStyle name="Normal 7 3 5" xfId="1161"/>
    <cellStyle name="Normal 7 3 5 2" xfId="2781"/>
    <cellStyle name="Normal 7 3 5 3" xfId="4424"/>
    <cellStyle name="Normal 7 3 6" xfId="1795"/>
    <cellStyle name="Normal 7 3 7" xfId="3439"/>
    <cellStyle name="Normal 7 3 8" xfId="5472"/>
    <cellStyle name="Normal 7 4" xfId="139"/>
    <cellStyle name="Normal 7 4 2" xfId="293"/>
    <cellStyle name="Normal 7 4 2 2" xfId="508"/>
    <cellStyle name="Normal 7 4 2 2 2" xfId="1496"/>
    <cellStyle name="Normal 7 4 2 2 2 2" xfId="3113"/>
    <cellStyle name="Normal 7 4 2 2 2 3" xfId="4756"/>
    <cellStyle name="Normal 7 4 2 2 3" xfId="2128"/>
    <cellStyle name="Normal 7 4 2 2 4" xfId="3771"/>
    <cellStyle name="Normal 7 4 2 3" xfId="808"/>
    <cellStyle name="Normal 7 4 2 3 2" xfId="2428"/>
    <cellStyle name="Normal 7 4 2 3 3" xfId="4071"/>
    <cellStyle name="Normal 7 4 2 4" xfId="1284"/>
    <cellStyle name="Normal 7 4 2 4 2" xfId="2901"/>
    <cellStyle name="Normal 7 4 2 4 3" xfId="4544"/>
    <cellStyle name="Normal 7 4 2 5" xfId="1916"/>
    <cellStyle name="Normal 7 4 2 6" xfId="3559"/>
    <cellStyle name="Normal 7 4 3" xfId="413"/>
    <cellStyle name="Normal 7 4 3 2" xfId="1401"/>
    <cellStyle name="Normal 7 4 3 2 2" xfId="3018"/>
    <cellStyle name="Normal 7 4 3 2 3" xfId="4661"/>
    <cellStyle name="Normal 7 4 3 3" xfId="2033"/>
    <cellStyle name="Normal 7 4 3 4" xfId="3676"/>
    <cellStyle name="Normal 7 4 4" xfId="617"/>
    <cellStyle name="Normal 7 4 4 2" xfId="2237"/>
    <cellStyle name="Normal 7 4 4 3" xfId="3880"/>
    <cellStyle name="Normal 7 4 5" xfId="1185"/>
    <cellStyle name="Normal 7 4 5 2" xfId="2805"/>
    <cellStyle name="Normal 7 4 5 3" xfId="4448"/>
    <cellStyle name="Normal 7 4 6" xfId="1819"/>
    <cellStyle name="Normal 7 4 7" xfId="3463"/>
    <cellStyle name="Normal 7 4 8" xfId="5495"/>
    <cellStyle name="Normal 7 5" xfId="215"/>
    <cellStyle name="Normal 7 5 2" xfId="432"/>
    <cellStyle name="Normal 7 5 2 2" xfId="856"/>
    <cellStyle name="Normal 7 5 2 2 2" xfId="2476"/>
    <cellStyle name="Normal 7 5 2 2 3" xfId="4119"/>
    <cellStyle name="Normal 7 5 2 3" xfId="1420"/>
    <cellStyle name="Normal 7 5 2 3 2" xfId="3037"/>
    <cellStyle name="Normal 7 5 2 3 3" xfId="4680"/>
    <cellStyle name="Normal 7 5 2 4" xfId="2052"/>
    <cellStyle name="Normal 7 5 2 5" xfId="3695"/>
    <cellStyle name="Normal 7 5 3" xfId="666"/>
    <cellStyle name="Normal 7 5 3 2" xfId="2286"/>
    <cellStyle name="Normal 7 5 3 3" xfId="3929"/>
    <cellStyle name="Normal 7 5 4" xfId="1208"/>
    <cellStyle name="Normal 7 5 4 2" xfId="2825"/>
    <cellStyle name="Normal 7 5 4 3" xfId="4468"/>
    <cellStyle name="Normal 7 5 5" xfId="1840"/>
    <cellStyle name="Normal 7 5 6" xfId="3483"/>
    <cellStyle name="Normal 7 5 7" xfId="5543"/>
    <cellStyle name="Normal 7 6" xfId="314"/>
    <cellStyle name="Normal 7 6 2" xfId="528"/>
    <cellStyle name="Normal 7 6 2 2" xfId="1516"/>
    <cellStyle name="Normal 7 6 2 2 2" xfId="3133"/>
    <cellStyle name="Normal 7 6 2 2 3" xfId="4776"/>
    <cellStyle name="Normal 7 6 2 3" xfId="2148"/>
    <cellStyle name="Normal 7 6 2 4" xfId="3791"/>
    <cellStyle name="Normal 7 6 3" xfId="930"/>
    <cellStyle name="Normal 7 6 3 2" xfId="2550"/>
    <cellStyle name="Normal 7 6 3 3" xfId="4193"/>
    <cellStyle name="Normal 7 6 4" xfId="1304"/>
    <cellStyle name="Normal 7 6 4 2" xfId="2921"/>
    <cellStyle name="Normal 7 6 4 3" xfId="4564"/>
    <cellStyle name="Normal 7 6 5" xfId="1936"/>
    <cellStyle name="Normal 7 6 6" xfId="3579"/>
    <cellStyle name="Normal 7 7" xfId="334"/>
    <cellStyle name="Normal 7 7 2" xfId="952"/>
    <cellStyle name="Normal 7 7 2 2" xfId="2572"/>
    <cellStyle name="Normal 7 7 2 3" xfId="4215"/>
    <cellStyle name="Normal 7 7 3" xfId="1324"/>
    <cellStyle name="Normal 7 7 3 2" xfId="2941"/>
    <cellStyle name="Normal 7 7 3 3" xfId="4584"/>
    <cellStyle name="Normal 7 7 4" xfId="1956"/>
    <cellStyle name="Normal 7 7 5" xfId="3599"/>
    <cellStyle name="Normal 7 8" xfId="974"/>
    <cellStyle name="Normal 7 8 2" xfId="1612"/>
    <cellStyle name="Normal 7 8 2 2" xfId="3229"/>
    <cellStyle name="Normal 7 8 2 3" xfId="4872"/>
    <cellStyle name="Normal 7 8 3" xfId="2594"/>
    <cellStyle name="Normal 7 8 4" xfId="4237"/>
    <cellStyle name="Normal 7 9" xfId="996"/>
    <cellStyle name="Normal 7 9 2" xfId="1634"/>
    <cellStyle name="Normal 7 9 2 2" xfId="3251"/>
    <cellStyle name="Normal 7 9 2 3" xfId="4894"/>
    <cellStyle name="Normal 7 9 3" xfId="2616"/>
    <cellStyle name="Normal 7 9 4" xfId="4259"/>
    <cellStyle name="Normal 8" xfId="5"/>
    <cellStyle name="Normal 8 2" xfId="3360"/>
    <cellStyle name="Normal 8 3" xfId="5327"/>
    <cellStyle name="Normal 8 4" xfId="5328"/>
    <cellStyle name="Normal 9" xfId="30"/>
    <cellStyle name="Normal 9 2" xfId="5329"/>
    <cellStyle name="Normal 9 2 2" xfId="5330"/>
    <cellStyle name="Normal 9 3" xfId="5331"/>
    <cellStyle name="Nota 10" xfId="5332"/>
    <cellStyle name="Nota 11" xfId="5333"/>
    <cellStyle name="Nota 12" xfId="5334"/>
    <cellStyle name="Nota 13" xfId="5335"/>
    <cellStyle name="Nota 14" xfId="5336"/>
    <cellStyle name="Nota 15" xfId="5337"/>
    <cellStyle name="Nota 16" xfId="5338"/>
    <cellStyle name="Nota 17" xfId="5339"/>
    <cellStyle name="Nota 18" xfId="5340"/>
    <cellStyle name="Nota 2" xfId="31"/>
    <cellStyle name="Nota 2 10" xfId="997"/>
    <cellStyle name="Nota 2 10 2" xfId="1635"/>
    <cellStyle name="Nota 2 10 2 2" xfId="3252"/>
    <cellStyle name="Nota 2 10 2 3" xfId="4895"/>
    <cellStyle name="Nota 2 10 3" xfId="2617"/>
    <cellStyle name="Nota 2 10 4" xfId="4260"/>
    <cellStyle name="Nota 2 11" xfId="1019"/>
    <cellStyle name="Nota 2 11 2" xfId="1657"/>
    <cellStyle name="Nota 2 11 2 2" xfId="3274"/>
    <cellStyle name="Nota 2 11 2 3" xfId="4917"/>
    <cellStyle name="Nota 2 11 3" xfId="2639"/>
    <cellStyle name="Nota 2 11 4" xfId="4282"/>
    <cellStyle name="Nota 2 12" xfId="1041"/>
    <cellStyle name="Nota 2 12 2" xfId="1679"/>
    <cellStyle name="Nota 2 12 2 2" xfId="3296"/>
    <cellStyle name="Nota 2 12 2 3" xfId="4939"/>
    <cellStyle name="Nota 2 12 3" xfId="2661"/>
    <cellStyle name="Nota 2 12 4" xfId="4304"/>
    <cellStyle name="Nota 2 13" xfId="1066"/>
    <cellStyle name="Nota 2 13 2" xfId="1701"/>
    <cellStyle name="Nota 2 13 2 2" xfId="3318"/>
    <cellStyle name="Nota 2 13 2 3" xfId="4961"/>
    <cellStyle name="Nota 2 13 3" xfId="2686"/>
    <cellStyle name="Nota 2 13 4" xfId="4329"/>
    <cellStyle name="Nota 2 14" xfId="1089"/>
    <cellStyle name="Nota 2 14 2" xfId="1723"/>
    <cellStyle name="Nota 2 14 2 2" xfId="3340"/>
    <cellStyle name="Nota 2 14 2 3" xfId="4983"/>
    <cellStyle name="Nota 2 14 3" xfId="2709"/>
    <cellStyle name="Nota 2 14 4" xfId="4352"/>
    <cellStyle name="Nota 2 15" xfId="739"/>
    <cellStyle name="Nota 2 15 2" xfId="1536"/>
    <cellStyle name="Nota 2 15 2 2" xfId="3153"/>
    <cellStyle name="Nota 2 15 2 3" xfId="4796"/>
    <cellStyle name="Nota 2 15 3" xfId="2359"/>
    <cellStyle name="Nota 2 15 4" xfId="4002"/>
    <cellStyle name="Nota 2 16" xfId="548"/>
    <cellStyle name="Nota 2 16 2" xfId="2168"/>
    <cellStyle name="Nota 2 16 3" xfId="3811"/>
    <cellStyle name="Nota 2 17" xfId="1110"/>
    <cellStyle name="Nota 2 17 2" xfId="2730"/>
    <cellStyle name="Nota 2 17 3" xfId="4373"/>
    <cellStyle name="Nota 2 18" xfId="1744"/>
    <cellStyle name="Nota 2 19" xfId="3387"/>
    <cellStyle name="Nota 2 2" xfId="32"/>
    <cellStyle name="Nota 2 20" xfId="5426"/>
    <cellStyle name="Nota 2 3" xfId="72"/>
    <cellStyle name="Nota 2 3 2" xfId="240"/>
    <cellStyle name="Nota 2 3 2 2" xfId="456"/>
    <cellStyle name="Nota 2 3 2 2 2" xfId="832"/>
    <cellStyle name="Nota 2 3 2 2 2 2" xfId="2452"/>
    <cellStyle name="Nota 2 3 2 2 2 3" xfId="4095"/>
    <cellStyle name="Nota 2 3 2 2 3" xfId="1444"/>
    <cellStyle name="Nota 2 3 2 2 3 2" xfId="3061"/>
    <cellStyle name="Nota 2 3 2 2 3 3" xfId="4704"/>
    <cellStyle name="Nota 2 3 2 2 4" xfId="2076"/>
    <cellStyle name="Nota 2 3 2 2 5" xfId="3719"/>
    <cellStyle name="Nota 2 3 2 3" xfId="641"/>
    <cellStyle name="Nota 2 3 2 3 2" xfId="2261"/>
    <cellStyle name="Nota 2 3 2 3 3" xfId="3904"/>
    <cellStyle name="Nota 2 3 2 4" xfId="1232"/>
    <cellStyle name="Nota 2 3 2 4 2" xfId="2849"/>
    <cellStyle name="Nota 2 3 2 4 3" xfId="4492"/>
    <cellStyle name="Nota 2 3 2 5" xfId="1864"/>
    <cellStyle name="Nota 2 3 2 6" xfId="3507"/>
    <cellStyle name="Nota 2 3 2 7" xfId="5519"/>
    <cellStyle name="Nota 2 3 3" xfId="360"/>
    <cellStyle name="Nota 2 3 3 2" xfId="880"/>
    <cellStyle name="Nota 2 3 3 2 2" xfId="1585"/>
    <cellStyle name="Nota 2 3 3 2 2 2" xfId="3202"/>
    <cellStyle name="Nota 2 3 3 2 2 3" xfId="4845"/>
    <cellStyle name="Nota 2 3 3 2 3" xfId="2500"/>
    <cellStyle name="Nota 2 3 3 2 4" xfId="4143"/>
    <cellStyle name="Nota 2 3 3 3" xfId="690"/>
    <cellStyle name="Nota 2 3 3 3 2" xfId="2310"/>
    <cellStyle name="Nota 2 3 3 3 3" xfId="3953"/>
    <cellStyle name="Nota 2 3 3 4" xfId="1349"/>
    <cellStyle name="Nota 2 3 3 4 2" xfId="2966"/>
    <cellStyle name="Nota 2 3 3 4 3" xfId="4609"/>
    <cellStyle name="Nota 2 3 3 5" xfId="1981"/>
    <cellStyle name="Nota 2 3 3 6" xfId="3624"/>
    <cellStyle name="Nota 2 3 4" xfId="762"/>
    <cellStyle name="Nota 2 3 4 2" xfId="1559"/>
    <cellStyle name="Nota 2 3 4 2 2" xfId="3176"/>
    <cellStyle name="Nota 2 3 4 2 3" xfId="4819"/>
    <cellStyle name="Nota 2 3 4 3" xfId="2382"/>
    <cellStyle name="Nota 2 3 4 4" xfId="4025"/>
    <cellStyle name="Nota 2 3 5" xfId="571"/>
    <cellStyle name="Nota 2 3 5 2" xfId="2191"/>
    <cellStyle name="Nota 2 3 5 3" xfId="3834"/>
    <cellStyle name="Nota 2 3 6" xfId="1133"/>
    <cellStyle name="Nota 2 3 6 2" xfId="2753"/>
    <cellStyle name="Nota 2 3 6 3" xfId="4396"/>
    <cellStyle name="Nota 2 3 7" xfId="1767"/>
    <cellStyle name="Nota 2 3 8" xfId="3411"/>
    <cellStyle name="Nota 2 3 9" xfId="5449"/>
    <cellStyle name="Nota 2 4" xfId="112"/>
    <cellStyle name="Nota 2 4 2" xfId="269"/>
    <cellStyle name="Nota 2 4 2 2" xfId="485"/>
    <cellStyle name="Nota 2 4 2 2 2" xfId="909"/>
    <cellStyle name="Nota 2 4 2 2 2 2" xfId="2529"/>
    <cellStyle name="Nota 2 4 2 2 2 3" xfId="4172"/>
    <cellStyle name="Nota 2 4 2 2 3" xfId="1473"/>
    <cellStyle name="Nota 2 4 2 2 3 2" xfId="3090"/>
    <cellStyle name="Nota 2 4 2 2 3 3" xfId="4733"/>
    <cellStyle name="Nota 2 4 2 2 4" xfId="2105"/>
    <cellStyle name="Nota 2 4 2 2 5" xfId="3748"/>
    <cellStyle name="Nota 2 4 2 3" xfId="719"/>
    <cellStyle name="Nota 2 4 2 3 2" xfId="2339"/>
    <cellStyle name="Nota 2 4 2 3 3" xfId="3982"/>
    <cellStyle name="Nota 2 4 2 4" xfId="1261"/>
    <cellStyle name="Nota 2 4 2 4 2" xfId="2878"/>
    <cellStyle name="Nota 2 4 2 4 3" xfId="4521"/>
    <cellStyle name="Nota 2 4 2 5" xfId="1893"/>
    <cellStyle name="Nota 2 4 2 6" xfId="3536"/>
    <cellStyle name="Nota 2 4 3" xfId="389"/>
    <cellStyle name="Nota 2 4 3 2" xfId="786"/>
    <cellStyle name="Nota 2 4 3 2 2" xfId="2406"/>
    <cellStyle name="Nota 2 4 3 2 3" xfId="4049"/>
    <cellStyle name="Nota 2 4 3 3" xfId="1378"/>
    <cellStyle name="Nota 2 4 3 3 2" xfId="2995"/>
    <cellStyle name="Nota 2 4 3 3 3" xfId="4638"/>
    <cellStyle name="Nota 2 4 3 4" xfId="2010"/>
    <cellStyle name="Nota 2 4 3 5" xfId="3653"/>
    <cellStyle name="Nota 2 4 4" xfId="595"/>
    <cellStyle name="Nota 2 4 4 2" xfId="2215"/>
    <cellStyle name="Nota 2 4 4 3" xfId="3858"/>
    <cellStyle name="Nota 2 4 5" xfId="1162"/>
    <cellStyle name="Nota 2 4 5 2" xfId="2782"/>
    <cellStyle name="Nota 2 4 5 3" xfId="4425"/>
    <cellStyle name="Nota 2 4 6" xfId="1796"/>
    <cellStyle name="Nota 2 4 7" xfId="3440"/>
    <cellStyle name="Nota 2 4 8" xfId="5473"/>
    <cellStyle name="Nota 2 5" xfId="140"/>
    <cellStyle name="Nota 2 5 2" xfId="294"/>
    <cellStyle name="Nota 2 5 2 2" xfId="509"/>
    <cellStyle name="Nota 2 5 2 2 2" xfId="1497"/>
    <cellStyle name="Nota 2 5 2 2 2 2" xfId="3114"/>
    <cellStyle name="Nota 2 5 2 2 2 3" xfId="4757"/>
    <cellStyle name="Nota 2 5 2 2 3" xfId="2129"/>
    <cellStyle name="Nota 2 5 2 2 4" xfId="3772"/>
    <cellStyle name="Nota 2 5 2 3" xfId="809"/>
    <cellStyle name="Nota 2 5 2 3 2" xfId="2429"/>
    <cellStyle name="Nota 2 5 2 3 3" xfId="4072"/>
    <cellStyle name="Nota 2 5 2 4" xfId="1285"/>
    <cellStyle name="Nota 2 5 2 4 2" xfId="2902"/>
    <cellStyle name="Nota 2 5 2 4 3" xfId="4545"/>
    <cellStyle name="Nota 2 5 2 5" xfId="1917"/>
    <cellStyle name="Nota 2 5 2 6" xfId="3560"/>
    <cellStyle name="Nota 2 5 3" xfId="414"/>
    <cellStyle name="Nota 2 5 3 2" xfId="1402"/>
    <cellStyle name="Nota 2 5 3 2 2" xfId="3019"/>
    <cellStyle name="Nota 2 5 3 2 3" xfId="4662"/>
    <cellStyle name="Nota 2 5 3 3" xfId="2034"/>
    <cellStyle name="Nota 2 5 3 4" xfId="3677"/>
    <cellStyle name="Nota 2 5 4" xfId="618"/>
    <cellStyle name="Nota 2 5 4 2" xfId="2238"/>
    <cellStyle name="Nota 2 5 4 3" xfId="3881"/>
    <cellStyle name="Nota 2 5 5" xfId="1186"/>
    <cellStyle name="Nota 2 5 5 2" xfId="2806"/>
    <cellStyle name="Nota 2 5 5 3" xfId="4449"/>
    <cellStyle name="Nota 2 5 6" xfId="1820"/>
    <cellStyle name="Nota 2 5 7" xfId="3464"/>
    <cellStyle name="Nota 2 5 8" xfId="5496"/>
    <cellStyle name="Nota 2 6" xfId="216"/>
    <cellStyle name="Nota 2 6 2" xfId="433"/>
    <cellStyle name="Nota 2 6 2 2" xfId="857"/>
    <cellStyle name="Nota 2 6 2 2 2" xfId="2477"/>
    <cellStyle name="Nota 2 6 2 2 3" xfId="4120"/>
    <cellStyle name="Nota 2 6 2 3" xfId="1421"/>
    <cellStyle name="Nota 2 6 2 3 2" xfId="3038"/>
    <cellStyle name="Nota 2 6 2 3 3" xfId="4681"/>
    <cellStyle name="Nota 2 6 2 4" xfId="2053"/>
    <cellStyle name="Nota 2 6 2 5" xfId="3696"/>
    <cellStyle name="Nota 2 6 3" xfId="667"/>
    <cellStyle name="Nota 2 6 3 2" xfId="2287"/>
    <cellStyle name="Nota 2 6 3 3" xfId="3930"/>
    <cellStyle name="Nota 2 6 4" xfId="1209"/>
    <cellStyle name="Nota 2 6 4 2" xfId="2826"/>
    <cellStyle name="Nota 2 6 4 3" xfId="4469"/>
    <cellStyle name="Nota 2 6 5" xfId="1841"/>
    <cellStyle name="Nota 2 6 6" xfId="3484"/>
    <cellStyle name="Nota 2 6 7" xfId="5544"/>
    <cellStyle name="Nota 2 7" xfId="315"/>
    <cellStyle name="Nota 2 7 2" xfId="529"/>
    <cellStyle name="Nota 2 7 2 2" xfId="1517"/>
    <cellStyle name="Nota 2 7 2 2 2" xfId="3134"/>
    <cellStyle name="Nota 2 7 2 2 3" xfId="4777"/>
    <cellStyle name="Nota 2 7 2 3" xfId="2149"/>
    <cellStyle name="Nota 2 7 2 4" xfId="3792"/>
    <cellStyle name="Nota 2 7 3" xfId="931"/>
    <cellStyle name="Nota 2 7 3 2" xfId="2551"/>
    <cellStyle name="Nota 2 7 3 3" xfId="4194"/>
    <cellStyle name="Nota 2 7 4" xfId="1305"/>
    <cellStyle name="Nota 2 7 4 2" xfId="2922"/>
    <cellStyle name="Nota 2 7 4 3" xfId="4565"/>
    <cellStyle name="Nota 2 7 5" xfId="1937"/>
    <cellStyle name="Nota 2 7 6" xfId="3580"/>
    <cellStyle name="Nota 2 8" xfId="335"/>
    <cellStyle name="Nota 2 8 2" xfId="953"/>
    <cellStyle name="Nota 2 8 2 2" xfId="2573"/>
    <cellStyle name="Nota 2 8 2 3" xfId="4216"/>
    <cellStyle name="Nota 2 8 3" xfId="1325"/>
    <cellStyle name="Nota 2 8 3 2" xfId="2942"/>
    <cellStyle name="Nota 2 8 3 3" xfId="4585"/>
    <cellStyle name="Nota 2 8 4" xfId="1957"/>
    <cellStyle name="Nota 2 8 5" xfId="3600"/>
    <cellStyle name="Nota 2 9" xfId="975"/>
    <cellStyle name="Nota 2 9 2" xfId="1613"/>
    <cellStyle name="Nota 2 9 2 2" xfId="3230"/>
    <cellStyle name="Nota 2 9 2 3" xfId="4873"/>
    <cellStyle name="Nota 2 9 3" xfId="2595"/>
    <cellStyle name="Nota 2 9 4" xfId="4238"/>
    <cellStyle name="Nota 3" xfId="33"/>
    <cellStyle name="Nota 3 10" xfId="1020"/>
    <cellStyle name="Nota 3 10 2" xfId="1658"/>
    <cellStyle name="Nota 3 10 2 2" xfId="3275"/>
    <cellStyle name="Nota 3 10 2 3" xfId="4918"/>
    <cellStyle name="Nota 3 10 3" xfId="2640"/>
    <cellStyle name="Nota 3 10 4" xfId="4283"/>
    <cellStyle name="Nota 3 11" xfId="1042"/>
    <cellStyle name="Nota 3 11 2" xfId="1680"/>
    <cellStyle name="Nota 3 11 2 2" xfId="3297"/>
    <cellStyle name="Nota 3 11 2 3" xfId="4940"/>
    <cellStyle name="Nota 3 11 3" xfId="2662"/>
    <cellStyle name="Nota 3 11 4" xfId="4305"/>
    <cellStyle name="Nota 3 12" xfId="1067"/>
    <cellStyle name="Nota 3 12 2" xfId="1702"/>
    <cellStyle name="Nota 3 12 2 2" xfId="3319"/>
    <cellStyle name="Nota 3 12 2 3" xfId="4962"/>
    <cellStyle name="Nota 3 12 3" xfId="2687"/>
    <cellStyle name="Nota 3 12 4" xfId="4330"/>
    <cellStyle name="Nota 3 13" xfId="1090"/>
    <cellStyle name="Nota 3 13 2" xfId="1724"/>
    <cellStyle name="Nota 3 13 2 2" xfId="3341"/>
    <cellStyle name="Nota 3 13 2 3" xfId="4984"/>
    <cellStyle name="Nota 3 13 3" xfId="2710"/>
    <cellStyle name="Nota 3 13 4" xfId="4353"/>
    <cellStyle name="Nota 3 14" xfId="740"/>
    <cellStyle name="Nota 3 14 2" xfId="1537"/>
    <cellStyle name="Nota 3 14 2 2" xfId="3154"/>
    <cellStyle name="Nota 3 14 2 3" xfId="4797"/>
    <cellStyle name="Nota 3 14 3" xfId="2360"/>
    <cellStyle name="Nota 3 14 4" xfId="4003"/>
    <cellStyle name="Nota 3 15" xfId="549"/>
    <cellStyle name="Nota 3 15 2" xfId="2169"/>
    <cellStyle name="Nota 3 15 3" xfId="3812"/>
    <cellStyle name="Nota 3 16" xfId="1111"/>
    <cellStyle name="Nota 3 16 2" xfId="2731"/>
    <cellStyle name="Nota 3 16 3" xfId="4374"/>
    <cellStyle name="Nota 3 17" xfId="1745"/>
    <cellStyle name="Nota 3 18" xfId="3388"/>
    <cellStyle name="Nota 3 19" xfId="5427"/>
    <cellStyle name="Nota 3 2" xfId="73"/>
    <cellStyle name="Nota 3 2 2" xfId="241"/>
    <cellStyle name="Nota 3 2 2 2" xfId="457"/>
    <cellStyle name="Nota 3 2 2 2 2" xfId="833"/>
    <cellStyle name="Nota 3 2 2 2 2 2" xfId="2453"/>
    <cellStyle name="Nota 3 2 2 2 2 3" xfId="4096"/>
    <cellStyle name="Nota 3 2 2 2 3" xfId="1445"/>
    <cellStyle name="Nota 3 2 2 2 3 2" xfId="3062"/>
    <cellStyle name="Nota 3 2 2 2 3 3" xfId="4705"/>
    <cellStyle name="Nota 3 2 2 2 4" xfId="2077"/>
    <cellStyle name="Nota 3 2 2 2 5" xfId="3720"/>
    <cellStyle name="Nota 3 2 2 3" xfId="642"/>
    <cellStyle name="Nota 3 2 2 3 2" xfId="2262"/>
    <cellStyle name="Nota 3 2 2 3 3" xfId="3905"/>
    <cellStyle name="Nota 3 2 2 4" xfId="1233"/>
    <cellStyle name="Nota 3 2 2 4 2" xfId="2850"/>
    <cellStyle name="Nota 3 2 2 4 3" xfId="4493"/>
    <cellStyle name="Nota 3 2 2 5" xfId="1865"/>
    <cellStyle name="Nota 3 2 2 6" xfId="3508"/>
    <cellStyle name="Nota 3 2 2 7" xfId="5520"/>
    <cellStyle name="Nota 3 2 3" xfId="361"/>
    <cellStyle name="Nota 3 2 3 2" xfId="881"/>
    <cellStyle name="Nota 3 2 3 2 2" xfId="1586"/>
    <cellStyle name="Nota 3 2 3 2 2 2" xfId="3203"/>
    <cellStyle name="Nota 3 2 3 2 2 3" xfId="4846"/>
    <cellStyle name="Nota 3 2 3 2 3" xfId="2501"/>
    <cellStyle name="Nota 3 2 3 2 4" xfId="4144"/>
    <cellStyle name="Nota 3 2 3 3" xfId="691"/>
    <cellStyle name="Nota 3 2 3 3 2" xfId="2311"/>
    <cellStyle name="Nota 3 2 3 3 3" xfId="3954"/>
    <cellStyle name="Nota 3 2 3 4" xfId="1350"/>
    <cellStyle name="Nota 3 2 3 4 2" xfId="2967"/>
    <cellStyle name="Nota 3 2 3 4 3" xfId="4610"/>
    <cellStyle name="Nota 3 2 3 5" xfId="1982"/>
    <cellStyle name="Nota 3 2 3 6" xfId="3625"/>
    <cellStyle name="Nota 3 2 4" xfId="763"/>
    <cellStyle name="Nota 3 2 4 2" xfId="1560"/>
    <cellStyle name="Nota 3 2 4 2 2" xfId="3177"/>
    <cellStyle name="Nota 3 2 4 2 3" xfId="4820"/>
    <cellStyle name="Nota 3 2 4 3" xfId="2383"/>
    <cellStyle name="Nota 3 2 4 4" xfId="4026"/>
    <cellStyle name="Nota 3 2 5" xfId="572"/>
    <cellStyle name="Nota 3 2 5 2" xfId="2192"/>
    <cellStyle name="Nota 3 2 5 3" xfId="3835"/>
    <cellStyle name="Nota 3 2 6" xfId="1134"/>
    <cellStyle name="Nota 3 2 6 2" xfId="2754"/>
    <cellStyle name="Nota 3 2 6 3" xfId="4397"/>
    <cellStyle name="Nota 3 2 7" xfId="1768"/>
    <cellStyle name="Nota 3 2 8" xfId="3412"/>
    <cellStyle name="Nota 3 2 9" xfId="5450"/>
    <cellStyle name="Nota 3 3" xfId="113"/>
    <cellStyle name="Nota 3 3 2" xfId="270"/>
    <cellStyle name="Nota 3 3 2 2" xfId="486"/>
    <cellStyle name="Nota 3 3 2 2 2" xfId="910"/>
    <cellStyle name="Nota 3 3 2 2 2 2" xfId="2530"/>
    <cellStyle name="Nota 3 3 2 2 2 3" xfId="4173"/>
    <cellStyle name="Nota 3 3 2 2 3" xfId="1474"/>
    <cellStyle name="Nota 3 3 2 2 3 2" xfId="3091"/>
    <cellStyle name="Nota 3 3 2 2 3 3" xfId="4734"/>
    <cellStyle name="Nota 3 3 2 2 4" xfId="2106"/>
    <cellStyle name="Nota 3 3 2 2 5" xfId="3749"/>
    <cellStyle name="Nota 3 3 2 3" xfId="720"/>
    <cellStyle name="Nota 3 3 2 3 2" xfId="2340"/>
    <cellStyle name="Nota 3 3 2 3 3" xfId="3983"/>
    <cellStyle name="Nota 3 3 2 4" xfId="1262"/>
    <cellStyle name="Nota 3 3 2 4 2" xfId="2879"/>
    <cellStyle name="Nota 3 3 2 4 3" xfId="4522"/>
    <cellStyle name="Nota 3 3 2 5" xfId="1894"/>
    <cellStyle name="Nota 3 3 2 6" xfId="3537"/>
    <cellStyle name="Nota 3 3 3" xfId="390"/>
    <cellStyle name="Nota 3 3 3 2" xfId="787"/>
    <cellStyle name="Nota 3 3 3 2 2" xfId="2407"/>
    <cellStyle name="Nota 3 3 3 2 3" xfId="4050"/>
    <cellStyle name="Nota 3 3 3 3" xfId="1379"/>
    <cellStyle name="Nota 3 3 3 3 2" xfId="2996"/>
    <cellStyle name="Nota 3 3 3 3 3" xfId="4639"/>
    <cellStyle name="Nota 3 3 3 4" xfId="2011"/>
    <cellStyle name="Nota 3 3 3 5" xfId="3654"/>
    <cellStyle name="Nota 3 3 4" xfId="596"/>
    <cellStyle name="Nota 3 3 4 2" xfId="2216"/>
    <cellStyle name="Nota 3 3 4 3" xfId="3859"/>
    <cellStyle name="Nota 3 3 5" xfId="1163"/>
    <cellStyle name="Nota 3 3 5 2" xfId="2783"/>
    <cellStyle name="Nota 3 3 5 3" xfId="4426"/>
    <cellStyle name="Nota 3 3 6" xfId="1797"/>
    <cellStyle name="Nota 3 3 7" xfId="3441"/>
    <cellStyle name="Nota 3 3 8" xfId="5474"/>
    <cellStyle name="Nota 3 4" xfId="141"/>
    <cellStyle name="Nota 3 4 2" xfId="295"/>
    <cellStyle name="Nota 3 4 2 2" xfId="510"/>
    <cellStyle name="Nota 3 4 2 2 2" xfId="1498"/>
    <cellStyle name="Nota 3 4 2 2 2 2" xfId="3115"/>
    <cellStyle name="Nota 3 4 2 2 2 3" xfId="4758"/>
    <cellStyle name="Nota 3 4 2 2 3" xfId="2130"/>
    <cellStyle name="Nota 3 4 2 2 4" xfId="3773"/>
    <cellStyle name="Nota 3 4 2 3" xfId="810"/>
    <cellStyle name="Nota 3 4 2 3 2" xfId="2430"/>
    <cellStyle name="Nota 3 4 2 3 3" xfId="4073"/>
    <cellStyle name="Nota 3 4 2 4" xfId="1286"/>
    <cellStyle name="Nota 3 4 2 4 2" xfId="2903"/>
    <cellStyle name="Nota 3 4 2 4 3" xfId="4546"/>
    <cellStyle name="Nota 3 4 2 5" xfId="1918"/>
    <cellStyle name="Nota 3 4 2 6" xfId="3561"/>
    <cellStyle name="Nota 3 4 3" xfId="415"/>
    <cellStyle name="Nota 3 4 3 2" xfId="1403"/>
    <cellStyle name="Nota 3 4 3 2 2" xfId="3020"/>
    <cellStyle name="Nota 3 4 3 2 3" xfId="4663"/>
    <cellStyle name="Nota 3 4 3 3" xfId="2035"/>
    <cellStyle name="Nota 3 4 3 4" xfId="3678"/>
    <cellStyle name="Nota 3 4 4" xfId="619"/>
    <cellStyle name="Nota 3 4 4 2" xfId="2239"/>
    <cellStyle name="Nota 3 4 4 3" xfId="3882"/>
    <cellStyle name="Nota 3 4 5" xfId="1187"/>
    <cellStyle name="Nota 3 4 5 2" xfId="2807"/>
    <cellStyle name="Nota 3 4 5 3" xfId="4450"/>
    <cellStyle name="Nota 3 4 6" xfId="1821"/>
    <cellStyle name="Nota 3 4 7" xfId="3465"/>
    <cellStyle name="Nota 3 4 8" xfId="5497"/>
    <cellStyle name="Nota 3 5" xfId="217"/>
    <cellStyle name="Nota 3 5 2" xfId="434"/>
    <cellStyle name="Nota 3 5 2 2" xfId="858"/>
    <cellStyle name="Nota 3 5 2 2 2" xfId="2478"/>
    <cellStyle name="Nota 3 5 2 2 3" xfId="4121"/>
    <cellStyle name="Nota 3 5 2 3" xfId="1422"/>
    <cellStyle name="Nota 3 5 2 3 2" xfId="3039"/>
    <cellStyle name="Nota 3 5 2 3 3" xfId="4682"/>
    <cellStyle name="Nota 3 5 2 4" xfId="2054"/>
    <cellStyle name="Nota 3 5 2 5" xfId="3697"/>
    <cellStyle name="Nota 3 5 3" xfId="668"/>
    <cellStyle name="Nota 3 5 3 2" xfId="2288"/>
    <cellStyle name="Nota 3 5 3 3" xfId="3931"/>
    <cellStyle name="Nota 3 5 4" xfId="1210"/>
    <cellStyle name="Nota 3 5 4 2" xfId="2827"/>
    <cellStyle name="Nota 3 5 4 3" xfId="4470"/>
    <cellStyle name="Nota 3 5 5" xfId="1842"/>
    <cellStyle name="Nota 3 5 6" xfId="3485"/>
    <cellStyle name="Nota 3 5 7" xfId="5545"/>
    <cellStyle name="Nota 3 6" xfId="316"/>
    <cellStyle name="Nota 3 6 2" xfId="530"/>
    <cellStyle name="Nota 3 6 2 2" xfId="1518"/>
    <cellStyle name="Nota 3 6 2 2 2" xfId="3135"/>
    <cellStyle name="Nota 3 6 2 2 3" xfId="4778"/>
    <cellStyle name="Nota 3 6 2 3" xfId="2150"/>
    <cellStyle name="Nota 3 6 2 4" xfId="3793"/>
    <cellStyle name="Nota 3 6 3" xfId="932"/>
    <cellStyle name="Nota 3 6 3 2" xfId="2552"/>
    <cellStyle name="Nota 3 6 3 3" xfId="4195"/>
    <cellStyle name="Nota 3 6 4" xfId="1306"/>
    <cellStyle name="Nota 3 6 4 2" xfId="2923"/>
    <cellStyle name="Nota 3 6 4 3" xfId="4566"/>
    <cellStyle name="Nota 3 6 5" xfId="1938"/>
    <cellStyle name="Nota 3 6 6" xfId="3581"/>
    <cellStyle name="Nota 3 7" xfId="336"/>
    <cellStyle name="Nota 3 7 2" xfId="954"/>
    <cellStyle name="Nota 3 7 2 2" xfId="2574"/>
    <cellStyle name="Nota 3 7 2 3" xfId="4217"/>
    <cellStyle name="Nota 3 7 3" xfId="1326"/>
    <cellStyle name="Nota 3 7 3 2" xfId="2943"/>
    <cellStyle name="Nota 3 7 3 3" xfId="4586"/>
    <cellStyle name="Nota 3 7 4" xfId="1958"/>
    <cellStyle name="Nota 3 7 5" xfId="3601"/>
    <cellStyle name="Nota 3 8" xfId="976"/>
    <cellStyle name="Nota 3 8 2" xfId="1614"/>
    <cellStyle name="Nota 3 8 2 2" xfId="3231"/>
    <cellStyle name="Nota 3 8 2 3" xfId="4874"/>
    <cellStyle name="Nota 3 8 3" xfId="2596"/>
    <cellStyle name="Nota 3 8 4" xfId="4239"/>
    <cellStyle name="Nota 3 9" xfId="998"/>
    <cellStyle name="Nota 3 9 2" xfId="1636"/>
    <cellStyle name="Nota 3 9 2 2" xfId="3253"/>
    <cellStyle name="Nota 3 9 2 3" xfId="4896"/>
    <cellStyle name="Nota 3 9 3" xfId="2618"/>
    <cellStyle name="Nota 3 9 4" xfId="4261"/>
    <cellStyle name="Nota 4" xfId="5341"/>
    <cellStyle name="Nota 5" xfId="5342"/>
    <cellStyle name="Nota 6" xfId="5343"/>
    <cellStyle name="Nota 7" xfId="5344"/>
    <cellStyle name="Nota 8" xfId="5345"/>
    <cellStyle name="Nota 9" xfId="5346"/>
    <cellStyle name="Note" xfId="5347"/>
    <cellStyle name="Output" xfId="5348"/>
    <cellStyle name="Percentual" xfId="187"/>
    <cellStyle name="Percentual 2" xfId="5349"/>
    <cellStyle name="Ponto" xfId="188"/>
    <cellStyle name="Ponto 2" xfId="5350"/>
    <cellStyle name="Porcentagem" xfId="51" builtinId="5"/>
    <cellStyle name="Porcentagem 2" xfId="3"/>
    <cellStyle name="Porcentagem 2 2" xfId="3356"/>
    <cellStyle name="Porcentagem 2 3" xfId="5351"/>
    <cellStyle name="Porcentagem 2 4" xfId="5352"/>
    <cellStyle name="Porcentagem 3" xfId="78"/>
    <cellStyle name="Porcentagem 3 2" xfId="114"/>
    <cellStyle name="Porcentagem 3 2 2" xfId="5353"/>
    <cellStyle name="Porcentagem 3 3" xfId="3365"/>
    <cellStyle name="Porcentagem 4" xfId="115"/>
    <cellStyle name="Porcentagem 4 2" xfId="3358"/>
    <cellStyle name="Porcentagem 5" xfId="221"/>
    <cellStyle name="Porcentagem 6" xfId="341"/>
    <cellStyle name="Porcentagem 7" xfId="3392"/>
    <cellStyle name="Result" xfId="34"/>
    <cellStyle name="Result (user)" xfId="35"/>
    <cellStyle name="Result 2" xfId="3353"/>
    <cellStyle name="Result2" xfId="36"/>
    <cellStyle name="Result2 (user)" xfId="37"/>
    <cellStyle name="Result2 2" xfId="3345"/>
    <cellStyle name="Saída 2" xfId="5354"/>
    <cellStyle name="Sep. milhar [0]" xfId="5355"/>
    <cellStyle name="Separador de milhares 10" xfId="5356"/>
    <cellStyle name="Separador de milhares 11" xfId="5357"/>
    <cellStyle name="Separador de milhares 12" xfId="5358"/>
    <cellStyle name="Separador de milhares 13" xfId="5359"/>
    <cellStyle name="Separador de milhares 14" xfId="5360"/>
    <cellStyle name="Separador de milhares 15" xfId="5361"/>
    <cellStyle name="Separador de milhares 16" xfId="5362"/>
    <cellStyle name="Separador de milhares 17" xfId="5363"/>
    <cellStyle name="Separador de milhares 18" xfId="5364"/>
    <cellStyle name="Separador de milhares 19" xfId="5365"/>
    <cellStyle name="Separador de milhares 2" xfId="38"/>
    <cellStyle name="Separador de milhares 2 2" xfId="39"/>
    <cellStyle name="Separador de milhares 2 2 2" xfId="5366"/>
    <cellStyle name="Separador de milhares 2 3" xfId="144"/>
    <cellStyle name="Separador de milhares 2 4" xfId="3366"/>
    <cellStyle name="Separador de milhares 20" xfId="5367"/>
    <cellStyle name="Separador de milhares 21" xfId="5368"/>
    <cellStyle name="Separador de milhares 22" xfId="5369"/>
    <cellStyle name="Separador de milhares 23" xfId="5370"/>
    <cellStyle name="Separador de milhares 24" xfId="5371"/>
    <cellStyle name="Separador de milhares 25" xfId="5372"/>
    <cellStyle name="Separador de milhares 28" xfId="40"/>
    <cellStyle name="Separador de milhares 28 2" xfId="41"/>
    <cellStyle name="Separador de milhares 28 2 2" xfId="3363"/>
    <cellStyle name="Separador de milhares 28 3" xfId="3355"/>
    <cellStyle name="Separador de milhares 3" xfId="189"/>
    <cellStyle name="Separador de milhares 3 2" xfId="190"/>
    <cellStyle name="Separador de milhares 3 2 2" xfId="5373"/>
    <cellStyle name="Separador de milhares 3 2 2 2" xfId="5374"/>
    <cellStyle name="Separador de milhares 3 2 3" xfId="5375"/>
    <cellStyle name="Separador de milhares 3 2 3 2" xfId="5376"/>
    <cellStyle name="Separador de milhares 3 2 4" xfId="5377"/>
    <cellStyle name="Separador de milhares 3 3" xfId="5378"/>
    <cellStyle name="Separador de milhares 4" xfId="42"/>
    <cellStyle name="Separador de milhares 4 2" xfId="43"/>
    <cellStyle name="Separador de milhares 4 2 2" xfId="3348"/>
    <cellStyle name="Separador de milhares 4 3" xfId="5379"/>
    <cellStyle name="Separador de milhares 5" xfId="5380"/>
    <cellStyle name="Separador de milhares 6" xfId="191"/>
    <cellStyle name="Separador de milhares 6 2" xfId="5381"/>
    <cellStyle name="Separador de milhares 6 3" xfId="5382"/>
    <cellStyle name="Separador de milhares 7" xfId="192"/>
    <cellStyle name="Separador de milhares 7 2" xfId="5383"/>
    <cellStyle name="Separador de milhares 7 3" xfId="5384"/>
    <cellStyle name="Separador de milhares 8" xfId="193"/>
    <cellStyle name="Separador de milhares 8 2" xfId="5385"/>
    <cellStyle name="Separador de milhares 9" xfId="5386"/>
    <cellStyle name="Separador de milꚌares_8905-3" xfId="5387"/>
    <cellStyle name="Sepavador de milhares [0]_Pasta2" xfId="5388"/>
    <cellStyle name="TableStyleLight1" xfId="44"/>
    <cellStyle name="TableStyleLight1 2" xfId="45"/>
    <cellStyle name="TableStyleLight1 3" xfId="116"/>
    <cellStyle name="TableStyleLight1 4" xfId="3351"/>
    <cellStyle name="Texto de Aviso 2" xfId="5389"/>
    <cellStyle name="Texto Explicativo 2" xfId="81"/>
    <cellStyle name="Texto Explicativo 2 2" xfId="5390"/>
    <cellStyle name="þ_x001d_ð—_x000b_øþ÷_x000c_âþU_x0001_(_x0005_ï_x0008__x0007__x0001__x0001_" xfId="5391"/>
    <cellStyle name="þ_x001d_ð'&amp;Oý—&amp;Hýx_x0001_£_x000b__x000d__x0014__x0007__x0001__x0001_" xfId="5392"/>
    <cellStyle name="Title" xfId="5393"/>
    <cellStyle name="Título 1 1" xfId="194"/>
    <cellStyle name="Título 1 1 1" xfId="5394"/>
    <cellStyle name="Título 1 1 1 1" xfId="5395"/>
    <cellStyle name="Título 1 1 2" xfId="3362"/>
    <cellStyle name="Título 1 1 3" xfId="3364"/>
    <cellStyle name="Título 1 2" xfId="5396"/>
    <cellStyle name="Título 2 2" xfId="5397"/>
    <cellStyle name="Título 3 2" xfId="5398"/>
    <cellStyle name="Título 4 2" xfId="5399"/>
    <cellStyle name="Título 5" xfId="5400"/>
    <cellStyle name="Titulo1" xfId="195"/>
    <cellStyle name="Titulo1 2" xfId="5401"/>
    <cellStyle name="Titulo2" xfId="196"/>
    <cellStyle name="Titulo2 2" xfId="5402"/>
    <cellStyle name="Total 2" xfId="5403"/>
    <cellStyle name="Vírgula" xfId="1" builtinId="3"/>
    <cellStyle name="Vírgula 2" xfId="47"/>
    <cellStyle name="Vírgula 2 2" xfId="3346"/>
    <cellStyle name="Vírgula 2 3" xfId="5404"/>
    <cellStyle name="Vírgula 2 4" xfId="5405"/>
    <cellStyle name="Vírgula 3" xfId="55"/>
    <cellStyle name="Vírgula 3 2" xfId="117"/>
    <cellStyle name="Vírgula 3 2 2" xfId="5406"/>
    <cellStyle name="Vírgula 3 3" xfId="3357"/>
    <cellStyle name="Vírgula 4" xfId="199"/>
    <cellStyle name="Vírgula 4 2" xfId="5407"/>
    <cellStyle name="Vírgula 5" xfId="3349"/>
    <cellStyle name="Vírgula 5 2" xfId="3370"/>
    <cellStyle name="Warning Text" xfId="5408"/>
    <cellStyle name="Yellow" xfId="5409"/>
  </cellStyles>
  <dxfs count="40">
    <dxf>
      <font>
        <color theme="0"/>
      </font>
    </dxf>
    <dxf>
      <font>
        <color theme="0"/>
      </font>
    </dxf>
    <dxf>
      <font>
        <color theme="0"/>
      </font>
    </dxf>
    <dxf>
      <font>
        <color theme="4" tint="0.59996337778862885"/>
      </font>
    </dxf>
    <dxf>
      <font>
        <color theme="4" tint="0.79998168889431442"/>
      </font>
    </dxf>
    <dxf>
      <font>
        <color theme="4" tint="0.59996337778862885"/>
      </font>
    </dxf>
    <dxf>
      <font>
        <color theme="4" tint="0.79998168889431442"/>
      </font>
    </dxf>
    <dxf>
      <font>
        <color theme="0"/>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0" tint="-0.14996795556505021"/>
      </font>
      <fill>
        <patternFill patternType="none">
          <bgColor auto="1"/>
        </patternFill>
      </fill>
    </dxf>
    <dxf>
      <font>
        <color rgb="FF92D050"/>
      </font>
    </dxf>
    <dxf>
      <font>
        <color theme="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theme="6" tint="0.59996337778862885"/>
      </font>
    </dxf>
    <dxf>
      <font>
        <color rgb="FF92D050"/>
      </font>
    </dxf>
    <dxf>
      <font>
        <color theme="0"/>
      </font>
    </dxf>
  </dxfs>
  <tableStyles count="0" defaultTableStyle="TableStyleMedium2" defaultPivotStyle="PivotStyleLight16"/>
  <colors>
    <indexedColors>
      <rgbColor rgb="FF000000"/>
      <rgbColor rgb="FFE6E6FF"/>
      <rgbColor rgb="FFFF3333"/>
      <rgbColor rgb="FF23FF23"/>
      <rgbColor rgb="FF0000FF"/>
      <rgbColor rgb="FFE6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66"/>
      <rgbColor rgb="FF99CC00"/>
      <rgbColor rgb="FFFFCC00"/>
      <rgbColor rgb="FFFF950E"/>
      <rgbColor rgb="FFEB613D"/>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C99FF"/>
      <color rgb="FF006699"/>
      <color rgb="FFFF3300"/>
      <color rgb="FFFFFF99"/>
      <color rgb="FFCCFF33"/>
      <color rgb="FFFFCCFF"/>
      <color rgb="FF33CCCC"/>
      <color rgb="FF99CC00"/>
      <color rgb="FFCCCCFF"/>
      <color rgb="FF797FF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xVal>
            <c:numRef>
              <c:f>'CURVA ABC'!#REF!</c:f>
            </c:numRef>
          </c:xVal>
          <c:yVal>
            <c:numRef>
              <c:f>'CURVA ABC'!$G$31:$G$119</c:f>
              <c:numCache>
                <c:formatCode>0.00%</c:formatCode>
                <c:ptCount val="89"/>
                <c:pt idx="0">
                  <c:v>0.22400426349542454</c:v>
                </c:pt>
                <c:pt idx="1">
                  <c:v>0.38714427796849427</c:v>
                </c:pt>
                <c:pt idx="2">
                  <c:v>0.49100726861803562</c:v>
                </c:pt>
                <c:pt idx="3">
                  <c:v>0.5742574352722255</c:v>
                </c:pt>
                <c:pt idx="4">
                  <c:v>0.62843227423258852</c:v>
                </c:pt>
                <c:pt idx="5">
                  <c:v>0.65562250241514886</c:v>
                </c:pt>
                <c:pt idx="6">
                  <c:v>0.68242705537196846</c:v>
                </c:pt>
                <c:pt idx="7">
                  <c:v>0.70650065413997509</c:v>
                </c:pt>
                <c:pt idx="8">
                  <c:v>0.72542084193340228</c:v>
                </c:pt>
                <c:pt idx="9">
                  <c:v>0.74302932757262363</c:v>
                </c:pt>
                <c:pt idx="10">
                  <c:v>0.75975591845173784</c:v>
                </c:pt>
                <c:pt idx="11">
                  <c:v>0.77435019125127869</c:v>
                </c:pt>
                <c:pt idx="12">
                  <c:v>0.78751480281333641</c:v>
                </c:pt>
                <c:pt idx="13">
                  <c:v>0.79796528602136718</c:v>
                </c:pt>
                <c:pt idx="14">
                  <c:v>0.80746981509405691</c:v>
                </c:pt>
                <c:pt idx="15">
                  <c:v>0.81651370129152523</c:v>
                </c:pt>
                <c:pt idx="16">
                  <c:v>0.8250726683563796</c:v>
                </c:pt>
                <c:pt idx="17">
                  <c:v>0.83303157339379208</c:v>
                </c:pt>
                <c:pt idx="18">
                  <c:v>0.8408396162854116</c:v>
                </c:pt>
                <c:pt idx="19">
                  <c:v>0.84864765917703111</c:v>
                </c:pt>
                <c:pt idx="20">
                  <c:v>0.85583838643096222</c:v>
                </c:pt>
                <c:pt idx="21">
                  <c:v>0.8627375134125429</c:v>
                </c:pt>
                <c:pt idx="22">
                  <c:v>0.86947643848410616</c:v>
                </c:pt>
                <c:pt idx="23">
                  <c:v>0.87587278670759028</c:v>
                </c:pt>
                <c:pt idx="24">
                  <c:v>0.88181291240227977</c:v>
                </c:pt>
                <c:pt idx="25">
                  <c:v>0.88769988699598223</c:v>
                </c:pt>
                <c:pt idx="26">
                  <c:v>0.89345150630434056</c:v>
                </c:pt>
                <c:pt idx="27">
                  <c:v>0.89915243422061064</c:v>
                </c:pt>
                <c:pt idx="28">
                  <c:v>0.90467494412183014</c:v>
                </c:pt>
                <c:pt idx="29">
                  <c:v>0.91004046042898723</c:v>
                </c:pt>
                <c:pt idx="30">
                  <c:v>0.9154026614763241</c:v>
                </c:pt>
                <c:pt idx="31">
                  <c:v>0.92064152059917048</c:v>
                </c:pt>
                <c:pt idx="32">
                  <c:v>0.92581457359698527</c:v>
                </c:pt>
                <c:pt idx="33">
                  <c:v>0.92962608859942719</c:v>
                </c:pt>
                <c:pt idx="34">
                  <c:v>0.9333783923485226</c:v>
                </c:pt>
                <c:pt idx="35">
                  <c:v>0.93705344697901372</c:v>
                </c:pt>
                <c:pt idx="36">
                  <c:v>0.9405101222368375</c:v>
                </c:pt>
                <c:pt idx="37">
                  <c:v>0.94378980539781299</c:v>
                </c:pt>
                <c:pt idx="38">
                  <c:v>0.94694664570566878</c:v>
                </c:pt>
                <c:pt idx="39">
                  <c:v>0.94998488526705638</c:v>
                </c:pt>
                <c:pt idx="40">
                  <c:v>0.9529301193137053</c:v>
                </c:pt>
                <c:pt idx="41">
                  <c:v>0.95569083954498923</c:v>
                </c:pt>
                <c:pt idx="42">
                  <c:v>0.95838842724787066</c:v>
                </c:pt>
                <c:pt idx="43">
                  <c:v>0.9609464888546666</c:v>
                </c:pt>
                <c:pt idx="44">
                  <c:v>0.96300572862637712</c:v>
                </c:pt>
                <c:pt idx="45">
                  <c:v>0.9650134571030331</c:v>
                </c:pt>
                <c:pt idx="46">
                  <c:v>0.96691923242823152</c:v>
                </c:pt>
                <c:pt idx="47">
                  <c:v>0.96880932265320574</c:v>
                </c:pt>
                <c:pt idx="48">
                  <c:v>0.97057892279009383</c:v>
                </c:pt>
                <c:pt idx="49">
                  <c:v>0.97232488833278052</c:v>
                </c:pt>
                <c:pt idx="50">
                  <c:v>0.97392665789726951</c:v>
                </c:pt>
                <c:pt idx="51">
                  <c:v>0.97550304611775929</c:v>
                </c:pt>
                <c:pt idx="52">
                  <c:v>0.97702282538562157</c:v>
                </c:pt>
                <c:pt idx="53">
                  <c:v>0.97853583154202339</c:v>
                </c:pt>
                <c:pt idx="54">
                  <c:v>0.97997793391582066</c:v>
                </c:pt>
                <c:pt idx="55">
                  <c:v>0.98123434609173621</c:v>
                </c:pt>
                <c:pt idx="56">
                  <c:v>0.98245814038877632</c:v>
                </c:pt>
                <c:pt idx="57">
                  <c:v>0.98366104498415419</c:v>
                </c:pt>
                <c:pt idx="58">
                  <c:v>0.98478605879773673</c:v>
                </c:pt>
                <c:pt idx="59">
                  <c:v>0.98584676370040003</c:v>
                </c:pt>
                <c:pt idx="60">
                  <c:v>0.98681927556225713</c:v>
                </c:pt>
                <c:pt idx="61">
                  <c:v>0.98777966711939547</c:v>
                </c:pt>
                <c:pt idx="62">
                  <c:v>0.98870305609918663</c:v>
                </c:pt>
                <c:pt idx="63">
                  <c:v>0.98959575218967544</c:v>
                </c:pt>
                <c:pt idx="64">
                  <c:v>0.99047882333229931</c:v>
                </c:pt>
                <c:pt idx="65">
                  <c:v>0.99133865200822735</c:v>
                </c:pt>
                <c:pt idx="66">
                  <c:v>0.99217851782932454</c:v>
                </c:pt>
                <c:pt idx="67">
                  <c:v>0.99301838365042172</c:v>
                </c:pt>
                <c:pt idx="68">
                  <c:v>0.99374203713803944</c:v>
                </c:pt>
                <c:pt idx="69">
                  <c:v>0.99445603002983718</c:v>
                </c:pt>
                <c:pt idx="70">
                  <c:v>0.99510136496019885</c:v>
                </c:pt>
                <c:pt idx="71">
                  <c:v>0.99562018529807017</c:v>
                </c:pt>
                <c:pt idx="72">
                  <c:v>0.99611989833203196</c:v>
                </c:pt>
                <c:pt idx="73">
                  <c:v>0.99660324895462349</c:v>
                </c:pt>
                <c:pt idx="74">
                  <c:v>0.99705954277932829</c:v>
                </c:pt>
                <c:pt idx="75">
                  <c:v>0.99749287932097763</c:v>
                </c:pt>
                <c:pt idx="76">
                  <c:v>0.99785499124842691</c:v>
                </c:pt>
                <c:pt idx="77">
                  <c:v>0.99819371811736013</c:v>
                </c:pt>
                <c:pt idx="78">
                  <c:v>0.99852057421725993</c:v>
                </c:pt>
                <c:pt idx="79">
                  <c:v>0.99880550832201498</c:v>
                </c:pt>
                <c:pt idx="80">
                  <c:v>0.99906138934340016</c:v>
                </c:pt>
                <c:pt idx="81">
                  <c:v>0.99927303125256206</c:v>
                </c:pt>
                <c:pt idx="82">
                  <c:v>0.9994714121224435</c:v>
                </c:pt>
                <c:pt idx="83">
                  <c:v>0.99961557245268617</c:v>
                </c:pt>
                <c:pt idx="84">
                  <c:v>0.99972775656724444</c:v>
                </c:pt>
                <c:pt idx="85">
                  <c:v>0.99982265142360105</c:v>
                </c:pt>
                <c:pt idx="86">
                  <c:v>0.9999065667098006</c:v>
                </c:pt>
                <c:pt idx="87">
                  <c:v>0.99996606314678749</c:v>
                </c:pt>
                <c:pt idx="88">
                  <c:v>0.99999999999999989</c:v>
                </c:pt>
              </c:numCache>
            </c:numRef>
          </c:yVal>
          <c:smooth val="0"/>
        </c:ser>
        <c:dLbls>
          <c:showLegendKey val="0"/>
          <c:showVal val="0"/>
          <c:showCatName val="0"/>
          <c:showSerName val="0"/>
          <c:showPercent val="0"/>
          <c:showBubbleSize val="0"/>
        </c:dLbls>
        <c:axId val="52524544"/>
        <c:axId val="52526080"/>
      </c:scatterChart>
      <c:valAx>
        <c:axId val="52524544"/>
        <c:scaling>
          <c:orientation val="minMax"/>
        </c:scaling>
        <c:delete val="0"/>
        <c:axPos val="b"/>
        <c:minorGridlines/>
        <c:majorTickMark val="out"/>
        <c:minorTickMark val="none"/>
        <c:tickLblPos val="nextTo"/>
        <c:crossAx val="52526080"/>
        <c:crosses val="autoZero"/>
        <c:crossBetween val="midCat"/>
      </c:valAx>
      <c:valAx>
        <c:axId val="52526080"/>
        <c:scaling>
          <c:orientation val="minMax"/>
        </c:scaling>
        <c:delete val="0"/>
        <c:axPos val="l"/>
        <c:majorGridlines/>
        <c:numFmt formatCode="0.00%" sourceLinked="1"/>
        <c:majorTickMark val="out"/>
        <c:minorTickMark val="none"/>
        <c:tickLblPos val="nextTo"/>
        <c:crossAx val="52524544"/>
        <c:crosses val="autoZero"/>
        <c:crossBetween val="midCat"/>
      </c:valAx>
    </c:plotArea>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3028950</xdr:colOff>
      <xdr:row>0</xdr:row>
      <xdr:rowOff>66675</xdr:rowOff>
    </xdr:from>
    <xdr:to>
      <xdr:col>3</xdr:col>
      <xdr:colOff>1681</xdr:colOff>
      <xdr:row>5</xdr:row>
      <xdr:rowOff>148832</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19600" y="66675"/>
          <a:ext cx="941294" cy="1015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4000500</xdr:colOff>
      <xdr:row>127</xdr:row>
      <xdr:rowOff>0</xdr:rowOff>
    </xdr:from>
    <xdr:to>
      <xdr:col>5</xdr:col>
      <xdr:colOff>19052</xdr:colOff>
      <xdr:row>127</xdr:row>
      <xdr:rowOff>1</xdr:rowOff>
    </xdr:to>
    <xdr:cxnSp macro="">
      <xdr:nvCxnSpPr>
        <xdr:cNvPr id="3" name="Conector reto 2"/>
        <xdr:cNvCxnSpPr/>
      </xdr:nvCxnSpPr>
      <xdr:spPr>
        <a:xfrm flipH="1" flipV="1">
          <a:off x="5391150" y="306009675"/>
          <a:ext cx="2162177"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3028950</xdr:colOff>
      <xdr:row>0</xdr:row>
      <xdr:rowOff>66675</xdr:rowOff>
    </xdr:from>
    <xdr:to>
      <xdr:col>2</xdr:col>
      <xdr:colOff>3970244</xdr:colOff>
      <xdr:row>5</xdr:row>
      <xdr:rowOff>148832</xdr:rowOff>
    </xdr:to>
    <xdr:pic>
      <xdr:nvPicPr>
        <xdr:cNvPr id="6" name="Imagem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19600" y="66675"/>
          <a:ext cx="941294" cy="10156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2659674</xdr:colOff>
      <xdr:row>0</xdr:row>
      <xdr:rowOff>80598</xdr:rowOff>
    </xdr:from>
    <xdr:to>
      <xdr:col>2</xdr:col>
      <xdr:colOff>3414346</xdr:colOff>
      <xdr:row>4</xdr:row>
      <xdr:rowOff>142271</xdr:rowOff>
    </xdr:to>
    <xdr:pic>
      <xdr:nvPicPr>
        <xdr:cNvPr id="5" name="Imagem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26424" y="80598"/>
          <a:ext cx="754672" cy="8236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539539</xdr:colOff>
      <xdr:row>1</xdr:row>
      <xdr:rowOff>0</xdr:rowOff>
    </xdr:from>
    <xdr:to>
      <xdr:col>5</xdr:col>
      <xdr:colOff>19727</xdr:colOff>
      <xdr:row>6</xdr:row>
      <xdr:rowOff>1696</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70245" y="190500"/>
          <a:ext cx="1373982" cy="14584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219075</xdr:colOff>
      <xdr:row>0</xdr:row>
      <xdr:rowOff>0</xdr:rowOff>
    </xdr:from>
    <xdr:to>
      <xdr:col>7</xdr:col>
      <xdr:colOff>295275</xdr:colOff>
      <xdr:row>6</xdr:row>
      <xdr:rowOff>9525</xdr:rowOff>
    </xdr:to>
    <xdr:sp macro="" textlink="">
      <xdr:nvSpPr>
        <xdr:cNvPr id="2" name="Text Box 8"/>
        <xdr:cNvSpPr txBox="1">
          <a:spLocks noChangeArrowheads="1"/>
        </xdr:cNvSpPr>
      </xdr:nvSpPr>
      <xdr:spPr bwMode="auto">
        <a:xfrm>
          <a:off x="828675" y="0"/>
          <a:ext cx="3733800" cy="981075"/>
        </a:xfrm>
        <a:prstGeom prst="rect">
          <a:avLst/>
        </a:prstGeom>
        <a:solidFill>
          <a:srgbClr val="FFFFFF">
            <a:alpha val="0"/>
          </a:srgbClr>
        </a:solidFill>
        <a:ln>
          <a:noFill/>
        </a:ln>
        <a:extLst/>
      </xdr:spPr>
      <xdr:txBody>
        <a:bodyPr vertOverflow="clip" wrap="square" lIns="0" tIns="0" rIns="0" bIns="0" anchor="t" upright="1"/>
        <a:lstStyle/>
        <a:p>
          <a:pPr algn="ctr" rtl="0">
            <a:defRPr sz="1000"/>
          </a:pPr>
          <a:endParaRPr lang="pt-BR" sz="1200" b="1" i="0" u="sng" strike="noStrike" baseline="0">
            <a:solidFill>
              <a:srgbClr val="000000"/>
            </a:solidFill>
            <a:latin typeface="Arial"/>
            <a:cs typeface="Arial"/>
          </a:endParaRPr>
        </a:p>
        <a:p>
          <a:pPr algn="ctr" rtl="0">
            <a:defRPr sz="1000"/>
          </a:pPr>
          <a:r>
            <a:rPr lang="pt-BR" sz="1200" b="1" i="0" u="sng" strike="noStrike" baseline="0">
              <a:solidFill>
                <a:srgbClr val="000000"/>
              </a:solidFill>
              <a:latin typeface="Arial"/>
              <a:cs typeface="Arial"/>
            </a:rPr>
            <a:t>COMPOSIÇÃO DO B.D.I </a:t>
          </a:r>
        </a:p>
        <a:p>
          <a:pPr algn="ctr" rtl="0">
            <a:defRPr sz="1000"/>
          </a:pPr>
          <a:endParaRPr lang="pt-BR" sz="1200" b="1" i="0" u="none" strike="noStrike" baseline="0">
            <a:solidFill>
              <a:srgbClr val="000000"/>
            </a:solidFill>
            <a:latin typeface="Arial"/>
            <a:cs typeface="Arial"/>
          </a:endParaRPr>
        </a:p>
        <a:p>
          <a:pPr algn="ctr" rtl="0">
            <a:defRPr sz="1000"/>
          </a:pPr>
          <a:r>
            <a:rPr lang="pt-BR" sz="1200" b="1" i="0" u="none" strike="noStrike" baseline="0">
              <a:solidFill>
                <a:srgbClr val="000000"/>
              </a:solidFill>
              <a:latin typeface="Arial"/>
              <a:cs typeface="Arial"/>
            </a:rPr>
            <a:t>Obra de Acessibilidade do Instituto Federal de Alagoas - Campus Marechal Deodoro</a:t>
          </a:r>
        </a:p>
      </xdr:txBody>
    </xdr:sp>
    <xdr:clientData/>
  </xdr:twoCellAnchor>
  <xdr:oneCellAnchor>
    <xdr:from>
      <xdr:col>2</xdr:col>
      <xdr:colOff>2571750</xdr:colOff>
      <xdr:row>23</xdr:row>
      <xdr:rowOff>76200</xdr:rowOff>
    </xdr:from>
    <xdr:ext cx="4219575" cy="1352550"/>
    <xdr:pic>
      <xdr:nvPicPr>
        <xdr:cNvPr id="3" name="Imagem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3800475"/>
          <a:ext cx="421957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333375</xdr:colOff>
      <xdr:row>19</xdr:row>
      <xdr:rowOff>85725</xdr:rowOff>
    </xdr:from>
    <xdr:to>
      <xdr:col>2</xdr:col>
      <xdr:colOff>3295650</xdr:colOff>
      <xdr:row>21</xdr:row>
      <xdr:rowOff>314325</xdr:rowOff>
    </xdr:to>
    <xdr:pic>
      <xdr:nvPicPr>
        <xdr:cNvPr id="4" name="Imagem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2975" y="3162300"/>
          <a:ext cx="8858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190500</xdr:colOff>
      <xdr:row>43</xdr:row>
      <xdr:rowOff>9525</xdr:rowOff>
    </xdr:from>
    <xdr:to>
      <xdr:col>3</xdr:col>
      <xdr:colOff>1009652</xdr:colOff>
      <xdr:row>43</xdr:row>
      <xdr:rowOff>9526</xdr:rowOff>
    </xdr:to>
    <xdr:cxnSp macro="">
      <xdr:nvCxnSpPr>
        <xdr:cNvPr id="7" name="Conector reto 6"/>
        <xdr:cNvCxnSpPr/>
      </xdr:nvCxnSpPr>
      <xdr:spPr>
        <a:xfrm flipH="1" flipV="1">
          <a:off x="7724775" y="306019200"/>
          <a:ext cx="1866902"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3028950</xdr:colOff>
      <xdr:row>0</xdr:row>
      <xdr:rowOff>66675</xdr:rowOff>
    </xdr:from>
    <xdr:to>
      <xdr:col>2</xdr:col>
      <xdr:colOff>3030631</xdr:colOff>
      <xdr:row>5</xdr:row>
      <xdr:rowOff>148832</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1025" y="66675"/>
          <a:ext cx="1681" cy="1015607"/>
        </a:xfrm>
        <a:prstGeom prst="rect">
          <a:avLst/>
        </a:prstGeom>
      </xdr:spPr>
    </xdr:pic>
    <xdr:clientData/>
  </xdr:twoCellAnchor>
  <xdr:twoCellAnchor>
    <xdr:from>
      <xdr:col>0</xdr:col>
      <xdr:colOff>266701</xdr:colOff>
      <xdr:row>9</xdr:row>
      <xdr:rowOff>42862</xdr:rowOff>
    </xdr:from>
    <xdr:to>
      <xdr:col>7</xdr:col>
      <xdr:colOff>495300</xdr:colOff>
      <xdr:row>28</xdr:row>
      <xdr:rowOff>19050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B36" sqref="B36"/>
    </sheetView>
  </sheetViews>
  <sheetFormatPr defaultRowHeight="12.75"/>
  <cols>
    <col min="2" max="2" width="50.7109375" bestFit="1" customWidth="1"/>
    <col min="3" max="3" width="16.5703125" customWidth="1"/>
    <col min="4" max="4" width="13.140625" bestFit="1" customWidth="1"/>
    <col min="5" max="5" width="14" customWidth="1"/>
    <col min="6" max="6" width="18.7109375" customWidth="1"/>
  </cols>
  <sheetData>
    <row r="1" spans="1:8" ht="14.25">
      <c r="A1" s="154"/>
      <c r="B1" s="154"/>
      <c r="C1" s="142"/>
      <c r="D1" s="142"/>
      <c r="E1" s="32"/>
      <c r="F1" s="154"/>
      <c r="G1" s="143"/>
      <c r="H1" s="143"/>
    </row>
    <row r="2" spans="1:8" ht="16.5">
      <c r="A2" s="154"/>
      <c r="C2" s="395" t="s">
        <v>4</v>
      </c>
      <c r="D2" s="395"/>
      <c r="E2" s="32"/>
      <c r="F2" s="154"/>
      <c r="G2" s="143"/>
      <c r="H2" s="143"/>
    </row>
    <row r="3" spans="1:8" ht="14.25">
      <c r="A3" s="154"/>
      <c r="C3" s="396" t="str">
        <f>'Orç. Unificado'!F4</f>
        <v>Fevereiro 2019</v>
      </c>
      <c r="D3" s="397"/>
      <c r="E3" s="32"/>
    </row>
    <row r="4" spans="1:8" ht="14.25">
      <c r="A4" s="154"/>
      <c r="B4" s="154"/>
      <c r="C4" s="142"/>
      <c r="D4" s="142"/>
      <c r="E4" s="32"/>
    </row>
    <row r="5" spans="1:8" ht="14.25">
      <c r="A5" s="8"/>
      <c r="B5" s="8"/>
      <c r="C5" s="142"/>
      <c r="D5" s="142"/>
      <c r="E5" s="32"/>
      <c r="F5" s="154"/>
      <c r="G5" s="143"/>
      <c r="H5" s="143"/>
    </row>
    <row r="6" spans="1:8" ht="14.25">
      <c r="A6" s="8"/>
      <c r="B6" s="8"/>
      <c r="C6" s="142"/>
      <c r="D6" s="142"/>
      <c r="E6" s="32"/>
      <c r="F6" s="154"/>
      <c r="G6" s="143"/>
      <c r="H6" s="143"/>
    </row>
    <row r="7" spans="1:8" ht="21">
      <c r="A7" s="398" t="s">
        <v>6208</v>
      </c>
      <c r="B7" s="398"/>
      <c r="C7" s="398"/>
      <c r="D7" s="398"/>
      <c r="E7" s="141"/>
      <c r="F7" s="141"/>
      <c r="G7" s="141"/>
      <c r="H7" s="155"/>
    </row>
    <row r="8" spans="1:8" ht="38.25" customHeight="1">
      <c r="A8" s="399" t="s">
        <v>7107</v>
      </c>
      <c r="B8" s="399"/>
      <c r="C8" s="399"/>
      <c r="D8" s="399"/>
      <c r="E8" s="146"/>
      <c r="F8" s="146"/>
      <c r="G8" s="146"/>
      <c r="H8" s="156"/>
    </row>
    <row r="9" spans="1:8" ht="13.5" thickBot="1"/>
    <row r="10" spans="1:8" s="153" customFormat="1" ht="13.5" thickBot="1">
      <c r="A10" s="281" t="s">
        <v>6</v>
      </c>
      <c r="B10" s="282" t="s">
        <v>6205</v>
      </c>
      <c r="C10" s="282" t="s">
        <v>6204</v>
      </c>
      <c r="D10" s="283" t="s">
        <v>6207</v>
      </c>
    </row>
    <row r="11" spans="1:8" s="200" customFormat="1" ht="15.75" thickBot="1">
      <c r="A11" s="393" t="str">
        <f>'Orç. Unificado'!A12</f>
        <v>1.</v>
      </c>
      <c r="B11" s="284" t="str">
        <f>VLOOKUP($A11,'Orç. Unificado'!$A$1:$T$16124,3,)</f>
        <v>SERVIÇOS PRELIMINARES</v>
      </c>
      <c r="C11" s="285">
        <f>VLOOKUP($A11,'Orç. Unificado'!$A$1:$T$16124,8,)</f>
        <v>19668.850000000002</v>
      </c>
      <c r="D11" s="286">
        <f>C11/$C$20</f>
        <v>7.0115423079525382E-2</v>
      </c>
    </row>
    <row r="12" spans="1:8" s="200" customFormat="1" ht="15.75" thickBot="1">
      <c r="A12" s="393" t="s">
        <v>37</v>
      </c>
      <c r="B12" s="284" t="str">
        <f>VLOOKUP($A12,'Orç. Unificado'!$A$1:$T$16124,3,)</f>
        <v>ALVENARIA/VEDAÇÃO/DIVISÓRIA</v>
      </c>
      <c r="C12" s="285">
        <f>VLOOKUP($A12,'Orç. Unificado'!$A$1:$T$16124,8,)</f>
        <v>756.73</v>
      </c>
      <c r="D12" s="286">
        <f t="shared" ref="D12:D19" si="0">C12/$C$20</f>
        <v>2.6975875105544676E-3</v>
      </c>
    </row>
    <row r="13" spans="1:8" s="200" customFormat="1" ht="15.75" thickBot="1">
      <c r="A13" s="393" t="s">
        <v>42</v>
      </c>
      <c r="B13" s="284" t="str">
        <f>VLOOKUP($A13,'Orç. Unificado'!$A$1:$T$16124,3,)</f>
        <v>ESQUADRIAS</v>
      </c>
      <c r="C13" s="285">
        <f>VLOOKUP($A13,'Orç. Unificado'!$A$1:$T$16124,8,)</f>
        <v>5544.74</v>
      </c>
      <c r="D13" s="286">
        <f t="shared" si="0"/>
        <v>1.9765862821973196E-2</v>
      </c>
    </row>
    <row r="14" spans="1:8" s="200" customFormat="1" ht="30.75" thickBot="1">
      <c r="A14" s="393" t="s">
        <v>53</v>
      </c>
      <c r="B14" s="284" t="str">
        <f>VLOOKUP($A14,'Orç. Unificado'!$A$1:$T$16124,3,)</f>
        <v>INSTALAÇÕES HIDRÁULICAS/SANITÁRIAS/DRENAGEM/GÁS</v>
      </c>
      <c r="C14" s="285">
        <f>VLOOKUP($A14,'Orç. Unificado'!$A$1:$T$16124,8,)</f>
        <v>8022.51</v>
      </c>
      <c r="D14" s="286">
        <f t="shared" si="0"/>
        <v>2.8598605551911939E-2</v>
      </c>
    </row>
    <row r="15" spans="1:8" s="200" customFormat="1" ht="15.75" thickBot="1">
      <c r="A15" s="393" t="s">
        <v>57</v>
      </c>
      <c r="B15" s="284" t="str">
        <f>VLOOKUP($A15,'Orç. Unificado'!$A$1:$T$16124,3,)</f>
        <v>PISO</v>
      </c>
      <c r="C15" s="285">
        <f>VLOOKUP($A15,'Orç. Unificado'!$A$1:$T$16124,8,)</f>
        <v>137853.38</v>
      </c>
      <c r="D15" s="286">
        <f t="shared" si="0"/>
        <v>0.49141907440661664</v>
      </c>
    </row>
    <row r="16" spans="1:8" s="200" customFormat="1" ht="15.75" thickBot="1">
      <c r="A16" s="393" t="s">
        <v>65</v>
      </c>
      <c r="B16" s="284" t="str">
        <f>VLOOKUP($A16,'Orç. Unificado'!$A$1:$T$16124,3,)</f>
        <v>REVESTIMENTOS</v>
      </c>
      <c r="C16" s="285">
        <f>VLOOKUP($A16,'Orç. Unificado'!$A$1:$T$16124,8,)</f>
        <v>21139.74</v>
      </c>
      <c r="D16" s="286">
        <f t="shared" si="0"/>
        <v>7.5358844766784325E-2</v>
      </c>
    </row>
    <row r="17" spans="1:6" s="200" customFormat="1" ht="15.75" thickBot="1">
      <c r="A17" s="393" t="s">
        <v>73</v>
      </c>
      <c r="B17" s="284" t="str">
        <f>VLOOKUP($A17,'Orç. Unificado'!$A$1:$T$16124,3,)</f>
        <v>PINTURA</v>
      </c>
      <c r="C17" s="285">
        <f>VLOOKUP($A17,'Orç. Unificado'!$A$1:$T$16124,8,)</f>
        <v>577.66</v>
      </c>
      <c r="D17" s="286">
        <f t="shared" si="0"/>
        <v>2.0592396248951322E-3</v>
      </c>
    </row>
    <row r="18" spans="1:6" s="200" customFormat="1" ht="15.75" thickBot="1">
      <c r="A18" s="393" t="s">
        <v>76</v>
      </c>
      <c r="B18" s="284" t="str">
        <f>VLOOKUP($A18,'Orç. Unificado'!$A$1:$T$16124,3,)</f>
        <v>SERVIÇOS COMPLEMENTARES</v>
      </c>
      <c r="C18" s="285">
        <f>VLOOKUP($A18,'Orç. Unificado'!$A$1:$T$16124,8,)</f>
        <v>57821.639999999992</v>
      </c>
      <c r="D18" s="286">
        <f t="shared" si="0"/>
        <v>0.20612230769729836</v>
      </c>
    </row>
    <row r="19" spans="1:6" s="200" customFormat="1" ht="15.75" thickBot="1">
      <c r="A19" s="393" t="s">
        <v>79</v>
      </c>
      <c r="B19" s="284" t="str">
        <f>VLOOKUP($A19,'Orç. Unificado'!$A$1:$T$16124,3,)</f>
        <v>GERENCIAMENTO DE OBRAS/FISCALIZAÇÃO</v>
      </c>
      <c r="C19" s="285">
        <f>VLOOKUP($A19,'Orç. Unificado'!$A$1:$T$16124,8,)</f>
        <v>29135.75</v>
      </c>
      <c r="D19" s="286">
        <f t="shared" si="0"/>
        <v>0.10386298324453547</v>
      </c>
    </row>
    <row r="20" spans="1:6" ht="13.5" thickBot="1">
      <c r="A20" s="394" t="s">
        <v>6206</v>
      </c>
      <c r="B20" s="288"/>
      <c r="C20" s="289">
        <f>SUM(C11:C19)+0.02</f>
        <v>280521.02</v>
      </c>
      <c r="D20" s="287">
        <f>C20/$C$20</f>
        <v>1</v>
      </c>
      <c r="E20" s="368">
        <f>'Orç. Unificado'!F123</f>
        <v>280521.01999999996</v>
      </c>
      <c r="F20" s="151"/>
    </row>
    <row r="24" spans="1:6">
      <c r="F24" s="151"/>
    </row>
    <row r="25" spans="1:6">
      <c r="F25" s="151"/>
    </row>
  </sheetData>
  <mergeCells count="4">
    <mergeCell ref="C2:D2"/>
    <mergeCell ref="C3:D3"/>
    <mergeCell ref="A7:D7"/>
    <mergeCell ref="A8:D8"/>
  </mergeCells>
  <printOptions horizontalCentered="1"/>
  <pageMargins left="0.51181102362204722" right="0.51181102362204722" top="0.78740157480314965" bottom="0.78740157480314965" header="0.31496062992125984" footer="0.31496062992125984"/>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380"/>
  <sheetViews>
    <sheetView workbookViewId="0">
      <selection activeCell="D24" sqref="D24"/>
    </sheetView>
  </sheetViews>
  <sheetFormatPr defaultRowHeight="12.75"/>
  <cols>
    <col min="1" max="1" width="10.5703125" customWidth="1"/>
    <col min="2" max="2" width="78.140625" customWidth="1"/>
    <col min="3" max="3" width="21.140625" customWidth="1"/>
    <col min="4" max="4" width="18.7109375" customWidth="1"/>
    <col min="5" max="5" width="22.28515625" customWidth="1"/>
    <col min="257" max="257" width="10.5703125" customWidth="1"/>
    <col min="258" max="258" width="78.140625" customWidth="1"/>
    <col min="259" max="259" width="21.140625" customWidth="1"/>
    <col min="260" max="260" width="18.7109375" customWidth="1"/>
    <col min="261" max="261" width="22.28515625" customWidth="1"/>
    <col min="513" max="513" width="10.5703125" customWidth="1"/>
    <col min="514" max="514" width="78.140625" customWidth="1"/>
    <col min="515" max="515" width="21.140625" customWidth="1"/>
    <col min="516" max="516" width="18.7109375" customWidth="1"/>
    <col min="517" max="517" width="22.28515625" customWidth="1"/>
    <col min="769" max="769" width="10.5703125" customWidth="1"/>
    <col min="770" max="770" width="78.140625" customWidth="1"/>
    <col min="771" max="771" width="21.140625" customWidth="1"/>
    <col min="772" max="772" width="18.7109375" customWidth="1"/>
    <col min="773" max="773" width="22.28515625" customWidth="1"/>
    <col min="1025" max="1025" width="10.5703125" customWidth="1"/>
    <col min="1026" max="1026" width="78.140625" customWidth="1"/>
    <col min="1027" max="1027" width="21.140625" customWidth="1"/>
    <col min="1028" max="1028" width="18.7109375" customWidth="1"/>
    <col min="1029" max="1029" width="22.28515625" customWidth="1"/>
    <col min="1281" max="1281" width="10.5703125" customWidth="1"/>
    <col min="1282" max="1282" width="78.140625" customWidth="1"/>
    <col min="1283" max="1283" width="21.140625" customWidth="1"/>
    <col min="1284" max="1284" width="18.7109375" customWidth="1"/>
    <col min="1285" max="1285" width="22.28515625" customWidth="1"/>
    <col min="1537" max="1537" width="10.5703125" customWidth="1"/>
    <col min="1538" max="1538" width="78.140625" customWidth="1"/>
    <col min="1539" max="1539" width="21.140625" customWidth="1"/>
    <col min="1540" max="1540" width="18.7109375" customWidth="1"/>
    <col min="1541" max="1541" width="22.28515625" customWidth="1"/>
    <col min="1793" max="1793" width="10.5703125" customWidth="1"/>
    <col min="1794" max="1794" width="78.140625" customWidth="1"/>
    <col min="1795" max="1795" width="21.140625" customWidth="1"/>
    <col min="1796" max="1796" width="18.7109375" customWidth="1"/>
    <col min="1797" max="1797" width="22.28515625" customWidth="1"/>
    <col min="2049" max="2049" width="10.5703125" customWidth="1"/>
    <col min="2050" max="2050" width="78.140625" customWidth="1"/>
    <col min="2051" max="2051" width="21.140625" customWidth="1"/>
    <col min="2052" max="2052" width="18.7109375" customWidth="1"/>
    <col min="2053" max="2053" width="22.28515625" customWidth="1"/>
    <col min="2305" max="2305" width="10.5703125" customWidth="1"/>
    <col min="2306" max="2306" width="78.140625" customWidth="1"/>
    <col min="2307" max="2307" width="21.140625" customWidth="1"/>
    <col min="2308" max="2308" width="18.7109375" customWidth="1"/>
    <col min="2309" max="2309" width="22.28515625" customWidth="1"/>
    <col min="2561" max="2561" width="10.5703125" customWidth="1"/>
    <col min="2562" max="2562" width="78.140625" customWidth="1"/>
    <col min="2563" max="2563" width="21.140625" customWidth="1"/>
    <col min="2564" max="2564" width="18.7109375" customWidth="1"/>
    <col min="2565" max="2565" width="22.28515625" customWidth="1"/>
    <col min="2817" max="2817" width="10.5703125" customWidth="1"/>
    <col min="2818" max="2818" width="78.140625" customWidth="1"/>
    <col min="2819" max="2819" width="21.140625" customWidth="1"/>
    <col min="2820" max="2820" width="18.7109375" customWidth="1"/>
    <col min="2821" max="2821" width="22.28515625" customWidth="1"/>
    <col min="3073" max="3073" width="10.5703125" customWidth="1"/>
    <col min="3074" max="3074" width="78.140625" customWidth="1"/>
    <col min="3075" max="3075" width="21.140625" customWidth="1"/>
    <col min="3076" max="3076" width="18.7109375" customWidth="1"/>
    <col min="3077" max="3077" width="22.28515625" customWidth="1"/>
    <col min="3329" max="3329" width="10.5703125" customWidth="1"/>
    <col min="3330" max="3330" width="78.140625" customWidth="1"/>
    <col min="3331" max="3331" width="21.140625" customWidth="1"/>
    <col min="3332" max="3332" width="18.7109375" customWidth="1"/>
    <col min="3333" max="3333" width="22.28515625" customWidth="1"/>
    <col min="3585" max="3585" width="10.5703125" customWidth="1"/>
    <col min="3586" max="3586" width="78.140625" customWidth="1"/>
    <col min="3587" max="3587" width="21.140625" customWidth="1"/>
    <col min="3588" max="3588" width="18.7109375" customWidth="1"/>
    <col min="3589" max="3589" width="22.28515625" customWidth="1"/>
    <col min="3841" max="3841" width="10.5703125" customWidth="1"/>
    <col min="3842" max="3842" width="78.140625" customWidth="1"/>
    <col min="3843" max="3843" width="21.140625" customWidth="1"/>
    <col min="3844" max="3844" width="18.7109375" customWidth="1"/>
    <col min="3845" max="3845" width="22.28515625" customWidth="1"/>
    <col min="4097" max="4097" width="10.5703125" customWidth="1"/>
    <col min="4098" max="4098" width="78.140625" customWidth="1"/>
    <col min="4099" max="4099" width="21.140625" customWidth="1"/>
    <col min="4100" max="4100" width="18.7109375" customWidth="1"/>
    <col min="4101" max="4101" width="22.28515625" customWidth="1"/>
    <col min="4353" max="4353" width="10.5703125" customWidth="1"/>
    <col min="4354" max="4354" width="78.140625" customWidth="1"/>
    <col min="4355" max="4355" width="21.140625" customWidth="1"/>
    <col min="4356" max="4356" width="18.7109375" customWidth="1"/>
    <col min="4357" max="4357" width="22.28515625" customWidth="1"/>
    <col min="4609" max="4609" width="10.5703125" customWidth="1"/>
    <col min="4610" max="4610" width="78.140625" customWidth="1"/>
    <col min="4611" max="4611" width="21.140625" customWidth="1"/>
    <col min="4612" max="4612" width="18.7109375" customWidth="1"/>
    <col min="4613" max="4613" width="22.28515625" customWidth="1"/>
    <col min="4865" max="4865" width="10.5703125" customWidth="1"/>
    <col min="4866" max="4866" width="78.140625" customWidth="1"/>
    <col min="4867" max="4867" width="21.140625" customWidth="1"/>
    <col min="4868" max="4868" width="18.7109375" customWidth="1"/>
    <col min="4869" max="4869" width="22.28515625" customWidth="1"/>
    <col min="5121" max="5121" width="10.5703125" customWidth="1"/>
    <col min="5122" max="5122" width="78.140625" customWidth="1"/>
    <col min="5123" max="5123" width="21.140625" customWidth="1"/>
    <col min="5124" max="5124" width="18.7109375" customWidth="1"/>
    <col min="5125" max="5125" width="22.28515625" customWidth="1"/>
    <col min="5377" max="5377" width="10.5703125" customWidth="1"/>
    <col min="5378" max="5378" width="78.140625" customWidth="1"/>
    <col min="5379" max="5379" width="21.140625" customWidth="1"/>
    <col min="5380" max="5380" width="18.7109375" customWidth="1"/>
    <col min="5381" max="5381" width="22.28515625" customWidth="1"/>
    <col min="5633" max="5633" width="10.5703125" customWidth="1"/>
    <col min="5634" max="5634" width="78.140625" customWidth="1"/>
    <col min="5635" max="5635" width="21.140625" customWidth="1"/>
    <col min="5636" max="5636" width="18.7109375" customWidth="1"/>
    <col min="5637" max="5637" width="22.28515625" customWidth="1"/>
    <col min="5889" max="5889" width="10.5703125" customWidth="1"/>
    <col min="5890" max="5890" width="78.140625" customWidth="1"/>
    <col min="5891" max="5891" width="21.140625" customWidth="1"/>
    <col min="5892" max="5892" width="18.7109375" customWidth="1"/>
    <col min="5893" max="5893" width="22.28515625" customWidth="1"/>
    <col min="6145" max="6145" width="10.5703125" customWidth="1"/>
    <col min="6146" max="6146" width="78.140625" customWidth="1"/>
    <col min="6147" max="6147" width="21.140625" customWidth="1"/>
    <col min="6148" max="6148" width="18.7109375" customWidth="1"/>
    <col min="6149" max="6149" width="22.28515625" customWidth="1"/>
    <col min="6401" max="6401" width="10.5703125" customWidth="1"/>
    <col min="6402" max="6402" width="78.140625" customWidth="1"/>
    <col min="6403" max="6403" width="21.140625" customWidth="1"/>
    <col min="6404" max="6404" width="18.7109375" customWidth="1"/>
    <col min="6405" max="6405" width="22.28515625" customWidth="1"/>
    <col min="6657" max="6657" width="10.5703125" customWidth="1"/>
    <col min="6658" max="6658" width="78.140625" customWidth="1"/>
    <col min="6659" max="6659" width="21.140625" customWidth="1"/>
    <col min="6660" max="6660" width="18.7109375" customWidth="1"/>
    <col min="6661" max="6661" width="22.28515625" customWidth="1"/>
    <col min="6913" max="6913" width="10.5703125" customWidth="1"/>
    <col min="6914" max="6914" width="78.140625" customWidth="1"/>
    <col min="6915" max="6915" width="21.140625" customWidth="1"/>
    <col min="6916" max="6916" width="18.7109375" customWidth="1"/>
    <col min="6917" max="6917" width="22.28515625" customWidth="1"/>
    <col min="7169" max="7169" width="10.5703125" customWidth="1"/>
    <col min="7170" max="7170" width="78.140625" customWidth="1"/>
    <col min="7171" max="7171" width="21.140625" customWidth="1"/>
    <col min="7172" max="7172" width="18.7109375" customWidth="1"/>
    <col min="7173" max="7173" width="22.28515625" customWidth="1"/>
    <col min="7425" max="7425" width="10.5703125" customWidth="1"/>
    <col min="7426" max="7426" width="78.140625" customWidth="1"/>
    <col min="7427" max="7427" width="21.140625" customWidth="1"/>
    <col min="7428" max="7428" width="18.7109375" customWidth="1"/>
    <col min="7429" max="7429" width="22.28515625" customWidth="1"/>
    <col min="7681" max="7681" width="10.5703125" customWidth="1"/>
    <col min="7682" max="7682" width="78.140625" customWidth="1"/>
    <col min="7683" max="7683" width="21.140625" customWidth="1"/>
    <col min="7684" max="7684" width="18.7109375" customWidth="1"/>
    <col min="7685" max="7685" width="22.28515625" customWidth="1"/>
    <col min="7937" max="7937" width="10.5703125" customWidth="1"/>
    <col min="7938" max="7938" width="78.140625" customWidth="1"/>
    <col min="7939" max="7939" width="21.140625" customWidth="1"/>
    <col min="7940" max="7940" width="18.7109375" customWidth="1"/>
    <col min="7941" max="7941" width="22.28515625" customWidth="1"/>
    <col min="8193" max="8193" width="10.5703125" customWidth="1"/>
    <col min="8194" max="8194" width="78.140625" customWidth="1"/>
    <col min="8195" max="8195" width="21.140625" customWidth="1"/>
    <col min="8196" max="8196" width="18.7109375" customWidth="1"/>
    <col min="8197" max="8197" width="22.28515625" customWidth="1"/>
    <col min="8449" max="8449" width="10.5703125" customWidth="1"/>
    <col min="8450" max="8450" width="78.140625" customWidth="1"/>
    <col min="8451" max="8451" width="21.140625" customWidth="1"/>
    <col min="8452" max="8452" width="18.7109375" customWidth="1"/>
    <col min="8453" max="8453" width="22.28515625" customWidth="1"/>
    <col min="8705" max="8705" width="10.5703125" customWidth="1"/>
    <col min="8706" max="8706" width="78.140625" customWidth="1"/>
    <col min="8707" max="8707" width="21.140625" customWidth="1"/>
    <col min="8708" max="8708" width="18.7109375" customWidth="1"/>
    <col min="8709" max="8709" width="22.28515625" customWidth="1"/>
    <col min="8961" max="8961" width="10.5703125" customWidth="1"/>
    <col min="8962" max="8962" width="78.140625" customWidth="1"/>
    <col min="8963" max="8963" width="21.140625" customWidth="1"/>
    <col min="8964" max="8964" width="18.7109375" customWidth="1"/>
    <col min="8965" max="8965" width="22.28515625" customWidth="1"/>
    <col min="9217" max="9217" width="10.5703125" customWidth="1"/>
    <col min="9218" max="9218" width="78.140625" customWidth="1"/>
    <col min="9219" max="9219" width="21.140625" customWidth="1"/>
    <col min="9220" max="9220" width="18.7109375" customWidth="1"/>
    <col min="9221" max="9221" width="22.28515625" customWidth="1"/>
    <col min="9473" max="9473" width="10.5703125" customWidth="1"/>
    <col min="9474" max="9474" width="78.140625" customWidth="1"/>
    <col min="9475" max="9475" width="21.140625" customWidth="1"/>
    <col min="9476" max="9476" width="18.7109375" customWidth="1"/>
    <col min="9477" max="9477" width="22.28515625" customWidth="1"/>
    <col min="9729" max="9729" width="10.5703125" customWidth="1"/>
    <col min="9730" max="9730" width="78.140625" customWidth="1"/>
    <col min="9731" max="9731" width="21.140625" customWidth="1"/>
    <col min="9732" max="9732" width="18.7109375" customWidth="1"/>
    <col min="9733" max="9733" width="22.28515625" customWidth="1"/>
    <col min="9985" max="9985" width="10.5703125" customWidth="1"/>
    <col min="9986" max="9986" width="78.140625" customWidth="1"/>
    <col min="9987" max="9987" width="21.140625" customWidth="1"/>
    <col min="9988" max="9988" width="18.7109375" customWidth="1"/>
    <col min="9989" max="9989" width="22.28515625" customWidth="1"/>
    <col min="10241" max="10241" width="10.5703125" customWidth="1"/>
    <col min="10242" max="10242" width="78.140625" customWidth="1"/>
    <col min="10243" max="10243" width="21.140625" customWidth="1"/>
    <col min="10244" max="10244" width="18.7109375" customWidth="1"/>
    <col min="10245" max="10245" width="22.28515625" customWidth="1"/>
    <col min="10497" max="10497" width="10.5703125" customWidth="1"/>
    <col min="10498" max="10498" width="78.140625" customWidth="1"/>
    <col min="10499" max="10499" width="21.140625" customWidth="1"/>
    <col min="10500" max="10500" width="18.7109375" customWidth="1"/>
    <col min="10501" max="10501" width="22.28515625" customWidth="1"/>
    <col min="10753" max="10753" width="10.5703125" customWidth="1"/>
    <col min="10754" max="10754" width="78.140625" customWidth="1"/>
    <col min="10755" max="10755" width="21.140625" customWidth="1"/>
    <col min="10756" max="10756" width="18.7109375" customWidth="1"/>
    <col min="10757" max="10757" width="22.28515625" customWidth="1"/>
    <col min="11009" max="11009" width="10.5703125" customWidth="1"/>
    <col min="11010" max="11010" width="78.140625" customWidth="1"/>
    <col min="11011" max="11011" width="21.140625" customWidth="1"/>
    <col min="11012" max="11012" width="18.7109375" customWidth="1"/>
    <col min="11013" max="11013" width="22.28515625" customWidth="1"/>
    <col min="11265" max="11265" width="10.5703125" customWidth="1"/>
    <col min="11266" max="11266" width="78.140625" customWidth="1"/>
    <col min="11267" max="11267" width="21.140625" customWidth="1"/>
    <col min="11268" max="11268" width="18.7109375" customWidth="1"/>
    <col min="11269" max="11269" width="22.28515625" customWidth="1"/>
    <col min="11521" max="11521" width="10.5703125" customWidth="1"/>
    <col min="11522" max="11522" width="78.140625" customWidth="1"/>
    <col min="11523" max="11523" width="21.140625" customWidth="1"/>
    <col min="11524" max="11524" width="18.7109375" customWidth="1"/>
    <col min="11525" max="11525" width="22.28515625" customWidth="1"/>
    <col min="11777" max="11777" width="10.5703125" customWidth="1"/>
    <col min="11778" max="11778" width="78.140625" customWidth="1"/>
    <col min="11779" max="11779" width="21.140625" customWidth="1"/>
    <col min="11780" max="11780" width="18.7109375" customWidth="1"/>
    <col min="11781" max="11781" width="22.28515625" customWidth="1"/>
    <col min="12033" max="12033" width="10.5703125" customWidth="1"/>
    <col min="12034" max="12034" width="78.140625" customWidth="1"/>
    <col min="12035" max="12035" width="21.140625" customWidth="1"/>
    <col min="12036" max="12036" width="18.7109375" customWidth="1"/>
    <col min="12037" max="12037" width="22.28515625" customWidth="1"/>
    <col min="12289" max="12289" width="10.5703125" customWidth="1"/>
    <col min="12290" max="12290" width="78.140625" customWidth="1"/>
    <col min="12291" max="12291" width="21.140625" customWidth="1"/>
    <col min="12292" max="12292" width="18.7109375" customWidth="1"/>
    <col min="12293" max="12293" width="22.28515625" customWidth="1"/>
    <col min="12545" max="12545" width="10.5703125" customWidth="1"/>
    <col min="12546" max="12546" width="78.140625" customWidth="1"/>
    <col min="12547" max="12547" width="21.140625" customWidth="1"/>
    <col min="12548" max="12548" width="18.7109375" customWidth="1"/>
    <col min="12549" max="12549" width="22.28515625" customWidth="1"/>
    <col min="12801" max="12801" width="10.5703125" customWidth="1"/>
    <col min="12802" max="12802" width="78.140625" customWidth="1"/>
    <col min="12803" max="12803" width="21.140625" customWidth="1"/>
    <col min="12804" max="12804" width="18.7109375" customWidth="1"/>
    <col min="12805" max="12805" width="22.28515625" customWidth="1"/>
    <col min="13057" max="13057" width="10.5703125" customWidth="1"/>
    <col min="13058" max="13058" width="78.140625" customWidth="1"/>
    <col min="13059" max="13059" width="21.140625" customWidth="1"/>
    <col min="13060" max="13060" width="18.7109375" customWidth="1"/>
    <col min="13061" max="13061" width="22.28515625" customWidth="1"/>
    <col min="13313" max="13313" width="10.5703125" customWidth="1"/>
    <col min="13314" max="13314" width="78.140625" customWidth="1"/>
    <col min="13315" max="13315" width="21.140625" customWidth="1"/>
    <col min="13316" max="13316" width="18.7109375" customWidth="1"/>
    <col min="13317" max="13317" width="22.28515625" customWidth="1"/>
    <col min="13569" max="13569" width="10.5703125" customWidth="1"/>
    <col min="13570" max="13570" width="78.140625" customWidth="1"/>
    <col min="13571" max="13571" width="21.140625" customWidth="1"/>
    <col min="13572" max="13572" width="18.7109375" customWidth="1"/>
    <col min="13573" max="13573" width="22.28515625" customWidth="1"/>
    <col min="13825" max="13825" width="10.5703125" customWidth="1"/>
    <col min="13826" max="13826" width="78.140625" customWidth="1"/>
    <col min="13827" max="13827" width="21.140625" customWidth="1"/>
    <col min="13828" max="13828" width="18.7109375" customWidth="1"/>
    <col min="13829" max="13829" width="22.28515625" customWidth="1"/>
    <col min="14081" max="14081" width="10.5703125" customWidth="1"/>
    <col min="14082" max="14082" width="78.140625" customWidth="1"/>
    <col min="14083" max="14083" width="21.140625" customWidth="1"/>
    <col min="14084" max="14084" width="18.7109375" customWidth="1"/>
    <col min="14085" max="14085" width="22.28515625" customWidth="1"/>
    <col min="14337" max="14337" width="10.5703125" customWidth="1"/>
    <col min="14338" max="14338" width="78.140625" customWidth="1"/>
    <col min="14339" max="14339" width="21.140625" customWidth="1"/>
    <col min="14340" max="14340" width="18.7109375" customWidth="1"/>
    <col min="14341" max="14341" width="22.28515625" customWidth="1"/>
    <col min="14593" max="14593" width="10.5703125" customWidth="1"/>
    <col min="14594" max="14594" width="78.140625" customWidth="1"/>
    <col min="14595" max="14595" width="21.140625" customWidth="1"/>
    <col min="14596" max="14596" width="18.7109375" customWidth="1"/>
    <col min="14597" max="14597" width="22.28515625" customWidth="1"/>
    <col min="14849" max="14849" width="10.5703125" customWidth="1"/>
    <col min="14850" max="14850" width="78.140625" customWidth="1"/>
    <col min="14851" max="14851" width="21.140625" customWidth="1"/>
    <col min="14852" max="14852" width="18.7109375" customWidth="1"/>
    <col min="14853" max="14853" width="22.28515625" customWidth="1"/>
    <col min="15105" max="15105" width="10.5703125" customWidth="1"/>
    <col min="15106" max="15106" width="78.140625" customWidth="1"/>
    <col min="15107" max="15107" width="21.140625" customWidth="1"/>
    <col min="15108" max="15108" width="18.7109375" customWidth="1"/>
    <col min="15109" max="15109" width="22.28515625" customWidth="1"/>
    <col min="15361" max="15361" width="10.5703125" customWidth="1"/>
    <col min="15362" max="15362" width="78.140625" customWidth="1"/>
    <col min="15363" max="15363" width="21.140625" customWidth="1"/>
    <col min="15364" max="15364" width="18.7109375" customWidth="1"/>
    <col min="15365" max="15365" width="22.28515625" customWidth="1"/>
    <col min="15617" max="15617" width="10.5703125" customWidth="1"/>
    <col min="15618" max="15618" width="78.140625" customWidth="1"/>
    <col min="15619" max="15619" width="21.140625" customWidth="1"/>
    <col min="15620" max="15620" width="18.7109375" customWidth="1"/>
    <col min="15621" max="15621" width="22.28515625" customWidth="1"/>
    <col min="15873" max="15873" width="10.5703125" customWidth="1"/>
    <col min="15874" max="15874" width="78.140625" customWidth="1"/>
    <col min="15875" max="15875" width="21.140625" customWidth="1"/>
    <col min="15876" max="15876" width="18.7109375" customWidth="1"/>
    <col min="15877" max="15877" width="22.28515625" customWidth="1"/>
    <col min="16129" max="16129" width="10.5703125" customWidth="1"/>
    <col min="16130" max="16130" width="78.140625" customWidth="1"/>
    <col min="16131" max="16131" width="21.140625" customWidth="1"/>
    <col min="16132" max="16132" width="18.7109375" customWidth="1"/>
    <col min="16133" max="16133" width="22.28515625" customWidth="1"/>
  </cols>
  <sheetData>
    <row r="1" spans="1:10">
      <c r="A1" s="153" t="s">
        <v>7364</v>
      </c>
      <c r="B1" s="153"/>
      <c r="C1" s="153"/>
      <c r="D1" s="153"/>
      <c r="E1" s="153"/>
    </row>
    <row r="2" spans="1:10">
      <c r="A2" s="153" t="s">
        <v>3</v>
      </c>
      <c r="B2" s="153"/>
      <c r="C2" s="153"/>
      <c r="D2" s="153"/>
      <c r="E2" s="153"/>
    </row>
    <row r="3" spans="1:10">
      <c r="A3" s="153" t="s">
        <v>7365</v>
      </c>
      <c r="B3" s="153"/>
      <c r="C3" s="153"/>
      <c r="D3" s="153"/>
      <c r="E3" s="153"/>
    </row>
    <row r="4" spans="1:10">
      <c r="A4" s="153" t="s">
        <v>5574</v>
      </c>
      <c r="B4" s="153"/>
      <c r="C4" s="153"/>
      <c r="D4" s="153"/>
      <c r="E4" s="153"/>
    </row>
    <row r="5" spans="1:10">
      <c r="A5" s="153" t="s">
        <v>7366</v>
      </c>
      <c r="B5" s="153"/>
      <c r="C5" s="153"/>
      <c r="D5" s="153"/>
      <c r="E5" s="153"/>
    </row>
    <row r="6" spans="1:10">
      <c r="A6" s="153" t="s">
        <v>3</v>
      </c>
      <c r="B6" s="153"/>
      <c r="C6" s="153"/>
      <c r="D6" s="153"/>
      <c r="E6" s="153"/>
    </row>
    <row r="7" spans="1:10">
      <c r="A7" s="153" t="s">
        <v>5575</v>
      </c>
      <c r="B7" s="153" t="s">
        <v>5576</v>
      </c>
      <c r="C7" s="153" t="s">
        <v>146</v>
      </c>
      <c r="D7" s="153" t="s">
        <v>5577</v>
      </c>
      <c r="E7" s="153" t="s">
        <v>7367</v>
      </c>
    </row>
    <row r="8" spans="1:10">
      <c r="A8" s="153">
        <v>2404</v>
      </c>
      <c r="B8" s="153" t="s">
        <v>7368</v>
      </c>
      <c r="C8" s="153" t="s">
        <v>5581</v>
      </c>
      <c r="D8" s="153" t="s">
        <v>128</v>
      </c>
      <c r="E8" s="153">
        <v>81.150000000000006</v>
      </c>
    </row>
    <row r="9" spans="1:10">
      <c r="A9" s="153">
        <v>2720</v>
      </c>
      <c r="B9" s="153" t="s">
        <v>7369</v>
      </c>
      <c r="C9" s="153" t="s">
        <v>5578</v>
      </c>
      <c r="D9" s="153" t="s">
        <v>128</v>
      </c>
      <c r="E9" s="153">
        <v>159.33000000000001</v>
      </c>
      <c r="J9">
        <v>1</v>
      </c>
    </row>
    <row r="10" spans="1:10">
      <c r="A10" s="153">
        <v>2719</v>
      </c>
      <c r="B10" s="153" t="s">
        <v>7370</v>
      </c>
      <c r="C10" s="153" t="s">
        <v>5578</v>
      </c>
      <c r="D10" s="153" t="s">
        <v>128</v>
      </c>
      <c r="E10" s="153">
        <v>135</v>
      </c>
    </row>
    <row r="11" spans="1:10">
      <c r="A11" s="153">
        <v>3378</v>
      </c>
      <c r="B11" s="153" t="s">
        <v>7371</v>
      </c>
      <c r="C11" s="153" t="s">
        <v>5580</v>
      </c>
      <c r="D11" s="153" t="s">
        <v>127</v>
      </c>
      <c r="E11" s="153">
        <v>41.21</v>
      </c>
    </row>
    <row r="12" spans="1:10">
      <c r="A12" s="153">
        <v>3380</v>
      </c>
      <c r="B12" s="153" t="s">
        <v>7372</v>
      </c>
      <c r="C12" s="153" t="s">
        <v>5580</v>
      </c>
      <c r="D12" s="153" t="s">
        <v>5579</v>
      </c>
      <c r="E12" s="153">
        <v>28.85</v>
      </c>
    </row>
    <row r="13" spans="1:10">
      <c r="A13" s="153">
        <v>3379</v>
      </c>
      <c r="B13" s="153" t="s">
        <v>7373</v>
      </c>
      <c r="C13" s="153" t="s">
        <v>5580</v>
      </c>
      <c r="D13" s="153" t="s">
        <v>127</v>
      </c>
      <c r="E13" s="153">
        <v>27.85</v>
      </c>
    </row>
    <row r="14" spans="1:10">
      <c r="A14" s="153">
        <v>13382</v>
      </c>
      <c r="B14" s="153" t="s">
        <v>7374</v>
      </c>
      <c r="C14" s="153" t="s">
        <v>5580</v>
      </c>
      <c r="D14" s="153" t="s">
        <v>127</v>
      </c>
      <c r="E14" s="153">
        <v>259.54000000000002</v>
      </c>
    </row>
    <row r="15" spans="1:10">
      <c r="A15" s="153">
        <v>11088</v>
      </c>
      <c r="B15" s="153" t="s">
        <v>7375</v>
      </c>
      <c r="C15" s="153" t="s">
        <v>5580</v>
      </c>
      <c r="D15" s="153" t="s">
        <v>127</v>
      </c>
      <c r="E15" s="153">
        <v>0.48</v>
      </c>
    </row>
    <row r="16" spans="1:10">
      <c r="A16" s="153">
        <v>4126</v>
      </c>
      <c r="B16" s="153" t="s">
        <v>7376</v>
      </c>
      <c r="C16" s="153" t="s">
        <v>5580</v>
      </c>
      <c r="D16" s="153" t="s">
        <v>128</v>
      </c>
      <c r="E16" s="153">
        <v>209.97</v>
      </c>
    </row>
    <row r="17" spans="1:5">
      <c r="A17" s="153">
        <v>10615</v>
      </c>
      <c r="B17" s="153" t="s">
        <v>7377</v>
      </c>
      <c r="C17" s="153" t="s">
        <v>5580</v>
      </c>
      <c r="D17" s="153" t="s">
        <v>5579</v>
      </c>
      <c r="E17" s="153">
        <v>44990</v>
      </c>
    </row>
    <row r="18" spans="1:5">
      <c r="A18" s="153">
        <v>21136</v>
      </c>
      <c r="B18" s="153" t="s">
        <v>7378</v>
      </c>
      <c r="C18" s="153" t="s">
        <v>5583</v>
      </c>
      <c r="D18" s="153" t="s">
        <v>128</v>
      </c>
      <c r="E18" s="153">
        <v>11.14</v>
      </c>
    </row>
    <row r="19" spans="1:5">
      <c r="A19" s="153">
        <v>21128</v>
      </c>
      <c r="B19" s="153" t="s">
        <v>7379</v>
      </c>
      <c r="C19" s="153" t="s">
        <v>5583</v>
      </c>
      <c r="D19" s="153" t="s">
        <v>128</v>
      </c>
      <c r="E19" s="153">
        <v>8.6199999999999992</v>
      </c>
    </row>
    <row r="20" spans="1:5">
      <c r="A20" s="153">
        <v>21130</v>
      </c>
      <c r="B20" s="153" t="s">
        <v>7380</v>
      </c>
      <c r="C20" s="153" t="s">
        <v>5583</v>
      </c>
      <c r="D20" s="153" t="s">
        <v>128</v>
      </c>
      <c r="E20" s="153">
        <v>21.77</v>
      </c>
    </row>
    <row r="21" spans="1:5">
      <c r="A21" s="153">
        <v>21135</v>
      </c>
      <c r="B21" s="153" t="s">
        <v>7381</v>
      </c>
      <c r="C21" s="153" t="s">
        <v>5583</v>
      </c>
      <c r="D21" s="153" t="s">
        <v>128</v>
      </c>
      <c r="E21" s="153">
        <v>21.43</v>
      </c>
    </row>
    <row r="22" spans="1:5">
      <c r="A22" s="153">
        <v>38605</v>
      </c>
      <c r="B22" s="153" t="s">
        <v>7382</v>
      </c>
      <c r="C22" s="153" t="s">
        <v>5580</v>
      </c>
      <c r="D22" s="153" t="s">
        <v>127</v>
      </c>
      <c r="E22" s="153">
        <v>63.97</v>
      </c>
    </row>
    <row r="23" spans="1:5">
      <c r="A23" s="153">
        <v>11270</v>
      </c>
      <c r="B23" s="153" t="s">
        <v>7383</v>
      </c>
      <c r="C23" s="153" t="s">
        <v>5580</v>
      </c>
      <c r="D23" s="153" t="s">
        <v>127</v>
      </c>
      <c r="E23" s="153">
        <v>1.44</v>
      </c>
    </row>
    <row r="24" spans="1:5">
      <c r="A24" s="153">
        <v>412</v>
      </c>
      <c r="B24" s="153" t="s">
        <v>7384</v>
      </c>
      <c r="C24" s="153" t="s">
        <v>5580</v>
      </c>
      <c r="D24" s="153" t="s">
        <v>127</v>
      </c>
      <c r="E24" s="153">
        <v>0.87</v>
      </c>
    </row>
    <row r="25" spans="1:5">
      <c r="A25" s="153">
        <v>414</v>
      </c>
      <c r="B25" s="153" t="s">
        <v>7385</v>
      </c>
      <c r="C25" s="153" t="s">
        <v>5580</v>
      </c>
      <c r="D25" s="153" t="s">
        <v>127</v>
      </c>
      <c r="E25" s="153">
        <v>0.05</v>
      </c>
    </row>
    <row r="26" spans="1:5">
      <c r="A26" s="153">
        <v>410</v>
      </c>
      <c r="B26" s="153" t="s">
        <v>7386</v>
      </c>
      <c r="C26" s="153" t="s">
        <v>5580</v>
      </c>
      <c r="D26" s="153" t="s">
        <v>127</v>
      </c>
      <c r="E26" s="153">
        <v>0.13</v>
      </c>
    </row>
    <row r="27" spans="1:5">
      <c r="A27" s="153">
        <v>411</v>
      </c>
      <c r="B27" s="153" t="s">
        <v>7387</v>
      </c>
      <c r="C27" s="153" t="s">
        <v>5580</v>
      </c>
      <c r="D27" s="153" t="s">
        <v>5579</v>
      </c>
      <c r="E27" s="153">
        <v>0.17</v>
      </c>
    </row>
    <row r="28" spans="1:5">
      <c r="A28" s="153">
        <v>408</v>
      </c>
      <c r="B28" s="153" t="s">
        <v>7388</v>
      </c>
      <c r="C28" s="153" t="s">
        <v>5580</v>
      </c>
      <c r="D28" s="153" t="s">
        <v>127</v>
      </c>
      <c r="E28" s="153">
        <v>0.84</v>
      </c>
    </row>
    <row r="29" spans="1:5">
      <c r="A29" s="153">
        <v>39131</v>
      </c>
      <c r="B29" s="153" t="s">
        <v>7389</v>
      </c>
      <c r="C29" s="153" t="s">
        <v>5580</v>
      </c>
      <c r="D29" s="153" t="s">
        <v>127</v>
      </c>
      <c r="E29" s="153">
        <v>1.92</v>
      </c>
    </row>
    <row r="30" spans="1:5">
      <c r="A30" s="153">
        <v>394</v>
      </c>
      <c r="B30" s="153" t="s">
        <v>7390</v>
      </c>
      <c r="C30" s="153" t="s">
        <v>5580</v>
      </c>
      <c r="D30" s="153" t="s">
        <v>127</v>
      </c>
      <c r="E30" s="153">
        <v>1.94</v>
      </c>
    </row>
    <row r="31" spans="1:5">
      <c r="A31" s="153">
        <v>39130</v>
      </c>
      <c r="B31" s="153" t="s">
        <v>7391</v>
      </c>
      <c r="C31" s="153" t="s">
        <v>5580</v>
      </c>
      <c r="D31" s="153" t="s">
        <v>127</v>
      </c>
      <c r="E31" s="153">
        <v>1.75</v>
      </c>
    </row>
    <row r="32" spans="1:5">
      <c r="A32" s="153">
        <v>395</v>
      </c>
      <c r="B32" s="153" t="s">
        <v>7392</v>
      </c>
      <c r="C32" s="153" t="s">
        <v>5580</v>
      </c>
      <c r="D32" s="153" t="s">
        <v>127</v>
      </c>
      <c r="E32" s="153">
        <v>1.87</v>
      </c>
    </row>
    <row r="33" spans="1:5">
      <c r="A33" s="153">
        <v>39127</v>
      </c>
      <c r="B33" s="153" t="s">
        <v>7393</v>
      </c>
      <c r="C33" s="153" t="s">
        <v>5580</v>
      </c>
      <c r="D33" s="153" t="s">
        <v>127</v>
      </c>
      <c r="E33" s="153">
        <v>0.92</v>
      </c>
    </row>
    <row r="34" spans="1:5">
      <c r="A34" s="153">
        <v>392</v>
      </c>
      <c r="B34" s="153" t="s">
        <v>7394</v>
      </c>
      <c r="C34" s="153" t="s">
        <v>5580</v>
      </c>
      <c r="D34" s="153" t="s">
        <v>127</v>
      </c>
      <c r="E34" s="153">
        <v>0.94</v>
      </c>
    </row>
    <row r="35" spans="1:5">
      <c r="A35" s="153">
        <v>39129</v>
      </c>
      <c r="B35" s="153" t="s">
        <v>7395</v>
      </c>
      <c r="C35" s="153" t="s">
        <v>5580</v>
      </c>
      <c r="D35" s="153" t="s">
        <v>127</v>
      </c>
      <c r="E35" s="153">
        <v>1.08</v>
      </c>
    </row>
    <row r="36" spans="1:5">
      <c r="A36" s="153">
        <v>393</v>
      </c>
      <c r="B36" s="153" t="s">
        <v>7396</v>
      </c>
      <c r="C36" s="153" t="s">
        <v>5580</v>
      </c>
      <c r="D36" s="153" t="s">
        <v>5579</v>
      </c>
      <c r="E36" s="153">
        <v>1.1299999999999999</v>
      </c>
    </row>
    <row r="37" spans="1:5">
      <c r="A37" s="153">
        <v>39133</v>
      </c>
      <c r="B37" s="153" t="s">
        <v>7397</v>
      </c>
      <c r="C37" s="153" t="s">
        <v>5580</v>
      </c>
      <c r="D37" s="153" t="s">
        <v>127</v>
      </c>
      <c r="E37" s="153">
        <v>2.52</v>
      </c>
    </row>
    <row r="38" spans="1:5">
      <c r="A38" s="153">
        <v>397</v>
      </c>
      <c r="B38" s="153" t="s">
        <v>7398</v>
      </c>
      <c r="C38" s="153" t="s">
        <v>5580</v>
      </c>
      <c r="D38" s="153" t="s">
        <v>127</v>
      </c>
      <c r="E38" s="153">
        <v>2.78</v>
      </c>
    </row>
    <row r="39" spans="1:5">
      <c r="A39" s="153">
        <v>39132</v>
      </c>
      <c r="B39" s="153" t="s">
        <v>7399</v>
      </c>
      <c r="C39" s="153" t="s">
        <v>5580</v>
      </c>
      <c r="D39" s="153" t="s">
        <v>127</v>
      </c>
      <c r="E39" s="153">
        <v>2.0099999999999998</v>
      </c>
    </row>
    <row r="40" spans="1:5">
      <c r="A40" s="153">
        <v>396</v>
      </c>
      <c r="B40" s="153" t="s">
        <v>7400</v>
      </c>
      <c r="C40" s="153" t="s">
        <v>5580</v>
      </c>
      <c r="D40" s="153" t="s">
        <v>127</v>
      </c>
      <c r="E40" s="153">
        <v>2.16</v>
      </c>
    </row>
    <row r="41" spans="1:5">
      <c r="A41" s="153">
        <v>39135</v>
      </c>
      <c r="B41" s="153" t="s">
        <v>7401</v>
      </c>
      <c r="C41" s="153" t="s">
        <v>5580</v>
      </c>
      <c r="D41" s="153" t="s">
        <v>127</v>
      </c>
      <c r="E41" s="153">
        <v>4.03</v>
      </c>
    </row>
    <row r="42" spans="1:5">
      <c r="A42" s="153">
        <v>39128</v>
      </c>
      <c r="B42" s="153" t="s">
        <v>7402</v>
      </c>
      <c r="C42" s="153" t="s">
        <v>5580</v>
      </c>
      <c r="D42" s="153" t="s">
        <v>127</v>
      </c>
      <c r="E42" s="153">
        <v>1</v>
      </c>
    </row>
    <row r="43" spans="1:5">
      <c r="A43" s="153">
        <v>400</v>
      </c>
      <c r="B43" s="153" t="s">
        <v>7403</v>
      </c>
      <c r="C43" s="153" t="s">
        <v>5580</v>
      </c>
      <c r="D43" s="153" t="s">
        <v>127</v>
      </c>
      <c r="E43" s="153">
        <v>0.98</v>
      </c>
    </row>
    <row r="44" spans="1:5">
      <c r="A44" s="153">
        <v>39125</v>
      </c>
      <c r="B44" s="153" t="s">
        <v>7404</v>
      </c>
      <c r="C44" s="153" t="s">
        <v>5580</v>
      </c>
      <c r="D44" s="153" t="s">
        <v>127</v>
      </c>
      <c r="E44" s="153">
        <v>1</v>
      </c>
    </row>
    <row r="45" spans="1:5">
      <c r="A45" s="153">
        <v>39134</v>
      </c>
      <c r="B45" s="153" t="s">
        <v>7405</v>
      </c>
      <c r="C45" s="153" t="s">
        <v>5580</v>
      </c>
      <c r="D45" s="153" t="s">
        <v>127</v>
      </c>
      <c r="E45" s="153">
        <v>3.36</v>
      </c>
    </row>
    <row r="46" spans="1:5">
      <c r="A46" s="153">
        <v>398</v>
      </c>
      <c r="B46" s="153" t="s">
        <v>7406</v>
      </c>
      <c r="C46" s="153" t="s">
        <v>5580</v>
      </c>
      <c r="D46" s="153" t="s">
        <v>127</v>
      </c>
      <c r="E46" s="153">
        <v>3.1</v>
      </c>
    </row>
    <row r="47" spans="1:5">
      <c r="A47" s="153">
        <v>39126</v>
      </c>
      <c r="B47" s="153" t="s">
        <v>7407</v>
      </c>
      <c r="C47" s="153" t="s">
        <v>5580</v>
      </c>
      <c r="D47" s="153" t="s">
        <v>127</v>
      </c>
      <c r="E47" s="153">
        <v>4.54</v>
      </c>
    </row>
    <row r="48" spans="1:5">
      <c r="A48" s="153">
        <v>399</v>
      </c>
      <c r="B48" s="153" t="s">
        <v>7408</v>
      </c>
      <c r="C48" s="153" t="s">
        <v>5580</v>
      </c>
      <c r="D48" s="153" t="s">
        <v>127</v>
      </c>
      <c r="E48" s="153">
        <v>4</v>
      </c>
    </row>
    <row r="49" spans="1:5">
      <c r="A49" s="153">
        <v>39158</v>
      </c>
      <c r="B49" s="153" t="s">
        <v>7409</v>
      </c>
      <c r="C49" s="153" t="s">
        <v>5580</v>
      </c>
      <c r="D49" s="153" t="s">
        <v>127</v>
      </c>
      <c r="E49" s="153">
        <v>10.74</v>
      </c>
    </row>
    <row r="50" spans="1:5">
      <c r="A50" s="153">
        <v>39141</v>
      </c>
      <c r="B50" s="153" t="s">
        <v>7410</v>
      </c>
      <c r="C50" s="153" t="s">
        <v>5580</v>
      </c>
      <c r="D50" s="153" t="s">
        <v>127</v>
      </c>
      <c r="E50" s="153">
        <v>0.78</v>
      </c>
    </row>
    <row r="51" spans="1:5">
      <c r="A51" s="153">
        <v>39140</v>
      </c>
      <c r="B51" s="153" t="s">
        <v>7411</v>
      </c>
      <c r="C51" s="153" t="s">
        <v>5580</v>
      </c>
      <c r="D51" s="153" t="s">
        <v>127</v>
      </c>
      <c r="E51" s="153">
        <v>0.7</v>
      </c>
    </row>
    <row r="52" spans="1:5">
      <c r="A52" s="153">
        <v>39137</v>
      </c>
      <c r="B52" s="153" t="s">
        <v>7412</v>
      </c>
      <c r="C52" s="153" t="s">
        <v>5580</v>
      </c>
      <c r="D52" s="153" t="s">
        <v>127</v>
      </c>
      <c r="E52" s="153">
        <v>0.4</v>
      </c>
    </row>
    <row r="53" spans="1:5">
      <c r="A53" s="153">
        <v>39139</v>
      </c>
      <c r="B53" s="153" t="s">
        <v>7413</v>
      </c>
      <c r="C53" s="153" t="s">
        <v>5580</v>
      </c>
      <c r="D53" s="153" t="s">
        <v>127</v>
      </c>
      <c r="E53" s="153">
        <v>0.57999999999999996</v>
      </c>
    </row>
    <row r="54" spans="1:5">
      <c r="A54" s="153">
        <v>39143</v>
      </c>
      <c r="B54" s="153" t="s">
        <v>7414</v>
      </c>
      <c r="C54" s="153" t="s">
        <v>5580</v>
      </c>
      <c r="D54" s="153" t="s">
        <v>127</v>
      </c>
      <c r="E54" s="153">
        <v>1.61</v>
      </c>
    </row>
    <row r="55" spans="1:5">
      <c r="A55" s="153">
        <v>39142</v>
      </c>
      <c r="B55" s="153" t="s">
        <v>7415</v>
      </c>
      <c r="C55" s="153" t="s">
        <v>5580</v>
      </c>
      <c r="D55" s="153" t="s">
        <v>127</v>
      </c>
      <c r="E55" s="153">
        <v>1.1499999999999999</v>
      </c>
    </row>
    <row r="56" spans="1:5">
      <c r="A56" s="153">
        <v>39138</v>
      </c>
      <c r="B56" s="153" t="s">
        <v>7416</v>
      </c>
      <c r="C56" s="153" t="s">
        <v>5580</v>
      </c>
      <c r="D56" s="153" t="s">
        <v>127</v>
      </c>
      <c r="E56" s="153">
        <v>0.43</v>
      </c>
    </row>
    <row r="57" spans="1:5">
      <c r="A57" s="153">
        <v>39136</v>
      </c>
      <c r="B57" s="153" t="s">
        <v>7417</v>
      </c>
      <c r="C57" s="153" t="s">
        <v>5580</v>
      </c>
      <c r="D57" s="153" t="s">
        <v>127</v>
      </c>
      <c r="E57" s="153">
        <v>0.28000000000000003</v>
      </c>
    </row>
    <row r="58" spans="1:5">
      <c r="A58" s="153">
        <v>39144</v>
      </c>
      <c r="B58" s="153" t="s">
        <v>7418</v>
      </c>
      <c r="C58" s="153" t="s">
        <v>5580</v>
      </c>
      <c r="D58" s="153" t="s">
        <v>127</v>
      </c>
      <c r="E58" s="153">
        <v>1.87</v>
      </c>
    </row>
    <row r="59" spans="1:5">
      <c r="A59" s="153">
        <v>39145</v>
      </c>
      <c r="B59" s="153" t="s">
        <v>7419</v>
      </c>
      <c r="C59" s="153" t="s">
        <v>5580</v>
      </c>
      <c r="D59" s="153" t="s">
        <v>127</v>
      </c>
      <c r="E59" s="153">
        <v>3.08</v>
      </c>
    </row>
    <row r="60" spans="1:5">
      <c r="A60" s="153">
        <v>12615</v>
      </c>
      <c r="B60" s="153" t="s">
        <v>7420</v>
      </c>
      <c r="C60" s="153" t="s">
        <v>5580</v>
      </c>
      <c r="D60" s="153" t="s">
        <v>128</v>
      </c>
      <c r="E60" s="153">
        <v>3.96</v>
      </c>
    </row>
    <row r="61" spans="1:5">
      <c r="A61" s="153">
        <v>11927</v>
      </c>
      <c r="B61" s="153" t="s">
        <v>7421</v>
      </c>
      <c r="C61" s="153" t="s">
        <v>5580</v>
      </c>
      <c r="D61" s="153" t="s">
        <v>127</v>
      </c>
      <c r="E61" s="153">
        <v>4.29</v>
      </c>
    </row>
    <row r="62" spans="1:5">
      <c r="A62" s="153">
        <v>11928</v>
      </c>
      <c r="B62" s="153" t="s">
        <v>7422</v>
      </c>
      <c r="C62" s="153" t="s">
        <v>5580</v>
      </c>
      <c r="D62" s="153" t="s">
        <v>127</v>
      </c>
      <c r="E62" s="153">
        <v>4.92</v>
      </c>
    </row>
    <row r="63" spans="1:5">
      <c r="A63" s="153">
        <v>11929</v>
      </c>
      <c r="B63" s="153" t="s">
        <v>7423</v>
      </c>
      <c r="C63" s="153" t="s">
        <v>5580</v>
      </c>
      <c r="D63" s="153" t="s">
        <v>127</v>
      </c>
      <c r="E63" s="153">
        <v>7.61</v>
      </c>
    </row>
    <row r="64" spans="1:5">
      <c r="A64" s="153">
        <v>36801</v>
      </c>
      <c r="B64" s="153" t="s">
        <v>7424</v>
      </c>
      <c r="C64" s="153" t="s">
        <v>5580</v>
      </c>
      <c r="D64" s="153" t="s">
        <v>127</v>
      </c>
      <c r="E64" s="153">
        <v>17.829999999999998</v>
      </c>
    </row>
    <row r="65" spans="1:5">
      <c r="A65" s="153">
        <v>36246</v>
      </c>
      <c r="B65" s="153" t="s">
        <v>7425</v>
      </c>
      <c r="C65" s="153" t="s">
        <v>5583</v>
      </c>
      <c r="D65" s="153" t="s">
        <v>127</v>
      </c>
      <c r="E65" s="153">
        <v>2.62</v>
      </c>
    </row>
    <row r="66" spans="1:5">
      <c r="A66" s="153">
        <v>37600</v>
      </c>
      <c r="B66" s="153" t="s">
        <v>7426</v>
      </c>
      <c r="C66" s="153" t="s">
        <v>5580</v>
      </c>
      <c r="D66" s="153" t="s">
        <v>128</v>
      </c>
      <c r="E66" s="153">
        <v>47.77</v>
      </c>
    </row>
    <row r="67" spans="1:5">
      <c r="A67" s="153">
        <v>37599</v>
      </c>
      <c r="B67" s="153" t="s">
        <v>7427</v>
      </c>
      <c r="C67" s="153" t="s">
        <v>5580</v>
      </c>
      <c r="D67" s="153" t="s">
        <v>128</v>
      </c>
      <c r="E67" s="153">
        <v>44.46</v>
      </c>
    </row>
    <row r="68" spans="1:5">
      <c r="A68" s="153">
        <v>1</v>
      </c>
      <c r="B68" s="153" t="s">
        <v>7428</v>
      </c>
      <c r="C68" s="153" t="s">
        <v>5584</v>
      </c>
      <c r="D68" s="153" t="s">
        <v>5579</v>
      </c>
      <c r="E68" s="153">
        <v>30</v>
      </c>
    </row>
    <row r="69" spans="1:5">
      <c r="A69" s="153">
        <v>3</v>
      </c>
      <c r="B69" s="153" t="s">
        <v>7429</v>
      </c>
      <c r="C69" s="153" t="s">
        <v>5585</v>
      </c>
      <c r="D69" s="153" t="s">
        <v>127</v>
      </c>
      <c r="E69" s="153">
        <v>4.84</v>
      </c>
    </row>
    <row r="70" spans="1:5">
      <c r="A70" s="153">
        <v>26</v>
      </c>
      <c r="B70" s="153" t="s">
        <v>7430</v>
      </c>
      <c r="C70" s="153" t="s">
        <v>5584</v>
      </c>
      <c r="D70" s="153" t="s">
        <v>127</v>
      </c>
      <c r="E70" s="153">
        <v>5.33</v>
      </c>
    </row>
    <row r="71" spans="1:5">
      <c r="A71" s="153">
        <v>20</v>
      </c>
      <c r="B71" s="153" t="s">
        <v>7431</v>
      </c>
      <c r="C71" s="153" t="s">
        <v>5584</v>
      </c>
      <c r="D71" s="153" t="s">
        <v>5579</v>
      </c>
      <c r="E71" s="153">
        <v>5.37</v>
      </c>
    </row>
    <row r="72" spans="1:5">
      <c r="A72" s="153">
        <v>21</v>
      </c>
      <c r="B72" s="153" t="s">
        <v>7432</v>
      </c>
      <c r="C72" s="153" t="s">
        <v>5584</v>
      </c>
      <c r="D72" s="153" t="s">
        <v>127</v>
      </c>
      <c r="E72" s="153">
        <v>5.37</v>
      </c>
    </row>
    <row r="73" spans="1:5">
      <c r="A73" s="153">
        <v>24</v>
      </c>
      <c r="B73" s="153" t="s">
        <v>7433</v>
      </c>
      <c r="C73" s="153" t="s">
        <v>5584</v>
      </c>
      <c r="D73" s="153" t="s">
        <v>127</v>
      </c>
      <c r="E73" s="153">
        <v>5.37</v>
      </c>
    </row>
    <row r="74" spans="1:5">
      <c r="A74" s="153">
        <v>25</v>
      </c>
      <c r="B74" s="153" t="s">
        <v>7434</v>
      </c>
      <c r="C74" s="153" t="s">
        <v>5584</v>
      </c>
      <c r="D74" s="153" t="s">
        <v>127</v>
      </c>
      <c r="E74" s="153">
        <v>5.37</v>
      </c>
    </row>
    <row r="75" spans="1:5">
      <c r="A75" s="153">
        <v>43065</v>
      </c>
      <c r="B75" s="153" t="s">
        <v>7435</v>
      </c>
      <c r="C75" s="153" t="s">
        <v>5584</v>
      </c>
      <c r="D75" s="153" t="s">
        <v>127</v>
      </c>
      <c r="E75" s="153">
        <v>7.31</v>
      </c>
    </row>
    <row r="76" spans="1:5">
      <c r="A76" s="153">
        <v>34341</v>
      </c>
      <c r="B76" s="153" t="s">
        <v>7436</v>
      </c>
      <c r="C76" s="153" t="s">
        <v>5584</v>
      </c>
      <c r="D76" s="153" t="s">
        <v>127</v>
      </c>
      <c r="E76" s="153">
        <v>5.0599999999999996</v>
      </c>
    </row>
    <row r="77" spans="1:5">
      <c r="A77" s="153">
        <v>22</v>
      </c>
      <c r="B77" s="153" t="s">
        <v>7437</v>
      </c>
      <c r="C77" s="153" t="s">
        <v>5584</v>
      </c>
      <c r="D77" s="153" t="s">
        <v>127</v>
      </c>
      <c r="E77" s="153">
        <v>5.75</v>
      </c>
    </row>
    <row r="78" spans="1:5">
      <c r="A78" s="153">
        <v>23</v>
      </c>
      <c r="B78" s="153" t="s">
        <v>7438</v>
      </c>
      <c r="C78" s="153" t="s">
        <v>5584</v>
      </c>
      <c r="D78" s="153" t="s">
        <v>127</v>
      </c>
      <c r="E78" s="153">
        <v>5.7</v>
      </c>
    </row>
    <row r="79" spans="1:5">
      <c r="A79" s="153">
        <v>34439</v>
      </c>
      <c r="B79" s="153" t="s">
        <v>7439</v>
      </c>
      <c r="C79" s="153" t="s">
        <v>5584</v>
      </c>
      <c r="D79" s="153" t="s">
        <v>127</v>
      </c>
      <c r="E79" s="153">
        <v>5.66</v>
      </c>
    </row>
    <row r="80" spans="1:5">
      <c r="A80" s="153">
        <v>34</v>
      </c>
      <c r="B80" s="153" t="s">
        <v>7440</v>
      </c>
      <c r="C80" s="153" t="s">
        <v>5584</v>
      </c>
      <c r="D80" s="153" t="s">
        <v>127</v>
      </c>
      <c r="E80" s="153">
        <v>5.04</v>
      </c>
    </row>
    <row r="81" spans="1:5">
      <c r="A81" s="153">
        <v>34441</v>
      </c>
      <c r="B81" s="153" t="s">
        <v>7441</v>
      </c>
      <c r="C81" s="153" t="s">
        <v>5584</v>
      </c>
      <c r="D81" s="153" t="s">
        <v>127</v>
      </c>
      <c r="E81" s="153">
        <v>5.37</v>
      </c>
    </row>
    <row r="82" spans="1:5">
      <c r="A82" s="153">
        <v>31</v>
      </c>
      <c r="B82" s="153" t="s">
        <v>7442</v>
      </c>
      <c r="C82" s="153" t="s">
        <v>5584</v>
      </c>
      <c r="D82" s="153" t="s">
        <v>127</v>
      </c>
      <c r="E82" s="153">
        <v>4.79</v>
      </c>
    </row>
    <row r="83" spans="1:5">
      <c r="A83" s="153">
        <v>34443</v>
      </c>
      <c r="B83" s="153" t="s">
        <v>7443</v>
      </c>
      <c r="C83" s="153" t="s">
        <v>5584</v>
      </c>
      <c r="D83" s="153" t="s">
        <v>127</v>
      </c>
      <c r="E83" s="153">
        <v>5.37</v>
      </c>
    </row>
    <row r="84" spans="1:5">
      <c r="A84" s="153">
        <v>27</v>
      </c>
      <c r="B84" s="153" t="s">
        <v>7444</v>
      </c>
      <c r="C84" s="153" t="s">
        <v>5584</v>
      </c>
      <c r="D84" s="153" t="s">
        <v>5579</v>
      </c>
      <c r="E84" s="153">
        <v>4.79</v>
      </c>
    </row>
    <row r="85" spans="1:5">
      <c r="A85" s="153">
        <v>34446</v>
      </c>
      <c r="B85" s="153" t="s">
        <v>7445</v>
      </c>
      <c r="C85" s="153" t="s">
        <v>5584</v>
      </c>
      <c r="D85" s="153" t="s">
        <v>127</v>
      </c>
      <c r="E85" s="153">
        <v>5.37</v>
      </c>
    </row>
    <row r="86" spans="1:5">
      <c r="A86" s="153">
        <v>29</v>
      </c>
      <c r="B86" s="153" t="s">
        <v>7446</v>
      </c>
      <c r="C86" s="153" t="s">
        <v>5584</v>
      </c>
      <c r="D86" s="153" t="s">
        <v>127</v>
      </c>
      <c r="E86" s="153">
        <v>4.4800000000000004</v>
      </c>
    </row>
    <row r="87" spans="1:5">
      <c r="A87" s="153">
        <v>28</v>
      </c>
      <c r="B87" s="153" t="s">
        <v>7447</v>
      </c>
      <c r="C87" s="153" t="s">
        <v>5584</v>
      </c>
      <c r="D87" s="153" t="s">
        <v>127</v>
      </c>
      <c r="E87" s="153">
        <v>5.17</v>
      </c>
    </row>
    <row r="88" spans="1:5">
      <c r="A88" s="153">
        <v>34449</v>
      </c>
      <c r="B88" s="153" t="s">
        <v>7448</v>
      </c>
      <c r="C88" s="153" t="s">
        <v>5584</v>
      </c>
      <c r="D88" s="153" t="s">
        <v>127</v>
      </c>
      <c r="E88" s="153">
        <v>5.91</v>
      </c>
    </row>
    <row r="89" spans="1:5">
      <c r="A89" s="153">
        <v>32</v>
      </c>
      <c r="B89" s="153" t="s">
        <v>7449</v>
      </c>
      <c r="C89" s="153" t="s">
        <v>5584</v>
      </c>
      <c r="D89" s="153" t="s">
        <v>127</v>
      </c>
      <c r="E89" s="153">
        <v>5.27</v>
      </c>
    </row>
    <row r="90" spans="1:5">
      <c r="A90" s="153">
        <v>33</v>
      </c>
      <c r="B90" s="153" t="s">
        <v>7450</v>
      </c>
      <c r="C90" s="153" t="s">
        <v>5584</v>
      </c>
      <c r="D90" s="153" t="s">
        <v>127</v>
      </c>
      <c r="E90" s="153">
        <v>5.92</v>
      </c>
    </row>
    <row r="91" spans="1:5">
      <c r="A91" s="153">
        <v>34343</v>
      </c>
      <c r="B91" s="153" t="s">
        <v>7451</v>
      </c>
      <c r="C91" s="153" t="s">
        <v>5584</v>
      </c>
      <c r="D91" s="153" t="s">
        <v>127</v>
      </c>
      <c r="E91" s="153">
        <v>5.69</v>
      </c>
    </row>
    <row r="92" spans="1:5">
      <c r="A92" s="153">
        <v>34452</v>
      </c>
      <c r="B92" s="153" t="s">
        <v>7452</v>
      </c>
      <c r="C92" s="153" t="s">
        <v>5584</v>
      </c>
      <c r="D92" s="153" t="s">
        <v>127</v>
      </c>
      <c r="E92" s="153">
        <v>5.23</v>
      </c>
    </row>
    <row r="93" spans="1:5">
      <c r="A93" s="153">
        <v>36</v>
      </c>
      <c r="B93" s="153" t="s">
        <v>7453</v>
      </c>
      <c r="C93" s="153" t="s">
        <v>5584</v>
      </c>
      <c r="D93" s="153" t="s">
        <v>127</v>
      </c>
      <c r="E93" s="153">
        <v>4.99</v>
      </c>
    </row>
    <row r="94" spans="1:5">
      <c r="A94" s="153">
        <v>34456</v>
      </c>
      <c r="B94" s="153" t="s">
        <v>7454</v>
      </c>
      <c r="C94" s="153" t="s">
        <v>5584</v>
      </c>
      <c r="D94" s="153" t="s">
        <v>127</v>
      </c>
      <c r="E94" s="153">
        <v>5.23</v>
      </c>
    </row>
    <row r="95" spans="1:5">
      <c r="A95" s="153">
        <v>39</v>
      </c>
      <c r="B95" s="153" t="s">
        <v>7455</v>
      </c>
      <c r="C95" s="153" t="s">
        <v>5584</v>
      </c>
      <c r="D95" s="153" t="s">
        <v>127</v>
      </c>
      <c r="E95" s="153">
        <v>4.99</v>
      </c>
    </row>
    <row r="96" spans="1:5">
      <c r="A96" s="153">
        <v>34457</v>
      </c>
      <c r="B96" s="153" t="s">
        <v>7456</v>
      </c>
      <c r="C96" s="153" t="s">
        <v>5584</v>
      </c>
      <c r="D96" s="153" t="s">
        <v>127</v>
      </c>
      <c r="E96" s="153">
        <v>5.62</v>
      </c>
    </row>
    <row r="97" spans="1:5">
      <c r="A97" s="153">
        <v>40</v>
      </c>
      <c r="B97" s="153" t="s">
        <v>7457</v>
      </c>
      <c r="C97" s="153" t="s">
        <v>5584</v>
      </c>
      <c r="D97" s="153" t="s">
        <v>127</v>
      </c>
      <c r="E97" s="153">
        <v>5.0999999999999996</v>
      </c>
    </row>
    <row r="98" spans="1:5">
      <c r="A98" s="153">
        <v>34460</v>
      </c>
      <c r="B98" s="153" t="s">
        <v>7458</v>
      </c>
      <c r="C98" s="153" t="s">
        <v>5584</v>
      </c>
      <c r="D98" s="153" t="s">
        <v>127</v>
      </c>
      <c r="E98" s="153">
        <v>5.73</v>
      </c>
    </row>
    <row r="99" spans="1:5">
      <c r="A99" s="153">
        <v>42</v>
      </c>
      <c r="B99" s="153" t="s">
        <v>7459</v>
      </c>
      <c r="C99" s="153" t="s">
        <v>5584</v>
      </c>
      <c r="D99" s="153" t="s">
        <v>127</v>
      </c>
      <c r="E99" s="153">
        <v>5.18</v>
      </c>
    </row>
    <row r="100" spans="1:5">
      <c r="A100" s="153">
        <v>38</v>
      </c>
      <c r="B100" s="153" t="s">
        <v>7460</v>
      </c>
      <c r="C100" s="153" t="s">
        <v>5584</v>
      </c>
      <c r="D100" s="153" t="s">
        <v>127</v>
      </c>
      <c r="E100" s="153">
        <v>5.77</v>
      </c>
    </row>
    <row r="101" spans="1:5">
      <c r="A101" s="153">
        <v>34344</v>
      </c>
      <c r="B101" s="153" t="s">
        <v>7461</v>
      </c>
      <c r="C101" s="153" t="s">
        <v>5584</v>
      </c>
      <c r="D101" s="153" t="s">
        <v>127</v>
      </c>
      <c r="E101" s="153">
        <v>7.84</v>
      </c>
    </row>
    <row r="102" spans="1:5">
      <c r="A102" s="153">
        <v>20063</v>
      </c>
      <c r="B102" s="153" t="s">
        <v>7462</v>
      </c>
      <c r="C102" s="153" t="s">
        <v>5580</v>
      </c>
      <c r="D102" s="153" t="s">
        <v>128</v>
      </c>
      <c r="E102" s="153">
        <v>3.93</v>
      </c>
    </row>
    <row r="103" spans="1:5">
      <c r="A103" s="153">
        <v>40410</v>
      </c>
      <c r="B103" s="153" t="s">
        <v>7463</v>
      </c>
      <c r="C103" s="153" t="s">
        <v>5580</v>
      </c>
      <c r="D103" s="153" t="s">
        <v>128</v>
      </c>
      <c r="E103" s="153">
        <v>12.84</v>
      </c>
    </row>
    <row r="104" spans="1:5">
      <c r="A104" s="153">
        <v>40411</v>
      </c>
      <c r="B104" s="153" t="s">
        <v>7464</v>
      </c>
      <c r="C104" s="153" t="s">
        <v>5580</v>
      </c>
      <c r="D104" s="153" t="s">
        <v>128</v>
      </c>
      <c r="E104" s="153">
        <v>13.93</v>
      </c>
    </row>
    <row r="105" spans="1:5">
      <c r="A105" s="153">
        <v>40412</v>
      </c>
      <c r="B105" s="153" t="s">
        <v>7465</v>
      </c>
      <c r="C105" s="153" t="s">
        <v>5580</v>
      </c>
      <c r="D105" s="153" t="s">
        <v>128</v>
      </c>
      <c r="E105" s="153">
        <v>15.64</v>
      </c>
    </row>
    <row r="106" spans="1:5">
      <c r="A106" s="153">
        <v>38838</v>
      </c>
      <c r="B106" s="153" t="s">
        <v>7466</v>
      </c>
      <c r="C106" s="153" t="s">
        <v>5580</v>
      </c>
      <c r="D106" s="153" t="s">
        <v>128</v>
      </c>
      <c r="E106" s="153">
        <v>6.03</v>
      </c>
    </row>
    <row r="107" spans="1:5">
      <c r="A107" s="153">
        <v>38839</v>
      </c>
      <c r="B107" s="153" t="s">
        <v>7467</v>
      </c>
      <c r="C107" s="153" t="s">
        <v>5580</v>
      </c>
      <c r="D107" s="153" t="s">
        <v>128</v>
      </c>
      <c r="E107" s="153">
        <v>7.1</v>
      </c>
    </row>
    <row r="108" spans="1:5">
      <c r="A108" s="153">
        <v>55</v>
      </c>
      <c r="B108" s="153" t="s">
        <v>7468</v>
      </c>
      <c r="C108" s="153" t="s">
        <v>5580</v>
      </c>
      <c r="D108" s="153" t="s">
        <v>128</v>
      </c>
      <c r="E108" s="153">
        <v>3.8</v>
      </c>
    </row>
    <row r="109" spans="1:5">
      <c r="A109" s="153">
        <v>61</v>
      </c>
      <c r="B109" s="153" t="s">
        <v>7469</v>
      </c>
      <c r="C109" s="153" t="s">
        <v>5580</v>
      </c>
      <c r="D109" s="153" t="s">
        <v>128</v>
      </c>
      <c r="E109" s="153">
        <v>3.59</v>
      </c>
    </row>
    <row r="110" spans="1:5">
      <c r="A110" s="153">
        <v>62</v>
      </c>
      <c r="B110" s="153" t="s">
        <v>7470</v>
      </c>
      <c r="C110" s="153" t="s">
        <v>5580</v>
      </c>
      <c r="D110" s="153" t="s">
        <v>128</v>
      </c>
      <c r="E110" s="153">
        <v>7.45</v>
      </c>
    </row>
    <row r="111" spans="1:5">
      <c r="A111" s="153">
        <v>77</v>
      </c>
      <c r="B111" s="153" t="s">
        <v>7471</v>
      </c>
      <c r="C111" s="153" t="s">
        <v>5580</v>
      </c>
      <c r="D111" s="153" t="s">
        <v>127</v>
      </c>
      <c r="E111" s="153">
        <v>0.75</v>
      </c>
    </row>
    <row r="112" spans="1:5">
      <c r="A112" s="153">
        <v>76</v>
      </c>
      <c r="B112" s="153" t="s">
        <v>7472</v>
      </c>
      <c r="C112" s="153" t="s">
        <v>5580</v>
      </c>
      <c r="D112" s="153" t="s">
        <v>127</v>
      </c>
      <c r="E112" s="153">
        <v>0.77</v>
      </c>
    </row>
    <row r="113" spans="1:5">
      <c r="A113" s="153">
        <v>67</v>
      </c>
      <c r="B113" s="153" t="s">
        <v>7473</v>
      </c>
      <c r="C113" s="153" t="s">
        <v>5580</v>
      </c>
      <c r="D113" s="153" t="s">
        <v>127</v>
      </c>
      <c r="E113" s="153">
        <v>7.43</v>
      </c>
    </row>
    <row r="114" spans="1:5">
      <c r="A114" s="153">
        <v>71</v>
      </c>
      <c r="B114" s="153" t="s">
        <v>7474</v>
      </c>
      <c r="C114" s="153" t="s">
        <v>5580</v>
      </c>
      <c r="D114" s="153" t="s">
        <v>127</v>
      </c>
      <c r="E114" s="153">
        <v>13.65</v>
      </c>
    </row>
    <row r="115" spans="1:5">
      <c r="A115" s="153">
        <v>73</v>
      </c>
      <c r="B115" s="153" t="s">
        <v>7475</v>
      </c>
      <c r="C115" s="153" t="s">
        <v>5580</v>
      </c>
      <c r="D115" s="153" t="s">
        <v>127</v>
      </c>
      <c r="E115" s="153">
        <v>10.19</v>
      </c>
    </row>
    <row r="116" spans="1:5">
      <c r="A116" s="153">
        <v>103</v>
      </c>
      <c r="B116" s="153" t="s">
        <v>7476</v>
      </c>
      <c r="C116" s="153" t="s">
        <v>5580</v>
      </c>
      <c r="D116" s="153" t="s">
        <v>127</v>
      </c>
      <c r="E116" s="153">
        <v>30.32</v>
      </c>
    </row>
    <row r="117" spans="1:5">
      <c r="A117" s="153">
        <v>107</v>
      </c>
      <c r="B117" s="153" t="s">
        <v>7477</v>
      </c>
      <c r="C117" s="153" t="s">
        <v>5580</v>
      </c>
      <c r="D117" s="153" t="s">
        <v>127</v>
      </c>
      <c r="E117" s="153">
        <v>0.47</v>
      </c>
    </row>
    <row r="118" spans="1:5">
      <c r="A118" s="153">
        <v>65</v>
      </c>
      <c r="B118" s="153" t="s">
        <v>7478</v>
      </c>
      <c r="C118" s="153" t="s">
        <v>5580</v>
      </c>
      <c r="D118" s="153" t="s">
        <v>127</v>
      </c>
      <c r="E118" s="153">
        <v>0.57999999999999996</v>
      </c>
    </row>
    <row r="119" spans="1:5">
      <c r="A119" s="153">
        <v>108</v>
      </c>
      <c r="B119" s="153" t="s">
        <v>7479</v>
      </c>
      <c r="C119" s="153" t="s">
        <v>5580</v>
      </c>
      <c r="D119" s="153" t="s">
        <v>127</v>
      </c>
      <c r="E119" s="153">
        <v>1.21</v>
      </c>
    </row>
    <row r="120" spans="1:5">
      <c r="A120" s="153">
        <v>110</v>
      </c>
      <c r="B120" s="153" t="s">
        <v>7480</v>
      </c>
      <c r="C120" s="153" t="s">
        <v>5580</v>
      </c>
      <c r="D120" s="153" t="s">
        <v>127</v>
      </c>
      <c r="E120" s="153">
        <v>4.68</v>
      </c>
    </row>
    <row r="121" spans="1:5">
      <c r="A121" s="153">
        <v>109</v>
      </c>
      <c r="B121" s="153" t="s">
        <v>7481</v>
      </c>
      <c r="C121" s="153" t="s">
        <v>5580</v>
      </c>
      <c r="D121" s="153" t="s">
        <v>127</v>
      </c>
      <c r="E121" s="153">
        <v>2.31</v>
      </c>
    </row>
    <row r="122" spans="1:5">
      <c r="A122" s="153">
        <v>111</v>
      </c>
      <c r="B122" s="153" t="s">
        <v>7482</v>
      </c>
      <c r="C122" s="153" t="s">
        <v>5580</v>
      </c>
      <c r="D122" s="153" t="s">
        <v>127</v>
      </c>
      <c r="E122" s="153">
        <v>5.4</v>
      </c>
    </row>
    <row r="123" spans="1:5">
      <c r="A123" s="153">
        <v>112</v>
      </c>
      <c r="B123" s="153" t="s">
        <v>7483</v>
      </c>
      <c r="C123" s="153" t="s">
        <v>5580</v>
      </c>
      <c r="D123" s="153" t="s">
        <v>127</v>
      </c>
      <c r="E123" s="153">
        <v>2.94</v>
      </c>
    </row>
    <row r="124" spans="1:5">
      <c r="A124" s="153">
        <v>113</v>
      </c>
      <c r="B124" s="153" t="s">
        <v>7484</v>
      </c>
      <c r="C124" s="153" t="s">
        <v>5580</v>
      </c>
      <c r="D124" s="153" t="s">
        <v>127</v>
      </c>
      <c r="E124" s="153">
        <v>7.97</v>
      </c>
    </row>
    <row r="125" spans="1:5">
      <c r="A125" s="153">
        <v>104</v>
      </c>
      <c r="B125" s="153" t="s">
        <v>7485</v>
      </c>
      <c r="C125" s="153" t="s">
        <v>5580</v>
      </c>
      <c r="D125" s="153" t="s">
        <v>127</v>
      </c>
      <c r="E125" s="153">
        <v>11.6</v>
      </c>
    </row>
    <row r="126" spans="1:5">
      <c r="A126" s="153">
        <v>102</v>
      </c>
      <c r="B126" s="153" t="s">
        <v>7486</v>
      </c>
      <c r="C126" s="153" t="s">
        <v>5580</v>
      </c>
      <c r="D126" s="153" t="s">
        <v>127</v>
      </c>
      <c r="E126" s="153">
        <v>19.04</v>
      </c>
    </row>
    <row r="127" spans="1:5">
      <c r="A127" s="153">
        <v>95</v>
      </c>
      <c r="B127" s="153" t="s">
        <v>7487</v>
      </c>
      <c r="C127" s="153" t="s">
        <v>5580</v>
      </c>
      <c r="D127" s="153" t="s">
        <v>127</v>
      </c>
      <c r="E127" s="153">
        <v>6.44</v>
      </c>
    </row>
    <row r="128" spans="1:5">
      <c r="A128" s="153">
        <v>96</v>
      </c>
      <c r="B128" s="153" t="s">
        <v>7488</v>
      </c>
      <c r="C128" s="153" t="s">
        <v>5580</v>
      </c>
      <c r="D128" s="153" t="s">
        <v>127</v>
      </c>
      <c r="E128" s="153">
        <v>7.41</v>
      </c>
    </row>
    <row r="129" spans="1:5">
      <c r="A129" s="153">
        <v>97</v>
      </c>
      <c r="B129" s="153" t="s">
        <v>7489</v>
      </c>
      <c r="C129" s="153" t="s">
        <v>5580</v>
      </c>
      <c r="D129" s="153" t="s">
        <v>127</v>
      </c>
      <c r="E129" s="153">
        <v>9.6300000000000008</v>
      </c>
    </row>
    <row r="130" spans="1:5">
      <c r="A130" s="153">
        <v>98</v>
      </c>
      <c r="B130" s="153" t="s">
        <v>7490</v>
      </c>
      <c r="C130" s="153" t="s">
        <v>5580</v>
      </c>
      <c r="D130" s="153" t="s">
        <v>127</v>
      </c>
      <c r="E130" s="153">
        <v>12.97</v>
      </c>
    </row>
    <row r="131" spans="1:5">
      <c r="A131" s="153">
        <v>99</v>
      </c>
      <c r="B131" s="153" t="s">
        <v>7491</v>
      </c>
      <c r="C131" s="153" t="s">
        <v>5580</v>
      </c>
      <c r="D131" s="153" t="s">
        <v>127</v>
      </c>
      <c r="E131" s="153">
        <v>15.74</v>
      </c>
    </row>
    <row r="132" spans="1:5">
      <c r="A132" s="153">
        <v>100</v>
      </c>
      <c r="B132" s="153" t="s">
        <v>7492</v>
      </c>
      <c r="C132" s="153" t="s">
        <v>5580</v>
      </c>
      <c r="D132" s="153" t="s">
        <v>127</v>
      </c>
      <c r="E132" s="153">
        <v>21.95</v>
      </c>
    </row>
    <row r="133" spans="1:5">
      <c r="A133" s="153">
        <v>75</v>
      </c>
      <c r="B133" s="153" t="s">
        <v>7493</v>
      </c>
      <c r="C133" s="153" t="s">
        <v>5580</v>
      </c>
      <c r="D133" s="153" t="s">
        <v>127</v>
      </c>
      <c r="E133" s="153">
        <v>228.83</v>
      </c>
    </row>
    <row r="134" spans="1:5">
      <c r="A134" s="153">
        <v>114</v>
      </c>
      <c r="B134" s="153" t="s">
        <v>7494</v>
      </c>
      <c r="C134" s="153" t="s">
        <v>5580</v>
      </c>
      <c r="D134" s="153" t="s">
        <v>127</v>
      </c>
      <c r="E134" s="153">
        <v>8.34</v>
      </c>
    </row>
    <row r="135" spans="1:5">
      <c r="A135" s="153">
        <v>68</v>
      </c>
      <c r="B135" s="153" t="s">
        <v>7495</v>
      </c>
      <c r="C135" s="153" t="s">
        <v>5580</v>
      </c>
      <c r="D135" s="153" t="s">
        <v>127</v>
      </c>
      <c r="E135" s="153">
        <v>12.75</v>
      </c>
    </row>
    <row r="136" spans="1:5">
      <c r="A136" s="153">
        <v>86</v>
      </c>
      <c r="B136" s="153" t="s">
        <v>7496</v>
      </c>
      <c r="C136" s="153" t="s">
        <v>5580</v>
      </c>
      <c r="D136" s="153" t="s">
        <v>127</v>
      </c>
      <c r="E136" s="153">
        <v>23.7</v>
      </c>
    </row>
    <row r="137" spans="1:5">
      <c r="A137" s="153">
        <v>66</v>
      </c>
      <c r="B137" s="153" t="s">
        <v>7497</v>
      </c>
      <c r="C137" s="153" t="s">
        <v>5580</v>
      </c>
      <c r="D137" s="153" t="s">
        <v>127</v>
      </c>
      <c r="E137" s="153">
        <v>23.79</v>
      </c>
    </row>
    <row r="138" spans="1:5">
      <c r="A138" s="153">
        <v>69</v>
      </c>
      <c r="B138" s="153" t="s">
        <v>7498</v>
      </c>
      <c r="C138" s="153" t="s">
        <v>5580</v>
      </c>
      <c r="D138" s="153" t="s">
        <v>127</v>
      </c>
      <c r="E138" s="153">
        <v>36.36</v>
      </c>
    </row>
    <row r="139" spans="1:5">
      <c r="A139" s="153">
        <v>83</v>
      </c>
      <c r="B139" s="153" t="s">
        <v>7499</v>
      </c>
      <c r="C139" s="153" t="s">
        <v>5580</v>
      </c>
      <c r="D139" s="153" t="s">
        <v>127</v>
      </c>
      <c r="E139" s="153">
        <v>116.13</v>
      </c>
    </row>
    <row r="140" spans="1:5">
      <c r="A140" s="153">
        <v>74</v>
      </c>
      <c r="B140" s="153" t="s">
        <v>7500</v>
      </c>
      <c r="C140" s="153" t="s">
        <v>5580</v>
      </c>
      <c r="D140" s="153" t="s">
        <v>127</v>
      </c>
      <c r="E140" s="153">
        <v>162.13</v>
      </c>
    </row>
    <row r="141" spans="1:5">
      <c r="A141" s="153">
        <v>106</v>
      </c>
      <c r="B141" s="153" t="s">
        <v>7501</v>
      </c>
      <c r="C141" s="153" t="s">
        <v>5580</v>
      </c>
      <c r="D141" s="153" t="s">
        <v>127</v>
      </c>
      <c r="E141" s="153">
        <v>246.31</v>
      </c>
    </row>
    <row r="142" spans="1:5">
      <c r="A142" s="153">
        <v>87</v>
      </c>
      <c r="B142" s="153" t="s">
        <v>7502</v>
      </c>
      <c r="C142" s="153" t="s">
        <v>5580</v>
      </c>
      <c r="D142" s="153" t="s">
        <v>127</v>
      </c>
      <c r="E142" s="153">
        <v>11.71</v>
      </c>
    </row>
    <row r="143" spans="1:5">
      <c r="A143" s="153">
        <v>88</v>
      </c>
      <c r="B143" s="153" t="s">
        <v>7503</v>
      </c>
      <c r="C143" s="153" t="s">
        <v>5580</v>
      </c>
      <c r="D143" s="153" t="s">
        <v>127</v>
      </c>
      <c r="E143" s="153">
        <v>13.06</v>
      </c>
    </row>
    <row r="144" spans="1:5">
      <c r="A144" s="153">
        <v>89</v>
      </c>
      <c r="B144" s="153" t="s">
        <v>7504</v>
      </c>
      <c r="C144" s="153" t="s">
        <v>5580</v>
      </c>
      <c r="D144" s="153" t="s">
        <v>127</v>
      </c>
      <c r="E144" s="153">
        <v>19.32</v>
      </c>
    </row>
    <row r="145" spans="1:5">
      <c r="A145" s="153">
        <v>90</v>
      </c>
      <c r="B145" s="153" t="s">
        <v>7505</v>
      </c>
      <c r="C145" s="153" t="s">
        <v>5580</v>
      </c>
      <c r="D145" s="153" t="s">
        <v>127</v>
      </c>
      <c r="E145" s="153">
        <v>22.13</v>
      </c>
    </row>
    <row r="146" spans="1:5">
      <c r="A146" s="153">
        <v>81</v>
      </c>
      <c r="B146" s="153" t="s">
        <v>7506</v>
      </c>
      <c r="C146" s="153" t="s">
        <v>5580</v>
      </c>
      <c r="D146" s="153" t="s">
        <v>127</v>
      </c>
      <c r="E146" s="153">
        <v>37.86</v>
      </c>
    </row>
    <row r="147" spans="1:5">
      <c r="A147" s="153">
        <v>82</v>
      </c>
      <c r="B147" s="153" t="s">
        <v>7507</v>
      </c>
      <c r="C147" s="153" t="s">
        <v>5580</v>
      </c>
      <c r="D147" s="153" t="s">
        <v>127</v>
      </c>
      <c r="E147" s="153">
        <v>146.96</v>
      </c>
    </row>
    <row r="148" spans="1:5">
      <c r="A148" s="153">
        <v>105</v>
      </c>
      <c r="B148" s="153" t="s">
        <v>7508</v>
      </c>
      <c r="C148" s="153" t="s">
        <v>5580</v>
      </c>
      <c r="D148" s="153" t="s">
        <v>127</v>
      </c>
      <c r="E148" s="153">
        <v>172.06</v>
      </c>
    </row>
    <row r="149" spans="1:5">
      <c r="A149" s="153">
        <v>60</v>
      </c>
      <c r="B149" s="153" t="s">
        <v>7509</v>
      </c>
      <c r="C149" s="153" t="s">
        <v>5580</v>
      </c>
      <c r="D149" s="153" t="s">
        <v>128</v>
      </c>
      <c r="E149" s="153">
        <v>4.93</v>
      </c>
    </row>
    <row r="150" spans="1:5">
      <c r="A150" s="153">
        <v>72</v>
      </c>
      <c r="B150" s="153" t="s">
        <v>7510</v>
      </c>
      <c r="C150" s="153" t="s">
        <v>5580</v>
      </c>
      <c r="D150" s="153" t="s">
        <v>127</v>
      </c>
      <c r="E150" s="153">
        <v>23.14</v>
      </c>
    </row>
    <row r="151" spans="1:5">
      <c r="A151" s="153">
        <v>70</v>
      </c>
      <c r="B151" s="153" t="s">
        <v>7511</v>
      </c>
      <c r="C151" s="153" t="s">
        <v>5580</v>
      </c>
      <c r="D151" s="153" t="s">
        <v>127</v>
      </c>
      <c r="E151" s="153">
        <v>19.350000000000001</v>
      </c>
    </row>
    <row r="152" spans="1:5">
      <c r="A152" s="153">
        <v>85</v>
      </c>
      <c r="B152" s="153" t="s">
        <v>7512</v>
      </c>
      <c r="C152" s="153" t="s">
        <v>5580</v>
      </c>
      <c r="D152" s="153" t="s">
        <v>127</v>
      </c>
      <c r="E152" s="153">
        <v>28.09</v>
      </c>
    </row>
    <row r="153" spans="1:5">
      <c r="A153" s="153">
        <v>84</v>
      </c>
      <c r="B153" s="153" t="s">
        <v>7513</v>
      </c>
      <c r="C153" s="153" t="s">
        <v>5580</v>
      </c>
      <c r="D153" s="153" t="s">
        <v>127</v>
      </c>
      <c r="E153" s="153">
        <v>0.32</v>
      </c>
    </row>
    <row r="154" spans="1:5">
      <c r="A154" s="153">
        <v>37997</v>
      </c>
      <c r="B154" s="153" t="s">
        <v>7514</v>
      </c>
      <c r="C154" s="153" t="s">
        <v>5580</v>
      </c>
      <c r="D154" s="153" t="s">
        <v>127</v>
      </c>
      <c r="E154" s="153">
        <v>4.26</v>
      </c>
    </row>
    <row r="155" spans="1:5">
      <c r="A155" s="153">
        <v>37998</v>
      </c>
      <c r="B155" s="153" t="s">
        <v>7515</v>
      </c>
      <c r="C155" s="153" t="s">
        <v>5580</v>
      </c>
      <c r="D155" s="153" t="s">
        <v>127</v>
      </c>
      <c r="E155" s="153">
        <v>4.41</v>
      </c>
    </row>
    <row r="156" spans="1:5">
      <c r="A156" s="153">
        <v>10899</v>
      </c>
      <c r="B156" s="153" t="s">
        <v>5700</v>
      </c>
      <c r="C156" s="153" t="s">
        <v>5580</v>
      </c>
      <c r="D156" s="153" t="s">
        <v>127</v>
      </c>
      <c r="E156" s="153">
        <v>70.09</v>
      </c>
    </row>
    <row r="157" spans="1:5">
      <c r="A157" s="153">
        <v>10900</v>
      </c>
      <c r="B157" s="153" t="s">
        <v>7516</v>
      </c>
      <c r="C157" s="153" t="s">
        <v>5580</v>
      </c>
      <c r="D157" s="153" t="s">
        <v>127</v>
      </c>
      <c r="E157" s="153">
        <v>54.85</v>
      </c>
    </row>
    <row r="158" spans="1:5">
      <c r="A158" s="153">
        <v>46</v>
      </c>
      <c r="B158" s="153" t="s">
        <v>7517</v>
      </c>
      <c r="C158" s="153" t="s">
        <v>5580</v>
      </c>
      <c r="D158" s="153" t="s">
        <v>128</v>
      </c>
      <c r="E158" s="153">
        <v>35.380000000000003</v>
      </c>
    </row>
    <row r="159" spans="1:5">
      <c r="A159" s="153">
        <v>51</v>
      </c>
      <c r="B159" s="153" t="s">
        <v>7518</v>
      </c>
      <c r="C159" s="153" t="s">
        <v>5580</v>
      </c>
      <c r="D159" s="153" t="s">
        <v>128</v>
      </c>
      <c r="E159" s="153">
        <v>97.6</v>
      </c>
    </row>
    <row r="160" spans="1:5">
      <c r="A160" s="153">
        <v>12863</v>
      </c>
      <c r="B160" s="153" t="s">
        <v>7519</v>
      </c>
      <c r="C160" s="153" t="s">
        <v>5580</v>
      </c>
      <c r="D160" s="153" t="s">
        <v>128</v>
      </c>
      <c r="E160" s="153">
        <v>22.48</v>
      </c>
    </row>
    <row r="161" spans="1:5">
      <c r="A161" s="153">
        <v>50</v>
      </c>
      <c r="B161" s="153" t="s">
        <v>7520</v>
      </c>
      <c r="C161" s="153" t="s">
        <v>5580</v>
      </c>
      <c r="D161" s="153" t="s">
        <v>128</v>
      </c>
      <c r="E161" s="153">
        <v>50.97</v>
      </c>
    </row>
    <row r="162" spans="1:5">
      <c r="A162" s="153">
        <v>47</v>
      </c>
      <c r="B162" s="153" t="s">
        <v>7521</v>
      </c>
      <c r="C162" s="153" t="s">
        <v>5580</v>
      </c>
      <c r="D162" s="153" t="s">
        <v>128</v>
      </c>
      <c r="E162" s="153">
        <v>60.49</v>
      </c>
    </row>
    <row r="163" spans="1:5">
      <c r="A163" s="153">
        <v>48</v>
      </c>
      <c r="B163" s="153" t="s">
        <v>7522</v>
      </c>
      <c r="C163" s="153" t="s">
        <v>5580</v>
      </c>
      <c r="D163" s="153" t="s">
        <v>128</v>
      </c>
      <c r="E163" s="153">
        <v>15.78</v>
      </c>
    </row>
    <row r="164" spans="1:5">
      <c r="A164" s="153">
        <v>52</v>
      </c>
      <c r="B164" s="153" t="s">
        <v>7523</v>
      </c>
      <c r="C164" s="153" t="s">
        <v>5580</v>
      </c>
      <c r="D164" s="153" t="s">
        <v>128</v>
      </c>
      <c r="E164" s="153">
        <v>11.99</v>
      </c>
    </row>
    <row r="165" spans="1:5">
      <c r="A165" s="153">
        <v>43</v>
      </c>
      <c r="B165" s="153" t="s">
        <v>7524</v>
      </c>
      <c r="C165" s="153" t="s">
        <v>5580</v>
      </c>
      <c r="D165" s="153" t="s">
        <v>128</v>
      </c>
      <c r="E165" s="153">
        <v>40.46</v>
      </c>
    </row>
    <row r="166" spans="1:5">
      <c r="A166" s="153">
        <v>4791</v>
      </c>
      <c r="B166" s="153" t="s">
        <v>7525</v>
      </c>
      <c r="C166" s="153" t="s">
        <v>5584</v>
      </c>
      <c r="D166" s="153" t="s">
        <v>127</v>
      </c>
      <c r="E166" s="153">
        <v>18.059999999999999</v>
      </c>
    </row>
    <row r="167" spans="1:5">
      <c r="A167" s="153">
        <v>157</v>
      </c>
      <c r="B167" s="153" t="s">
        <v>7526</v>
      </c>
      <c r="C167" s="153" t="s">
        <v>5584</v>
      </c>
      <c r="D167" s="153" t="s">
        <v>127</v>
      </c>
      <c r="E167" s="153">
        <v>101.88</v>
      </c>
    </row>
    <row r="168" spans="1:5">
      <c r="A168" s="153">
        <v>156</v>
      </c>
      <c r="B168" s="153" t="s">
        <v>7527</v>
      </c>
      <c r="C168" s="153" t="s">
        <v>5584</v>
      </c>
      <c r="D168" s="153" t="s">
        <v>127</v>
      </c>
      <c r="E168" s="153">
        <v>45.48</v>
      </c>
    </row>
    <row r="169" spans="1:5">
      <c r="A169" s="153">
        <v>131</v>
      </c>
      <c r="B169" s="153" t="s">
        <v>7528</v>
      </c>
      <c r="C169" s="153" t="s">
        <v>5584</v>
      </c>
      <c r="D169" s="153" t="s">
        <v>127</v>
      </c>
      <c r="E169" s="153">
        <v>43.66</v>
      </c>
    </row>
    <row r="170" spans="1:5">
      <c r="A170" s="153">
        <v>39719</v>
      </c>
      <c r="B170" s="153" t="s">
        <v>7529</v>
      </c>
      <c r="C170" s="153" t="s">
        <v>5585</v>
      </c>
      <c r="D170" s="153" t="s">
        <v>127</v>
      </c>
      <c r="E170" s="153">
        <v>47.32</v>
      </c>
    </row>
    <row r="171" spans="1:5">
      <c r="A171" s="153">
        <v>21114</v>
      </c>
      <c r="B171" s="153" t="s">
        <v>7530</v>
      </c>
      <c r="C171" s="153" t="s">
        <v>5580</v>
      </c>
      <c r="D171" s="153" t="s">
        <v>127</v>
      </c>
      <c r="E171" s="153">
        <v>10.130000000000001</v>
      </c>
    </row>
    <row r="172" spans="1:5">
      <c r="A172" s="153">
        <v>119</v>
      </c>
      <c r="B172" s="153" t="s">
        <v>7531</v>
      </c>
      <c r="C172" s="153" t="s">
        <v>5580</v>
      </c>
      <c r="D172" s="153" t="s">
        <v>5579</v>
      </c>
      <c r="E172" s="153">
        <v>4</v>
      </c>
    </row>
    <row r="173" spans="1:5">
      <c r="A173" s="153">
        <v>20080</v>
      </c>
      <c r="B173" s="153" t="s">
        <v>7532</v>
      </c>
      <c r="C173" s="153" t="s">
        <v>5580</v>
      </c>
      <c r="D173" s="153" t="s">
        <v>127</v>
      </c>
      <c r="E173" s="153">
        <v>11.46</v>
      </c>
    </row>
    <row r="174" spans="1:5">
      <c r="A174" s="153">
        <v>122</v>
      </c>
      <c r="B174" s="153" t="s">
        <v>7533</v>
      </c>
      <c r="C174" s="153" t="s">
        <v>5580</v>
      </c>
      <c r="D174" s="153" t="s">
        <v>127</v>
      </c>
      <c r="E174" s="153">
        <v>36.130000000000003</v>
      </c>
    </row>
    <row r="175" spans="1:5">
      <c r="A175" s="153">
        <v>3410</v>
      </c>
      <c r="B175" s="153" t="s">
        <v>7534</v>
      </c>
      <c r="C175" s="153" t="s">
        <v>5584</v>
      </c>
      <c r="D175" s="153" t="s">
        <v>128</v>
      </c>
      <c r="E175" s="153">
        <v>19.66</v>
      </c>
    </row>
    <row r="176" spans="1:5">
      <c r="A176" s="153">
        <v>124</v>
      </c>
      <c r="B176" s="153" t="s">
        <v>7535</v>
      </c>
      <c r="C176" s="153" t="s">
        <v>5585</v>
      </c>
      <c r="D176" s="153" t="s">
        <v>127</v>
      </c>
      <c r="E176" s="153">
        <v>11.34</v>
      </c>
    </row>
    <row r="177" spans="1:5">
      <c r="A177" s="153">
        <v>7334</v>
      </c>
      <c r="B177" s="153" t="s">
        <v>7536</v>
      </c>
      <c r="C177" s="153" t="s">
        <v>5585</v>
      </c>
      <c r="D177" s="153" t="s">
        <v>127</v>
      </c>
      <c r="E177" s="153">
        <v>9.0500000000000007</v>
      </c>
    </row>
    <row r="178" spans="1:5">
      <c r="A178" s="153">
        <v>7325</v>
      </c>
      <c r="B178" s="153" t="s">
        <v>7537</v>
      </c>
      <c r="C178" s="153" t="s">
        <v>5584</v>
      </c>
      <c r="D178" s="153" t="s">
        <v>127</v>
      </c>
      <c r="E178" s="153">
        <v>5.24</v>
      </c>
    </row>
    <row r="179" spans="1:5">
      <c r="A179" s="153">
        <v>123</v>
      </c>
      <c r="B179" s="153" t="s">
        <v>7538</v>
      </c>
      <c r="C179" s="153" t="s">
        <v>5585</v>
      </c>
      <c r="D179" s="153" t="s">
        <v>5579</v>
      </c>
      <c r="E179" s="153">
        <v>5.04</v>
      </c>
    </row>
    <row r="180" spans="1:5">
      <c r="A180" s="153">
        <v>127</v>
      </c>
      <c r="B180" s="153" t="s">
        <v>7539</v>
      </c>
      <c r="C180" s="153" t="s">
        <v>5585</v>
      </c>
      <c r="D180" s="153" t="s">
        <v>127</v>
      </c>
      <c r="E180" s="153">
        <v>11.83</v>
      </c>
    </row>
    <row r="181" spans="1:5">
      <c r="A181" s="153">
        <v>133</v>
      </c>
      <c r="B181" s="153" t="s">
        <v>7540</v>
      </c>
      <c r="C181" s="153" t="s">
        <v>5585</v>
      </c>
      <c r="D181" s="153" t="s">
        <v>127</v>
      </c>
      <c r="E181" s="153">
        <v>5.08</v>
      </c>
    </row>
    <row r="182" spans="1:5">
      <c r="A182" s="153">
        <v>37538</v>
      </c>
      <c r="B182" s="153" t="s">
        <v>7541</v>
      </c>
      <c r="C182" s="153" t="s">
        <v>5586</v>
      </c>
      <c r="D182" s="153" t="s">
        <v>127</v>
      </c>
      <c r="E182" s="153">
        <v>126.18</v>
      </c>
    </row>
    <row r="183" spans="1:5">
      <c r="A183" s="153">
        <v>132</v>
      </c>
      <c r="B183" s="153" t="s">
        <v>7542</v>
      </c>
      <c r="C183" s="153" t="s">
        <v>5585</v>
      </c>
      <c r="D183" s="153" t="s">
        <v>127</v>
      </c>
      <c r="E183" s="153">
        <v>5.59</v>
      </c>
    </row>
    <row r="184" spans="1:5">
      <c r="A184" s="153">
        <v>13408</v>
      </c>
      <c r="B184" s="153" t="s">
        <v>7543</v>
      </c>
      <c r="C184" s="153" t="s">
        <v>5587</v>
      </c>
      <c r="D184" s="153" t="s">
        <v>127</v>
      </c>
      <c r="E184" s="153">
        <v>1987.86</v>
      </c>
    </row>
    <row r="185" spans="1:5">
      <c r="A185" s="153">
        <v>37476</v>
      </c>
      <c r="B185" s="153" t="s">
        <v>7544</v>
      </c>
      <c r="C185" s="153" t="s">
        <v>5580</v>
      </c>
      <c r="D185" s="153" t="s">
        <v>127</v>
      </c>
      <c r="E185" s="153">
        <v>1559.47</v>
      </c>
    </row>
    <row r="186" spans="1:5">
      <c r="A186" s="153">
        <v>37478</v>
      </c>
      <c r="B186" s="153" t="s">
        <v>7545</v>
      </c>
      <c r="C186" s="153" t="s">
        <v>5580</v>
      </c>
      <c r="D186" s="153" t="s">
        <v>127</v>
      </c>
      <c r="E186" s="153">
        <v>2206.2399999999998</v>
      </c>
    </row>
    <row r="187" spans="1:5">
      <c r="A187" s="153">
        <v>37477</v>
      </c>
      <c r="B187" s="153" t="s">
        <v>7546</v>
      </c>
      <c r="C187" s="153" t="s">
        <v>5580</v>
      </c>
      <c r="D187" s="153" t="s">
        <v>127</v>
      </c>
      <c r="E187" s="153">
        <v>2699.66</v>
      </c>
    </row>
    <row r="188" spans="1:5">
      <c r="A188" s="153">
        <v>37479</v>
      </c>
      <c r="B188" s="153" t="s">
        <v>7547</v>
      </c>
      <c r="C188" s="153" t="s">
        <v>5580</v>
      </c>
      <c r="D188" s="153" t="s">
        <v>127</v>
      </c>
      <c r="E188" s="153">
        <v>3375.62</v>
      </c>
    </row>
    <row r="189" spans="1:5">
      <c r="A189" s="153">
        <v>4319</v>
      </c>
      <c r="B189" s="153" t="s">
        <v>7548</v>
      </c>
      <c r="C189" s="153" t="s">
        <v>5580</v>
      </c>
      <c r="D189" s="153" t="s">
        <v>127</v>
      </c>
      <c r="E189" s="153">
        <v>0.91</v>
      </c>
    </row>
    <row r="190" spans="1:5">
      <c r="A190" s="153">
        <v>43064</v>
      </c>
      <c r="B190" s="153" t="s">
        <v>7549</v>
      </c>
      <c r="C190" s="153" t="s">
        <v>5584</v>
      </c>
      <c r="D190" s="153" t="s">
        <v>127</v>
      </c>
      <c r="E190" s="153">
        <v>7.24</v>
      </c>
    </row>
    <row r="191" spans="1:5">
      <c r="A191" s="153">
        <v>40553</v>
      </c>
      <c r="B191" s="153" t="s">
        <v>7550</v>
      </c>
      <c r="C191" s="153" t="s">
        <v>5582</v>
      </c>
      <c r="D191" s="153" t="s">
        <v>128</v>
      </c>
      <c r="E191" s="153">
        <v>35.700000000000003</v>
      </c>
    </row>
    <row r="192" spans="1:5">
      <c r="A192" s="153">
        <v>13003</v>
      </c>
      <c r="B192" s="153" t="s">
        <v>7551</v>
      </c>
      <c r="C192" s="153" t="s">
        <v>5585</v>
      </c>
      <c r="D192" s="153" t="s">
        <v>127</v>
      </c>
      <c r="E192" s="153">
        <v>2.38</v>
      </c>
    </row>
    <row r="193" spans="1:5">
      <c r="A193" s="153">
        <v>6114</v>
      </c>
      <c r="B193" s="153" t="s">
        <v>7552</v>
      </c>
      <c r="C193" s="153" t="s">
        <v>5578</v>
      </c>
      <c r="D193" s="153" t="s">
        <v>127</v>
      </c>
      <c r="E193" s="153">
        <v>8.0299999999999994</v>
      </c>
    </row>
    <row r="194" spans="1:5">
      <c r="A194" s="153">
        <v>40912</v>
      </c>
      <c r="B194" s="153" t="s">
        <v>7553</v>
      </c>
      <c r="C194" s="153" t="s">
        <v>5588</v>
      </c>
      <c r="D194" s="153" t="s">
        <v>127</v>
      </c>
      <c r="E194" s="153">
        <v>1408.38</v>
      </c>
    </row>
    <row r="195" spans="1:5">
      <c r="A195" s="153">
        <v>247</v>
      </c>
      <c r="B195" s="153" t="s">
        <v>7554</v>
      </c>
      <c r="C195" s="153" t="s">
        <v>5578</v>
      </c>
      <c r="D195" s="153" t="s">
        <v>127</v>
      </c>
      <c r="E195" s="153">
        <v>10.23</v>
      </c>
    </row>
    <row r="196" spans="1:5">
      <c r="A196" s="153">
        <v>40919</v>
      </c>
      <c r="B196" s="153" t="s">
        <v>7555</v>
      </c>
      <c r="C196" s="153" t="s">
        <v>5588</v>
      </c>
      <c r="D196" s="153" t="s">
        <v>127</v>
      </c>
      <c r="E196" s="153">
        <v>1793.5</v>
      </c>
    </row>
    <row r="197" spans="1:5">
      <c r="A197" s="153">
        <v>25958</v>
      </c>
      <c r="B197" s="153" t="s">
        <v>7556</v>
      </c>
      <c r="C197" s="153" t="s">
        <v>5578</v>
      </c>
      <c r="D197" s="153" t="s">
        <v>127</v>
      </c>
      <c r="E197" s="153">
        <v>7.42</v>
      </c>
    </row>
    <row r="198" spans="1:5">
      <c r="A198" s="153">
        <v>40984</v>
      </c>
      <c r="B198" s="153" t="s">
        <v>7557</v>
      </c>
      <c r="C198" s="153" t="s">
        <v>5588</v>
      </c>
      <c r="D198" s="153" t="s">
        <v>127</v>
      </c>
      <c r="E198" s="153">
        <v>1301.1099999999999</v>
      </c>
    </row>
    <row r="199" spans="1:5">
      <c r="A199" s="153">
        <v>248</v>
      </c>
      <c r="B199" s="153" t="s">
        <v>7558</v>
      </c>
      <c r="C199" s="153" t="s">
        <v>5578</v>
      </c>
      <c r="D199" s="153" t="s">
        <v>127</v>
      </c>
      <c r="E199" s="153">
        <v>8.31</v>
      </c>
    </row>
    <row r="200" spans="1:5">
      <c r="A200" s="153">
        <v>41086</v>
      </c>
      <c r="B200" s="153" t="s">
        <v>7559</v>
      </c>
      <c r="C200" s="153" t="s">
        <v>5588</v>
      </c>
      <c r="D200" s="153" t="s">
        <v>127</v>
      </c>
      <c r="E200" s="153">
        <v>1457.34</v>
      </c>
    </row>
    <row r="201" spans="1:5">
      <c r="A201" s="153">
        <v>34466</v>
      </c>
      <c r="B201" s="153" t="s">
        <v>7560</v>
      </c>
      <c r="C201" s="153" t="s">
        <v>5578</v>
      </c>
      <c r="D201" s="153" t="s">
        <v>127</v>
      </c>
      <c r="E201" s="153">
        <v>8.33</v>
      </c>
    </row>
    <row r="202" spans="1:5">
      <c r="A202" s="153">
        <v>41083</v>
      </c>
      <c r="B202" s="153" t="s">
        <v>7561</v>
      </c>
      <c r="C202" s="153" t="s">
        <v>5588</v>
      </c>
      <c r="D202" s="153" t="s">
        <v>127</v>
      </c>
      <c r="E202" s="153">
        <v>1459.68</v>
      </c>
    </row>
    <row r="203" spans="1:5">
      <c r="A203" s="153">
        <v>252</v>
      </c>
      <c r="B203" s="153" t="s">
        <v>7562</v>
      </c>
      <c r="C203" s="153" t="s">
        <v>5578</v>
      </c>
      <c r="D203" s="153" t="s">
        <v>127</v>
      </c>
      <c r="E203" s="153">
        <v>8.61</v>
      </c>
    </row>
    <row r="204" spans="1:5">
      <c r="A204" s="153">
        <v>40909</v>
      </c>
      <c r="B204" s="153" t="s">
        <v>7563</v>
      </c>
      <c r="C204" s="153" t="s">
        <v>5588</v>
      </c>
      <c r="D204" s="153" t="s">
        <v>127</v>
      </c>
      <c r="E204" s="153">
        <v>1510.62</v>
      </c>
    </row>
    <row r="205" spans="1:5">
      <c r="A205" s="153">
        <v>242</v>
      </c>
      <c r="B205" s="153" t="s">
        <v>7564</v>
      </c>
      <c r="C205" s="153" t="s">
        <v>5578</v>
      </c>
      <c r="D205" s="153" t="s">
        <v>127</v>
      </c>
      <c r="E205" s="153">
        <v>10.88</v>
      </c>
    </row>
    <row r="206" spans="1:5">
      <c r="A206" s="153">
        <v>41085</v>
      </c>
      <c r="B206" s="153" t="s">
        <v>7565</v>
      </c>
      <c r="C206" s="153" t="s">
        <v>5588</v>
      </c>
      <c r="D206" s="153" t="s">
        <v>127</v>
      </c>
      <c r="E206" s="153">
        <v>1906.48</v>
      </c>
    </row>
    <row r="207" spans="1:5">
      <c r="A207" s="153">
        <v>427</v>
      </c>
      <c r="B207" s="153" t="s">
        <v>7566</v>
      </c>
      <c r="C207" s="153" t="s">
        <v>5580</v>
      </c>
      <c r="D207" s="153" t="s">
        <v>128</v>
      </c>
      <c r="E207" s="153">
        <v>4.99</v>
      </c>
    </row>
    <row r="208" spans="1:5">
      <c r="A208" s="153">
        <v>417</v>
      </c>
      <c r="B208" s="153" t="s">
        <v>7567</v>
      </c>
      <c r="C208" s="153" t="s">
        <v>5580</v>
      </c>
      <c r="D208" s="153" t="s">
        <v>128</v>
      </c>
      <c r="E208" s="153">
        <v>2.35</v>
      </c>
    </row>
    <row r="209" spans="1:5">
      <c r="A209" s="153">
        <v>11273</v>
      </c>
      <c r="B209" s="153" t="s">
        <v>7568</v>
      </c>
      <c r="C209" s="153" t="s">
        <v>5580</v>
      </c>
      <c r="D209" s="153" t="s">
        <v>128</v>
      </c>
      <c r="E209" s="153">
        <v>7.3</v>
      </c>
    </row>
    <row r="210" spans="1:5">
      <c r="A210" s="153">
        <v>11272</v>
      </c>
      <c r="B210" s="153" t="s">
        <v>7569</v>
      </c>
      <c r="C210" s="153" t="s">
        <v>5580</v>
      </c>
      <c r="D210" s="153" t="s">
        <v>128</v>
      </c>
      <c r="E210" s="153">
        <v>4.41</v>
      </c>
    </row>
    <row r="211" spans="1:5">
      <c r="A211" s="153">
        <v>11275</v>
      </c>
      <c r="B211" s="153" t="s">
        <v>7570</v>
      </c>
      <c r="C211" s="153" t="s">
        <v>5580</v>
      </c>
      <c r="D211" s="153" t="s">
        <v>128</v>
      </c>
      <c r="E211" s="153">
        <v>1.77</v>
      </c>
    </row>
    <row r="212" spans="1:5">
      <c r="A212" s="153">
        <v>11274</v>
      </c>
      <c r="B212" s="153" t="s">
        <v>7571</v>
      </c>
      <c r="C212" s="153" t="s">
        <v>5580</v>
      </c>
      <c r="D212" s="153" t="s">
        <v>128</v>
      </c>
      <c r="E212" s="153">
        <v>1.35</v>
      </c>
    </row>
    <row r="213" spans="1:5">
      <c r="A213" s="153">
        <v>38470</v>
      </c>
      <c r="B213" s="153" t="s">
        <v>7572</v>
      </c>
      <c r="C213" s="153" t="s">
        <v>5580</v>
      </c>
      <c r="D213" s="153" t="s">
        <v>5579</v>
      </c>
      <c r="E213" s="153">
        <v>24.82</v>
      </c>
    </row>
    <row r="214" spans="1:5">
      <c r="A214" s="153">
        <v>38547</v>
      </c>
      <c r="B214" s="153" t="s">
        <v>7573</v>
      </c>
      <c r="C214" s="153" t="s">
        <v>5580</v>
      </c>
      <c r="D214" s="153" t="s">
        <v>127</v>
      </c>
      <c r="E214" s="153">
        <v>67.73</v>
      </c>
    </row>
    <row r="215" spans="1:5">
      <c r="A215" s="153">
        <v>38469</v>
      </c>
      <c r="B215" s="153" t="s">
        <v>7574</v>
      </c>
      <c r="C215" s="153" t="s">
        <v>5580</v>
      </c>
      <c r="D215" s="153" t="s">
        <v>127</v>
      </c>
      <c r="E215" s="153">
        <v>72.819999999999993</v>
      </c>
    </row>
    <row r="216" spans="1:5">
      <c r="A216" s="153">
        <v>38467</v>
      </c>
      <c r="B216" s="153" t="s">
        <v>7575</v>
      </c>
      <c r="C216" s="153" t="s">
        <v>5580</v>
      </c>
      <c r="D216" s="153" t="s">
        <v>127</v>
      </c>
      <c r="E216" s="153">
        <v>40.97</v>
      </c>
    </row>
    <row r="217" spans="1:5">
      <c r="A217" s="153">
        <v>38468</v>
      </c>
      <c r="B217" s="153" t="s">
        <v>7576</v>
      </c>
      <c r="C217" s="153" t="s">
        <v>5580</v>
      </c>
      <c r="D217" s="153" t="s">
        <v>127</v>
      </c>
      <c r="E217" s="153">
        <v>45.09</v>
      </c>
    </row>
    <row r="218" spans="1:5">
      <c r="A218" s="153">
        <v>38471</v>
      </c>
      <c r="B218" s="153" t="s">
        <v>7577</v>
      </c>
      <c r="C218" s="153" t="s">
        <v>5580</v>
      </c>
      <c r="D218" s="153" t="s">
        <v>127</v>
      </c>
      <c r="E218" s="153">
        <v>58.55</v>
      </c>
    </row>
    <row r="219" spans="1:5">
      <c r="A219" s="153">
        <v>37370</v>
      </c>
      <c r="B219" s="153" t="s">
        <v>7578</v>
      </c>
      <c r="C219" s="153" t="s">
        <v>5578</v>
      </c>
      <c r="D219" s="153" t="s">
        <v>5579</v>
      </c>
      <c r="E219" s="153">
        <v>1.28</v>
      </c>
    </row>
    <row r="220" spans="1:5">
      <c r="A220" s="153">
        <v>40862</v>
      </c>
      <c r="B220" s="153" t="s">
        <v>7579</v>
      </c>
      <c r="C220" s="153" t="s">
        <v>5588</v>
      </c>
      <c r="D220" s="153" t="s">
        <v>5579</v>
      </c>
      <c r="E220" s="153">
        <v>241.18</v>
      </c>
    </row>
    <row r="221" spans="1:5">
      <c r="A221" s="153">
        <v>10658</v>
      </c>
      <c r="B221" s="153" t="s">
        <v>7580</v>
      </c>
      <c r="C221" s="153" t="s">
        <v>5580</v>
      </c>
      <c r="D221" s="153" t="s">
        <v>128</v>
      </c>
      <c r="E221" s="153">
        <v>6900</v>
      </c>
    </row>
    <row r="222" spans="1:5">
      <c r="A222" s="153">
        <v>253</v>
      </c>
      <c r="B222" s="153" t="s">
        <v>7581</v>
      </c>
      <c r="C222" s="153" t="s">
        <v>5578</v>
      </c>
      <c r="D222" s="153" t="s">
        <v>5579</v>
      </c>
      <c r="E222" s="153">
        <v>14.87</v>
      </c>
    </row>
    <row r="223" spans="1:5">
      <c r="A223" s="153">
        <v>40809</v>
      </c>
      <c r="B223" s="153" t="s">
        <v>7582</v>
      </c>
      <c r="C223" s="153" t="s">
        <v>5588</v>
      </c>
      <c r="D223" s="153" t="s">
        <v>127</v>
      </c>
      <c r="E223" s="153">
        <v>2604.6</v>
      </c>
    </row>
    <row r="224" spans="1:5">
      <c r="A224" s="153">
        <v>42428</v>
      </c>
      <c r="B224" s="153" t="s">
        <v>7583</v>
      </c>
      <c r="C224" s="153" t="s">
        <v>5580</v>
      </c>
      <c r="D224" s="153" t="s">
        <v>128</v>
      </c>
      <c r="E224" s="153">
        <v>1974.5</v>
      </c>
    </row>
    <row r="225" spans="1:5">
      <c r="A225" s="153">
        <v>583</v>
      </c>
      <c r="B225" s="153" t="s">
        <v>7584</v>
      </c>
      <c r="C225" s="153" t="s">
        <v>5584</v>
      </c>
      <c r="D225" s="153" t="s">
        <v>127</v>
      </c>
      <c r="E225" s="153">
        <v>35.619999999999997</v>
      </c>
    </row>
    <row r="226" spans="1:5">
      <c r="A226" s="153">
        <v>299</v>
      </c>
      <c r="B226" s="153" t="s">
        <v>7585</v>
      </c>
      <c r="C226" s="153" t="s">
        <v>5580</v>
      </c>
      <c r="D226" s="153" t="s">
        <v>127</v>
      </c>
      <c r="E226" s="153">
        <v>1.81</v>
      </c>
    </row>
    <row r="227" spans="1:5">
      <c r="A227" s="153">
        <v>298</v>
      </c>
      <c r="B227" s="153" t="s">
        <v>7586</v>
      </c>
      <c r="C227" s="153" t="s">
        <v>5580</v>
      </c>
      <c r="D227" s="153" t="s">
        <v>127</v>
      </c>
      <c r="E227" s="153">
        <v>1.82</v>
      </c>
    </row>
    <row r="228" spans="1:5">
      <c r="A228" s="153">
        <v>295</v>
      </c>
      <c r="B228" s="153" t="s">
        <v>7587</v>
      </c>
      <c r="C228" s="153" t="s">
        <v>5580</v>
      </c>
      <c r="D228" s="153" t="s">
        <v>127</v>
      </c>
      <c r="E228" s="153">
        <v>1.0900000000000001</v>
      </c>
    </row>
    <row r="229" spans="1:5">
      <c r="A229" s="153">
        <v>296</v>
      </c>
      <c r="B229" s="153" t="s">
        <v>7588</v>
      </c>
      <c r="C229" s="153" t="s">
        <v>5580</v>
      </c>
      <c r="D229" s="153" t="s">
        <v>127</v>
      </c>
      <c r="E229" s="153">
        <v>1.1299999999999999</v>
      </c>
    </row>
    <row r="230" spans="1:5">
      <c r="A230" s="153">
        <v>297</v>
      </c>
      <c r="B230" s="153" t="s">
        <v>7589</v>
      </c>
      <c r="C230" s="153" t="s">
        <v>5580</v>
      </c>
      <c r="D230" s="153" t="s">
        <v>127</v>
      </c>
      <c r="E230" s="153">
        <v>1.59</v>
      </c>
    </row>
    <row r="231" spans="1:5">
      <c r="A231" s="153">
        <v>301</v>
      </c>
      <c r="B231" s="153" t="s">
        <v>7590</v>
      </c>
      <c r="C231" s="153" t="s">
        <v>5580</v>
      </c>
      <c r="D231" s="153" t="s">
        <v>5579</v>
      </c>
      <c r="E231" s="153">
        <v>2</v>
      </c>
    </row>
    <row r="232" spans="1:5">
      <c r="A232" s="153">
        <v>300</v>
      </c>
      <c r="B232" s="153" t="s">
        <v>7591</v>
      </c>
      <c r="C232" s="153" t="s">
        <v>5580</v>
      </c>
      <c r="D232" s="153" t="s">
        <v>127</v>
      </c>
      <c r="E232" s="153">
        <v>8.4</v>
      </c>
    </row>
    <row r="233" spans="1:5">
      <c r="A233" s="153">
        <v>20084</v>
      </c>
      <c r="B233" s="153" t="s">
        <v>7592</v>
      </c>
      <c r="C233" s="153" t="s">
        <v>5580</v>
      </c>
      <c r="D233" s="153" t="s">
        <v>127</v>
      </c>
      <c r="E233" s="153">
        <v>1.0900000000000001</v>
      </c>
    </row>
    <row r="234" spans="1:5">
      <c r="A234" s="153">
        <v>20085</v>
      </c>
      <c r="B234" s="153" t="s">
        <v>7593</v>
      </c>
      <c r="C234" s="153" t="s">
        <v>5580</v>
      </c>
      <c r="D234" s="153" t="s">
        <v>127</v>
      </c>
      <c r="E234" s="153">
        <v>1.01</v>
      </c>
    </row>
    <row r="235" spans="1:5">
      <c r="A235" s="153">
        <v>311</v>
      </c>
      <c r="B235" s="153" t="s">
        <v>7594</v>
      </c>
      <c r="C235" s="153" t="s">
        <v>5580</v>
      </c>
      <c r="D235" s="153" t="s">
        <v>127</v>
      </c>
      <c r="E235" s="153">
        <v>6.5</v>
      </c>
    </row>
    <row r="236" spans="1:5">
      <c r="A236" s="153">
        <v>318</v>
      </c>
      <c r="B236" s="153" t="s">
        <v>7595</v>
      </c>
      <c r="C236" s="153" t="s">
        <v>5580</v>
      </c>
      <c r="D236" s="153" t="s">
        <v>127</v>
      </c>
      <c r="E236" s="153">
        <v>11.39</v>
      </c>
    </row>
    <row r="237" spans="1:5">
      <c r="A237" s="153">
        <v>319</v>
      </c>
      <c r="B237" s="153" t="s">
        <v>7596</v>
      </c>
      <c r="C237" s="153" t="s">
        <v>5580</v>
      </c>
      <c r="D237" s="153" t="s">
        <v>127</v>
      </c>
      <c r="E237" s="153">
        <v>21.51</v>
      </c>
    </row>
    <row r="238" spans="1:5">
      <c r="A238" s="153">
        <v>320</v>
      </c>
      <c r="B238" s="153" t="s">
        <v>7597</v>
      </c>
      <c r="C238" s="153" t="s">
        <v>5580</v>
      </c>
      <c r="D238" s="153" t="s">
        <v>127</v>
      </c>
      <c r="E238" s="153">
        <v>68.39</v>
      </c>
    </row>
    <row r="239" spans="1:5">
      <c r="A239" s="153">
        <v>314</v>
      </c>
      <c r="B239" s="153" t="s">
        <v>7598</v>
      </c>
      <c r="C239" s="153" t="s">
        <v>5580</v>
      </c>
      <c r="D239" s="153" t="s">
        <v>127</v>
      </c>
      <c r="E239" s="153">
        <v>105.05</v>
      </c>
    </row>
    <row r="240" spans="1:5">
      <c r="A240" s="153">
        <v>303</v>
      </c>
      <c r="B240" s="153" t="s">
        <v>7599</v>
      </c>
      <c r="C240" s="153" t="s">
        <v>5580</v>
      </c>
      <c r="D240" s="153" t="s">
        <v>127</v>
      </c>
      <c r="E240" s="153">
        <v>2.72</v>
      </c>
    </row>
    <row r="241" spans="1:5">
      <c r="A241" s="153">
        <v>304</v>
      </c>
      <c r="B241" s="153" t="s">
        <v>7600</v>
      </c>
      <c r="C241" s="153" t="s">
        <v>5580</v>
      </c>
      <c r="D241" s="153" t="s">
        <v>127</v>
      </c>
      <c r="E241" s="153">
        <v>4.16</v>
      </c>
    </row>
    <row r="242" spans="1:5">
      <c r="A242" s="153">
        <v>305</v>
      </c>
      <c r="B242" s="153" t="s">
        <v>7601</v>
      </c>
      <c r="C242" s="153" t="s">
        <v>5580</v>
      </c>
      <c r="D242" s="153" t="s">
        <v>127</v>
      </c>
      <c r="E242" s="153">
        <v>7.11</v>
      </c>
    </row>
    <row r="243" spans="1:5">
      <c r="A243" s="153">
        <v>306</v>
      </c>
      <c r="B243" s="153" t="s">
        <v>7602</v>
      </c>
      <c r="C243" s="153" t="s">
        <v>5580</v>
      </c>
      <c r="D243" s="153" t="s">
        <v>127</v>
      </c>
      <c r="E243" s="153">
        <v>8.5399999999999991</v>
      </c>
    </row>
    <row r="244" spans="1:5">
      <c r="A244" s="153">
        <v>307</v>
      </c>
      <c r="B244" s="153" t="s">
        <v>7603</v>
      </c>
      <c r="C244" s="153" t="s">
        <v>5580</v>
      </c>
      <c r="D244" s="153" t="s">
        <v>127</v>
      </c>
      <c r="E244" s="153">
        <v>16.86</v>
      </c>
    </row>
    <row r="245" spans="1:5">
      <c r="A245" s="153">
        <v>309</v>
      </c>
      <c r="B245" s="153" t="s">
        <v>7604</v>
      </c>
      <c r="C245" s="153" t="s">
        <v>5580</v>
      </c>
      <c r="D245" s="153" t="s">
        <v>127</v>
      </c>
      <c r="E245" s="153">
        <v>34.56</v>
      </c>
    </row>
    <row r="246" spans="1:5">
      <c r="A246" s="153">
        <v>310</v>
      </c>
      <c r="B246" s="153" t="s">
        <v>7605</v>
      </c>
      <c r="C246" s="153" t="s">
        <v>5580</v>
      </c>
      <c r="D246" s="153" t="s">
        <v>127</v>
      </c>
      <c r="E246" s="153">
        <v>43.83</v>
      </c>
    </row>
    <row r="247" spans="1:5">
      <c r="A247" s="153">
        <v>328</v>
      </c>
      <c r="B247" s="153" t="s">
        <v>7606</v>
      </c>
      <c r="C247" s="153" t="s">
        <v>5580</v>
      </c>
      <c r="D247" s="153" t="s">
        <v>127</v>
      </c>
      <c r="E247" s="153">
        <v>5.23</v>
      </c>
    </row>
    <row r="248" spans="1:5">
      <c r="A248" s="153">
        <v>325</v>
      </c>
      <c r="B248" s="153" t="s">
        <v>7607</v>
      </c>
      <c r="C248" s="153" t="s">
        <v>5580</v>
      </c>
      <c r="D248" s="153" t="s">
        <v>127</v>
      </c>
      <c r="E248" s="153">
        <v>2.0299999999999998</v>
      </c>
    </row>
    <row r="249" spans="1:5">
      <c r="A249" s="153">
        <v>20326</v>
      </c>
      <c r="B249" s="153" t="s">
        <v>7608</v>
      </c>
      <c r="C249" s="153" t="s">
        <v>5580</v>
      </c>
      <c r="D249" s="153" t="s">
        <v>127</v>
      </c>
      <c r="E249" s="153">
        <v>5.43</v>
      </c>
    </row>
    <row r="250" spans="1:5">
      <c r="A250" s="153">
        <v>329</v>
      </c>
      <c r="B250" s="153" t="s">
        <v>7609</v>
      </c>
      <c r="C250" s="153" t="s">
        <v>5580</v>
      </c>
      <c r="D250" s="153" t="s">
        <v>127</v>
      </c>
      <c r="E250" s="153">
        <v>6.68</v>
      </c>
    </row>
    <row r="251" spans="1:5">
      <c r="A251" s="153">
        <v>308</v>
      </c>
      <c r="B251" s="153" t="s">
        <v>7610</v>
      </c>
      <c r="C251" s="153" t="s">
        <v>5580</v>
      </c>
      <c r="D251" s="153" t="s">
        <v>127</v>
      </c>
      <c r="E251" s="153">
        <v>22.52</v>
      </c>
    </row>
    <row r="252" spans="1:5">
      <c r="A252" s="153">
        <v>39642</v>
      </c>
      <c r="B252" s="153" t="s">
        <v>7611</v>
      </c>
      <c r="C252" s="153" t="s">
        <v>5580</v>
      </c>
      <c r="D252" s="153" t="s">
        <v>127</v>
      </c>
      <c r="E252" s="153">
        <v>1.36</v>
      </c>
    </row>
    <row r="253" spans="1:5">
      <c r="A253" s="153">
        <v>39641</v>
      </c>
      <c r="B253" s="153" t="s">
        <v>7612</v>
      </c>
      <c r="C253" s="153" t="s">
        <v>5580</v>
      </c>
      <c r="D253" s="153" t="s">
        <v>127</v>
      </c>
      <c r="E253" s="153">
        <v>0.95</v>
      </c>
    </row>
    <row r="254" spans="1:5">
      <c r="A254" s="153">
        <v>39643</v>
      </c>
      <c r="B254" s="153" t="s">
        <v>7613</v>
      </c>
      <c r="C254" s="153" t="s">
        <v>5580</v>
      </c>
      <c r="D254" s="153" t="s">
        <v>127</v>
      </c>
      <c r="E254" s="153">
        <v>3.8</v>
      </c>
    </row>
    <row r="255" spans="1:5">
      <c r="A255" s="153">
        <v>39644</v>
      </c>
      <c r="B255" s="153" t="s">
        <v>7614</v>
      </c>
      <c r="C255" s="153" t="s">
        <v>5580</v>
      </c>
      <c r="D255" s="153" t="s">
        <v>127</v>
      </c>
      <c r="E255" s="153">
        <v>4.9000000000000004</v>
      </c>
    </row>
    <row r="256" spans="1:5">
      <c r="A256" s="153">
        <v>39645</v>
      </c>
      <c r="B256" s="153" t="s">
        <v>7615</v>
      </c>
      <c r="C256" s="153" t="s">
        <v>5580</v>
      </c>
      <c r="D256" s="153" t="s">
        <v>127</v>
      </c>
      <c r="E256" s="153">
        <v>6.33</v>
      </c>
    </row>
    <row r="257" spans="1:5">
      <c r="A257" s="153">
        <v>12548</v>
      </c>
      <c r="B257" s="153" t="s">
        <v>7616</v>
      </c>
      <c r="C257" s="153" t="s">
        <v>5580</v>
      </c>
      <c r="D257" s="153" t="s">
        <v>127</v>
      </c>
      <c r="E257" s="153">
        <v>77.989999999999995</v>
      </c>
    </row>
    <row r="258" spans="1:5">
      <c r="A258" s="153">
        <v>13113</v>
      </c>
      <c r="B258" s="153" t="s">
        <v>7617</v>
      </c>
      <c r="C258" s="153" t="s">
        <v>5580</v>
      </c>
      <c r="D258" s="153" t="s">
        <v>127</v>
      </c>
      <c r="E258" s="153">
        <v>31.96</v>
      </c>
    </row>
    <row r="259" spans="1:5">
      <c r="A259" s="153">
        <v>13114</v>
      </c>
      <c r="B259" s="153" t="s">
        <v>7618</v>
      </c>
      <c r="C259" s="153" t="s">
        <v>5580</v>
      </c>
      <c r="D259" s="153" t="s">
        <v>127</v>
      </c>
      <c r="E259" s="153">
        <v>38.909999999999997</v>
      </c>
    </row>
    <row r="260" spans="1:5">
      <c r="A260" s="153">
        <v>12530</v>
      </c>
      <c r="B260" s="153" t="s">
        <v>7619</v>
      </c>
      <c r="C260" s="153" t="s">
        <v>5580</v>
      </c>
      <c r="D260" s="153" t="s">
        <v>127</v>
      </c>
      <c r="E260" s="153">
        <v>47.41</v>
      </c>
    </row>
    <row r="261" spans="1:5">
      <c r="A261" s="153">
        <v>12531</v>
      </c>
      <c r="B261" s="153" t="s">
        <v>7620</v>
      </c>
      <c r="C261" s="153" t="s">
        <v>5580</v>
      </c>
      <c r="D261" s="153" t="s">
        <v>127</v>
      </c>
      <c r="E261" s="153">
        <v>53.03</v>
      </c>
    </row>
    <row r="262" spans="1:5">
      <c r="A262" s="153">
        <v>12532</v>
      </c>
      <c r="B262" s="153" t="s">
        <v>7621</v>
      </c>
      <c r="C262" s="153" t="s">
        <v>5580</v>
      </c>
      <c r="D262" s="153" t="s">
        <v>127</v>
      </c>
      <c r="E262" s="153">
        <v>64.86</v>
      </c>
    </row>
    <row r="263" spans="1:5">
      <c r="A263" s="153">
        <v>12533</v>
      </c>
      <c r="B263" s="153" t="s">
        <v>7622</v>
      </c>
      <c r="C263" s="153" t="s">
        <v>5580</v>
      </c>
      <c r="D263" s="153" t="s">
        <v>127</v>
      </c>
      <c r="E263" s="153">
        <v>77.37</v>
      </c>
    </row>
    <row r="264" spans="1:5">
      <c r="A264" s="153">
        <v>12544</v>
      </c>
      <c r="B264" s="153" t="s">
        <v>7623</v>
      </c>
      <c r="C264" s="153" t="s">
        <v>5580</v>
      </c>
      <c r="D264" s="153" t="s">
        <v>127</v>
      </c>
      <c r="E264" s="153">
        <v>94.51</v>
      </c>
    </row>
    <row r="265" spans="1:5">
      <c r="A265" s="153">
        <v>12546</v>
      </c>
      <c r="B265" s="153" t="s">
        <v>7624</v>
      </c>
      <c r="C265" s="153" t="s">
        <v>5580</v>
      </c>
      <c r="D265" s="153" t="s">
        <v>127</v>
      </c>
      <c r="E265" s="153">
        <v>97.83</v>
      </c>
    </row>
    <row r="266" spans="1:5">
      <c r="A266" s="153">
        <v>12547</v>
      </c>
      <c r="B266" s="153" t="s">
        <v>7625</v>
      </c>
      <c r="C266" s="153" t="s">
        <v>5580</v>
      </c>
      <c r="D266" s="153" t="s">
        <v>127</v>
      </c>
      <c r="E266" s="153">
        <v>113.77</v>
      </c>
    </row>
    <row r="267" spans="1:5">
      <c r="A267" s="153">
        <v>12551</v>
      </c>
      <c r="B267" s="153" t="s">
        <v>7626</v>
      </c>
      <c r="C267" s="153" t="s">
        <v>5580</v>
      </c>
      <c r="D267" s="153" t="s">
        <v>127</v>
      </c>
      <c r="E267" s="153">
        <v>123.88</v>
      </c>
    </row>
    <row r="268" spans="1:5">
      <c r="A268" s="153">
        <v>12563</v>
      </c>
      <c r="B268" s="153" t="s">
        <v>7627</v>
      </c>
      <c r="C268" s="153" t="s">
        <v>5580</v>
      </c>
      <c r="D268" s="153" t="s">
        <v>127</v>
      </c>
      <c r="E268" s="153">
        <v>194.58</v>
      </c>
    </row>
    <row r="269" spans="1:5">
      <c r="A269" s="153">
        <v>12565</v>
      </c>
      <c r="B269" s="153" t="s">
        <v>7628</v>
      </c>
      <c r="C269" s="153" t="s">
        <v>5580</v>
      </c>
      <c r="D269" s="153" t="s">
        <v>127</v>
      </c>
      <c r="E269" s="153">
        <v>306.2</v>
      </c>
    </row>
    <row r="270" spans="1:5">
      <c r="A270" s="153">
        <v>12567</v>
      </c>
      <c r="B270" s="153" t="s">
        <v>7629</v>
      </c>
      <c r="C270" s="153" t="s">
        <v>5580</v>
      </c>
      <c r="D270" s="153" t="s">
        <v>127</v>
      </c>
      <c r="E270" s="153">
        <v>398.44</v>
      </c>
    </row>
    <row r="271" spans="1:5">
      <c r="A271" s="153">
        <v>12568</v>
      </c>
      <c r="B271" s="153" t="s">
        <v>7630</v>
      </c>
      <c r="C271" s="153" t="s">
        <v>5580</v>
      </c>
      <c r="D271" s="153" t="s">
        <v>127</v>
      </c>
      <c r="E271" s="153">
        <v>657.88</v>
      </c>
    </row>
    <row r="272" spans="1:5">
      <c r="A272" s="153">
        <v>11789</v>
      </c>
      <c r="B272" s="153" t="s">
        <v>7631</v>
      </c>
      <c r="C272" s="153" t="s">
        <v>5580</v>
      </c>
      <c r="D272" s="153" t="s">
        <v>128</v>
      </c>
      <c r="E272" s="153">
        <v>0.66</v>
      </c>
    </row>
    <row r="273" spans="1:5">
      <c r="A273" s="153">
        <v>20975</v>
      </c>
      <c r="B273" s="153" t="s">
        <v>7632</v>
      </c>
      <c r="C273" s="153" t="s">
        <v>5580</v>
      </c>
      <c r="D273" s="153" t="s">
        <v>127</v>
      </c>
      <c r="E273" s="153">
        <v>10.99</v>
      </c>
    </row>
    <row r="274" spans="1:5">
      <c r="A274" s="153">
        <v>20976</v>
      </c>
      <c r="B274" s="153" t="s">
        <v>7633</v>
      </c>
      <c r="C274" s="153" t="s">
        <v>5580</v>
      </c>
      <c r="D274" s="153" t="s">
        <v>127</v>
      </c>
      <c r="E274" s="153">
        <v>16.600000000000001</v>
      </c>
    </row>
    <row r="275" spans="1:5">
      <c r="A275" s="153">
        <v>40340</v>
      </c>
      <c r="B275" s="153" t="s">
        <v>7634</v>
      </c>
      <c r="C275" s="153" t="s">
        <v>5580</v>
      </c>
      <c r="D275" s="153" t="s">
        <v>127</v>
      </c>
      <c r="E275" s="153">
        <v>52.96</v>
      </c>
    </row>
    <row r="276" spans="1:5">
      <c r="A276" s="153">
        <v>40341</v>
      </c>
      <c r="B276" s="153" t="s">
        <v>7635</v>
      </c>
      <c r="C276" s="153" t="s">
        <v>5580</v>
      </c>
      <c r="D276" s="153" t="s">
        <v>127</v>
      </c>
      <c r="E276" s="153">
        <v>62.71</v>
      </c>
    </row>
    <row r="277" spans="1:5">
      <c r="A277" s="153">
        <v>40342</v>
      </c>
      <c r="B277" s="153" t="s">
        <v>7636</v>
      </c>
      <c r="C277" s="153" t="s">
        <v>5580</v>
      </c>
      <c r="D277" s="153" t="s">
        <v>127</v>
      </c>
      <c r="E277" s="153">
        <v>79.5</v>
      </c>
    </row>
    <row r="278" spans="1:5">
      <c r="A278" s="153">
        <v>40343</v>
      </c>
      <c r="B278" s="153" t="s">
        <v>7637</v>
      </c>
      <c r="C278" s="153" t="s">
        <v>5580</v>
      </c>
      <c r="D278" s="153" t="s">
        <v>127</v>
      </c>
      <c r="E278" s="153">
        <v>97.54</v>
      </c>
    </row>
    <row r="279" spans="1:5">
      <c r="A279" s="153">
        <v>40344</v>
      </c>
      <c r="B279" s="153" t="s">
        <v>7638</v>
      </c>
      <c r="C279" s="153" t="s">
        <v>5580</v>
      </c>
      <c r="D279" s="153" t="s">
        <v>127</v>
      </c>
      <c r="E279" s="153">
        <v>103.13</v>
      </c>
    </row>
    <row r="280" spans="1:5">
      <c r="A280" s="153">
        <v>40345</v>
      </c>
      <c r="B280" s="153" t="s">
        <v>7639</v>
      </c>
      <c r="C280" s="153" t="s">
        <v>5580</v>
      </c>
      <c r="D280" s="153" t="s">
        <v>127</v>
      </c>
      <c r="E280" s="153">
        <v>128.76</v>
      </c>
    </row>
    <row r="281" spans="1:5">
      <c r="A281" s="153">
        <v>40346</v>
      </c>
      <c r="B281" s="153" t="s">
        <v>7640</v>
      </c>
      <c r="C281" s="153" t="s">
        <v>5580</v>
      </c>
      <c r="D281" s="153" t="s">
        <v>127</v>
      </c>
      <c r="E281" s="153">
        <v>121.13</v>
      </c>
    </row>
    <row r="282" spans="1:5">
      <c r="A282" s="153">
        <v>40347</v>
      </c>
      <c r="B282" s="153" t="s">
        <v>7641</v>
      </c>
      <c r="C282" s="153" t="s">
        <v>5580</v>
      </c>
      <c r="D282" s="153" t="s">
        <v>127</v>
      </c>
      <c r="E282" s="153">
        <v>149.77000000000001</v>
      </c>
    </row>
    <row r="283" spans="1:5">
      <c r="A283" s="153">
        <v>38840</v>
      </c>
      <c r="B283" s="153" t="s">
        <v>7642</v>
      </c>
      <c r="C283" s="153" t="s">
        <v>5580</v>
      </c>
      <c r="D283" s="153" t="s">
        <v>128</v>
      </c>
      <c r="E283" s="153">
        <v>1.69</v>
      </c>
    </row>
    <row r="284" spans="1:5">
      <c r="A284" s="153">
        <v>38841</v>
      </c>
      <c r="B284" s="153" t="s">
        <v>7643</v>
      </c>
      <c r="C284" s="153" t="s">
        <v>5580</v>
      </c>
      <c r="D284" s="153" t="s">
        <v>128</v>
      </c>
      <c r="E284" s="153">
        <v>1.87</v>
      </c>
    </row>
    <row r="285" spans="1:5">
      <c r="A285" s="153">
        <v>38842</v>
      </c>
      <c r="B285" s="153" t="s">
        <v>7644</v>
      </c>
      <c r="C285" s="153" t="s">
        <v>5580</v>
      </c>
      <c r="D285" s="153" t="s">
        <v>128</v>
      </c>
      <c r="E285" s="153">
        <v>3.7</v>
      </c>
    </row>
    <row r="286" spans="1:5">
      <c r="A286" s="153">
        <v>38843</v>
      </c>
      <c r="B286" s="153" t="s">
        <v>7645</v>
      </c>
      <c r="C286" s="153" t="s">
        <v>5580</v>
      </c>
      <c r="D286" s="153" t="s">
        <v>128</v>
      </c>
      <c r="E286" s="153">
        <v>5.78</v>
      </c>
    </row>
    <row r="287" spans="1:5">
      <c r="A287" s="153">
        <v>13761</v>
      </c>
      <c r="B287" s="153" t="s">
        <v>7646</v>
      </c>
      <c r="C287" s="153" t="s">
        <v>5580</v>
      </c>
      <c r="D287" s="153" t="s">
        <v>127</v>
      </c>
      <c r="E287" s="153">
        <v>3044.33</v>
      </c>
    </row>
    <row r="288" spans="1:5">
      <c r="A288" s="153">
        <v>12888</v>
      </c>
      <c r="B288" s="153" t="s">
        <v>7647</v>
      </c>
      <c r="C288" s="153" t="s">
        <v>5589</v>
      </c>
      <c r="D288" s="153" t="s">
        <v>128</v>
      </c>
      <c r="E288" s="153">
        <v>84.62</v>
      </c>
    </row>
    <row r="289" spans="1:5">
      <c r="A289" s="153">
        <v>12889</v>
      </c>
      <c r="B289" s="153" t="s">
        <v>7648</v>
      </c>
      <c r="C289" s="153" t="s">
        <v>5589</v>
      </c>
      <c r="D289" s="153" t="s">
        <v>128</v>
      </c>
      <c r="E289" s="153">
        <v>55.26</v>
      </c>
    </row>
    <row r="290" spans="1:5">
      <c r="A290" s="153">
        <v>4814</v>
      </c>
      <c r="B290" s="153" t="s">
        <v>7649</v>
      </c>
      <c r="C290" s="153" t="s">
        <v>5580</v>
      </c>
      <c r="D290" s="153" t="s">
        <v>127</v>
      </c>
      <c r="E290" s="153">
        <v>166.61</v>
      </c>
    </row>
    <row r="291" spans="1:5">
      <c r="A291" s="153">
        <v>25967</v>
      </c>
      <c r="B291" s="153" t="s">
        <v>7650</v>
      </c>
      <c r="C291" s="153" t="s">
        <v>5580</v>
      </c>
      <c r="D291" s="153" t="s">
        <v>128</v>
      </c>
      <c r="E291" s="153">
        <v>1448.78</v>
      </c>
    </row>
    <row r="292" spans="1:5">
      <c r="A292" s="153">
        <v>6122</v>
      </c>
      <c r="B292" s="153" t="s">
        <v>7651</v>
      </c>
      <c r="C292" s="153" t="s">
        <v>5578</v>
      </c>
      <c r="D292" s="153" t="s">
        <v>127</v>
      </c>
      <c r="E292" s="153">
        <v>14.15</v>
      </c>
    </row>
    <row r="293" spans="1:5">
      <c r="A293" s="153">
        <v>40810</v>
      </c>
      <c r="B293" s="153" t="s">
        <v>7652</v>
      </c>
      <c r="C293" s="153" t="s">
        <v>5588</v>
      </c>
      <c r="D293" s="153" t="s">
        <v>127</v>
      </c>
      <c r="E293" s="153">
        <v>2478.89</v>
      </c>
    </row>
    <row r="294" spans="1:5">
      <c r="A294" s="153">
        <v>21100</v>
      </c>
      <c r="B294" s="153" t="s">
        <v>7653</v>
      </c>
      <c r="C294" s="153" t="s">
        <v>5580</v>
      </c>
      <c r="D294" s="153" t="s">
        <v>128</v>
      </c>
      <c r="E294" s="153">
        <v>2194.52</v>
      </c>
    </row>
    <row r="295" spans="1:5">
      <c r="A295" s="153">
        <v>11816</v>
      </c>
      <c r="B295" s="153" t="s">
        <v>7654</v>
      </c>
      <c r="C295" s="153" t="s">
        <v>5580</v>
      </c>
      <c r="D295" s="153" t="s">
        <v>128</v>
      </c>
      <c r="E295" s="153">
        <v>2340</v>
      </c>
    </row>
    <row r="296" spans="1:5">
      <c r="A296" s="153">
        <v>11814</v>
      </c>
      <c r="B296" s="153" t="s">
        <v>7655</v>
      </c>
      <c r="C296" s="153" t="s">
        <v>5580</v>
      </c>
      <c r="D296" s="153" t="s">
        <v>128</v>
      </c>
      <c r="E296" s="153">
        <v>5093.59</v>
      </c>
    </row>
    <row r="297" spans="1:5">
      <c r="A297" s="153">
        <v>14186</v>
      </c>
      <c r="B297" s="153" t="s">
        <v>7656</v>
      </c>
      <c r="C297" s="153" t="s">
        <v>5580</v>
      </c>
      <c r="D297" s="153" t="s">
        <v>128</v>
      </c>
      <c r="E297" s="153">
        <v>6395.69</v>
      </c>
    </row>
    <row r="298" spans="1:5">
      <c r="A298" s="153">
        <v>14185</v>
      </c>
      <c r="B298" s="153" t="s">
        <v>7657</v>
      </c>
      <c r="C298" s="153" t="s">
        <v>5580</v>
      </c>
      <c r="D298" s="153" t="s">
        <v>128</v>
      </c>
      <c r="E298" s="153">
        <v>8284.91</v>
      </c>
    </row>
    <row r="299" spans="1:5">
      <c r="A299" s="153">
        <v>11811</v>
      </c>
      <c r="B299" s="153" t="s">
        <v>7658</v>
      </c>
      <c r="C299" s="153" t="s">
        <v>5580</v>
      </c>
      <c r="D299" s="153" t="s">
        <v>128</v>
      </c>
      <c r="E299" s="153">
        <v>3167.83</v>
      </c>
    </row>
    <row r="300" spans="1:5">
      <c r="A300" s="153">
        <v>26038</v>
      </c>
      <c r="B300" s="153" t="s">
        <v>7659</v>
      </c>
      <c r="C300" s="153" t="s">
        <v>5580</v>
      </c>
      <c r="D300" s="153" t="s">
        <v>128</v>
      </c>
      <c r="E300" s="153">
        <v>202992.51</v>
      </c>
    </row>
    <row r="301" spans="1:5">
      <c r="A301" s="153">
        <v>34482</v>
      </c>
      <c r="B301" s="153" t="s">
        <v>7660</v>
      </c>
      <c r="C301" s="153" t="s">
        <v>5580</v>
      </c>
      <c r="D301" s="153" t="s">
        <v>128</v>
      </c>
      <c r="E301" s="153">
        <v>4258.0200000000004</v>
      </c>
    </row>
    <row r="302" spans="1:5">
      <c r="A302" s="153">
        <v>34469</v>
      </c>
      <c r="B302" s="153" t="s">
        <v>7661</v>
      </c>
      <c r="C302" s="153" t="s">
        <v>5580</v>
      </c>
      <c r="D302" s="153" t="s">
        <v>128</v>
      </c>
      <c r="E302" s="153">
        <v>6586.63</v>
      </c>
    </row>
    <row r="303" spans="1:5">
      <c r="A303" s="153">
        <v>34472</v>
      </c>
      <c r="B303" s="153" t="s">
        <v>7662</v>
      </c>
      <c r="C303" s="153" t="s">
        <v>5580</v>
      </c>
      <c r="D303" s="153" t="s">
        <v>128</v>
      </c>
      <c r="E303" s="153">
        <v>2026.5</v>
      </c>
    </row>
    <row r="304" spans="1:5">
      <c r="A304" s="153">
        <v>34476</v>
      </c>
      <c r="B304" s="153" t="s">
        <v>7663</v>
      </c>
      <c r="C304" s="153" t="s">
        <v>5580</v>
      </c>
      <c r="D304" s="153" t="s">
        <v>128</v>
      </c>
      <c r="E304" s="153">
        <v>3435.2</v>
      </c>
    </row>
    <row r="305" spans="1:5">
      <c r="A305" s="153">
        <v>34477</v>
      </c>
      <c r="B305" s="153" t="s">
        <v>7664</v>
      </c>
      <c r="C305" s="153" t="s">
        <v>5580</v>
      </c>
      <c r="D305" s="153" t="s">
        <v>128</v>
      </c>
      <c r="E305" s="153">
        <v>4559.18</v>
      </c>
    </row>
    <row r="306" spans="1:5">
      <c r="A306" s="153">
        <v>39847</v>
      </c>
      <c r="B306" s="153" t="s">
        <v>7665</v>
      </c>
      <c r="C306" s="153" t="s">
        <v>5580</v>
      </c>
      <c r="D306" s="153" t="s">
        <v>128</v>
      </c>
      <c r="E306" s="153">
        <v>1465.99</v>
      </c>
    </row>
    <row r="307" spans="1:5">
      <c r="A307" s="153">
        <v>39844</v>
      </c>
      <c r="B307" s="153" t="s">
        <v>7666</v>
      </c>
      <c r="C307" s="153" t="s">
        <v>5580</v>
      </c>
      <c r="D307" s="153" t="s">
        <v>128</v>
      </c>
      <c r="E307" s="153">
        <v>2163.5</v>
      </c>
    </row>
    <row r="308" spans="1:5">
      <c r="A308" s="153">
        <v>39846</v>
      </c>
      <c r="B308" s="153" t="s">
        <v>7667</v>
      </c>
      <c r="C308" s="153" t="s">
        <v>5580</v>
      </c>
      <c r="D308" s="153" t="s">
        <v>128</v>
      </c>
      <c r="E308" s="153">
        <v>1321.85</v>
      </c>
    </row>
    <row r="309" spans="1:5">
      <c r="A309" s="153">
        <v>39838</v>
      </c>
      <c r="B309" s="153" t="s">
        <v>7668</v>
      </c>
      <c r="C309" s="153" t="s">
        <v>5580</v>
      </c>
      <c r="D309" s="153" t="s">
        <v>128</v>
      </c>
      <c r="E309" s="153">
        <v>3663.73</v>
      </c>
    </row>
    <row r="310" spans="1:5">
      <c r="A310" s="153">
        <v>39839</v>
      </c>
      <c r="B310" s="153" t="s">
        <v>7669</v>
      </c>
      <c r="C310" s="153" t="s">
        <v>5580</v>
      </c>
      <c r="D310" s="153" t="s">
        <v>128</v>
      </c>
      <c r="E310" s="153">
        <v>3827.77</v>
      </c>
    </row>
    <row r="311" spans="1:5">
      <c r="A311" s="153">
        <v>39841</v>
      </c>
      <c r="B311" s="153" t="s">
        <v>7670</v>
      </c>
      <c r="C311" s="153" t="s">
        <v>5580</v>
      </c>
      <c r="D311" s="153" t="s">
        <v>128</v>
      </c>
      <c r="E311" s="153">
        <v>5186.82</v>
      </c>
    </row>
    <row r="312" spans="1:5">
      <c r="A312" s="153">
        <v>39842</v>
      </c>
      <c r="B312" s="153" t="s">
        <v>7671</v>
      </c>
      <c r="C312" s="153" t="s">
        <v>5580</v>
      </c>
      <c r="D312" s="153" t="s">
        <v>128</v>
      </c>
      <c r="E312" s="153">
        <v>6589.21</v>
      </c>
    </row>
    <row r="313" spans="1:5">
      <c r="A313" s="153">
        <v>39843</v>
      </c>
      <c r="B313" s="153" t="s">
        <v>7672</v>
      </c>
      <c r="C313" s="153" t="s">
        <v>5580</v>
      </c>
      <c r="D313" s="153" t="s">
        <v>128</v>
      </c>
      <c r="E313" s="153">
        <v>7273.74</v>
      </c>
    </row>
    <row r="314" spans="1:5">
      <c r="A314" s="153">
        <v>39580</v>
      </c>
      <c r="B314" s="153" t="s">
        <v>7673</v>
      </c>
      <c r="C314" s="153" t="s">
        <v>5580</v>
      </c>
      <c r="D314" s="153" t="s">
        <v>128</v>
      </c>
      <c r="E314" s="153">
        <v>62892.47</v>
      </c>
    </row>
    <row r="315" spans="1:5">
      <c r="A315" s="153">
        <v>39577</v>
      </c>
      <c r="B315" s="153" t="s">
        <v>7674</v>
      </c>
      <c r="C315" s="153" t="s">
        <v>5580</v>
      </c>
      <c r="D315" s="153" t="s">
        <v>128</v>
      </c>
      <c r="E315" s="153">
        <v>27067.56</v>
      </c>
    </row>
    <row r="316" spans="1:5">
      <c r="A316" s="153">
        <v>39578</v>
      </c>
      <c r="B316" s="153" t="s">
        <v>7675</v>
      </c>
      <c r="C316" s="153" t="s">
        <v>5580</v>
      </c>
      <c r="D316" s="153" t="s">
        <v>128</v>
      </c>
      <c r="E316" s="153">
        <v>32727.4</v>
      </c>
    </row>
    <row r="317" spans="1:5">
      <c r="A317" s="153">
        <v>39579</v>
      </c>
      <c r="B317" s="153" t="s">
        <v>7676</v>
      </c>
      <c r="C317" s="153" t="s">
        <v>5580</v>
      </c>
      <c r="D317" s="153" t="s">
        <v>128</v>
      </c>
      <c r="E317" s="153">
        <v>40682.239999999998</v>
      </c>
    </row>
    <row r="318" spans="1:5">
      <c r="A318" s="153">
        <v>39557</v>
      </c>
      <c r="B318" s="153" t="s">
        <v>7677</v>
      </c>
      <c r="C318" s="153" t="s">
        <v>5580</v>
      </c>
      <c r="D318" s="153" t="s">
        <v>128</v>
      </c>
      <c r="E318" s="153">
        <v>5841.66</v>
      </c>
    </row>
    <row r="319" spans="1:5">
      <c r="A319" s="153">
        <v>39558</v>
      </c>
      <c r="B319" s="153" t="s">
        <v>7678</v>
      </c>
      <c r="C319" s="153" t="s">
        <v>5580</v>
      </c>
      <c r="D319" s="153" t="s">
        <v>128</v>
      </c>
      <c r="E319" s="153">
        <v>5879.6</v>
      </c>
    </row>
    <row r="320" spans="1:5">
      <c r="A320" s="153">
        <v>39559</v>
      </c>
      <c r="B320" s="153" t="s">
        <v>7679</v>
      </c>
      <c r="C320" s="153" t="s">
        <v>5580</v>
      </c>
      <c r="D320" s="153" t="s">
        <v>128</v>
      </c>
      <c r="E320" s="153">
        <v>6101.44</v>
      </c>
    </row>
    <row r="321" spans="1:5">
      <c r="A321" s="153">
        <v>39560</v>
      </c>
      <c r="B321" s="153" t="s">
        <v>7680</v>
      </c>
      <c r="C321" s="153" t="s">
        <v>5580</v>
      </c>
      <c r="D321" s="153" t="s">
        <v>128</v>
      </c>
      <c r="E321" s="153">
        <v>7016.36</v>
      </c>
    </row>
    <row r="322" spans="1:5">
      <c r="A322" s="153">
        <v>39561</v>
      </c>
      <c r="B322" s="153" t="s">
        <v>7681</v>
      </c>
      <c r="C322" s="153" t="s">
        <v>5580</v>
      </c>
      <c r="D322" s="153" t="s">
        <v>128</v>
      </c>
      <c r="E322" s="153">
        <v>8148.55</v>
      </c>
    </row>
    <row r="323" spans="1:5">
      <c r="A323" s="153">
        <v>39556</v>
      </c>
      <c r="B323" s="153" t="s">
        <v>7682</v>
      </c>
      <c r="C323" s="153" t="s">
        <v>5580</v>
      </c>
      <c r="D323" s="153" t="s">
        <v>128</v>
      </c>
      <c r="E323" s="153">
        <v>5381.15</v>
      </c>
    </row>
    <row r="324" spans="1:5">
      <c r="A324" s="153">
        <v>39555</v>
      </c>
      <c r="B324" s="153" t="s">
        <v>7683</v>
      </c>
      <c r="C324" s="153" t="s">
        <v>5580</v>
      </c>
      <c r="D324" s="153" t="s">
        <v>128</v>
      </c>
      <c r="E324" s="153">
        <v>1687.29</v>
      </c>
    </row>
    <row r="325" spans="1:5">
      <c r="A325" s="153">
        <v>39548</v>
      </c>
      <c r="B325" s="153" t="s">
        <v>7684</v>
      </c>
      <c r="C325" s="153" t="s">
        <v>5580</v>
      </c>
      <c r="D325" s="153" t="s">
        <v>128</v>
      </c>
      <c r="E325" s="153">
        <v>2440.56</v>
      </c>
    </row>
    <row r="326" spans="1:5">
      <c r="A326" s="153">
        <v>39554</v>
      </c>
      <c r="B326" s="153" t="s">
        <v>7685</v>
      </c>
      <c r="C326" s="153" t="s">
        <v>5580</v>
      </c>
      <c r="D326" s="153" t="s">
        <v>128</v>
      </c>
      <c r="E326" s="153">
        <v>3029.33</v>
      </c>
    </row>
    <row r="327" spans="1:5">
      <c r="A327" s="153">
        <v>39550</v>
      </c>
      <c r="B327" s="153" t="s">
        <v>7686</v>
      </c>
      <c r="C327" s="153" t="s">
        <v>5580</v>
      </c>
      <c r="D327" s="153" t="s">
        <v>128</v>
      </c>
      <c r="E327" s="153">
        <v>1181.3699999999999</v>
      </c>
    </row>
    <row r="328" spans="1:5">
      <c r="A328" s="153">
        <v>39551</v>
      </c>
      <c r="B328" s="153" t="s">
        <v>7687</v>
      </c>
      <c r="C328" s="153" t="s">
        <v>5580</v>
      </c>
      <c r="D328" s="153" t="s">
        <v>128</v>
      </c>
      <c r="E328" s="153">
        <v>1479.38</v>
      </c>
    </row>
    <row r="329" spans="1:5">
      <c r="A329" s="153">
        <v>39826</v>
      </c>
      <c r="B329" s="153" t="s">
        <v>7688</v>
      </c>
      <c r="C329" s="153" t="s">
        <v>5580</v>
      </c>
      <c r="D329" s="153" t="s">
        <v>128</v>
      </c>
      <c r="E329" s="153">
        <v>4003.39</v>
      </c>
    </row>
    <row r="330" spans="1:5">
      <c r="A330" s="153">
        <v>10700</v>
      </c>
      <c r="B330" s="153" t="s">
        <v>7689</v>
      </c>
      <c r="C330" s="153" t="s">
        <v>5580</v>
      </c>
      <c r="D330" s="153" t="s">
        <v>128</v>
      </c>
      <c r="E330" s="153">
        <v>11830.45</v>
      </c>
    </row>
    <row r="331" spans="1:5">
      <c r="A331" s="153">
        <v>346</v>
      </c>
      <c r="B331" s="153" t="s">
        <v>7690</v>
      </c>
      <c r="C331" s="153" t="s">
        <v>5584</v>
      </c>
      <c r="D331" s="153" t="s">
        <v>127</v>
      </c>
      <c r="E331" s="153">
        <v>14.6</v>
      </c>
    </row>
    <row r="332" spans="1:5">
      <c r="A332" s="153">
        <v>3312</v>
      </c>
      <c r="B332" s="153" t="s">
        <v>7691</v>
      </c>
      <c r="C332" s="153" t="s">
        <v>5584</v>
      </c>
      <c r="D332" s="153" t="s">
        <v>128</v>
      </c>
      <c r="E332" s="153">
        <v>22.23</v>
      </c>
    </row>
    <row r="333" spans="1:5">
      <c r="A333" s="153">
        <v>339</v>
      </c>
      <c r="B333" s="153" t="s">
        <v>7692</v>
      </c>
      <c r="C333" s="153" t="s">
        <v>5583</v>
      </c>
      <c r="D333" s="153" t="s">
        <v>127</v>
      </c>
      <c r="E333" s="153">
        <v>0.71</v>
      </c>
    </row>
    <row r="334" spans="1:5">
      <c r="A334" s="153">
        <v>340</v>
      </c>
      <c r="B334" s="153" t="s">
        <v>7693</v>
      </c>
      <c r="C334" s="153" t="s">
        <v>5583</v>
      </c>
      <c r="D334" s="153" t="s">
        <v>127</v>
      </c>
      <c r="E334" s="153">
        <v>0.97</v>
      </c>
    </row>
    <row r="335" spans="1:5">
      <c r="A335" s="153">
        <v>338</v>
      </c>
      <c r="B335" s="153" t="s">
        <v>7694</v>
      </c>
      <c r="C335" s="153" t="s">
        <v>5584</v>
      </c>
      <c r="D335" s="153" t="s">
        <v>127</v>
      </c>
      <c r="E335" s="153">
        <v>18.38</v>
      </c>
    </row>
    <row r="336" spans="1:5">
      <c r="A336" s="153">
        <v>334</v>
      </c>
      <c r="B336" s="153" t="s">
        <v>7695</v>
      </c>
      <c r="C336" s="153" t="s">
        <v>5584</v>
      </c>
      <c r="D336" s="153" t="s">
        <v>127</v>
      </c>
      <c r="E336" s="153">
        <v>13.21</v>
      </c>
    </row>
    <row r="337" spans="1:5">
      <c r="A337" s="153">
        <v>335</v>
      </c>
      <c r="B337" s="153" t="s">
        <v>7696</v>
      </c>
      <c r="C337" s="153" t="s">
        <v>5584</v>
      </c>
      <c r="D337" s="153" t="s">
        <v>127</v>
      </c>
      <c r="E337" s="153">
        <v>12.1</v>
      </c>
    </row>
    <row r="338" spans="1:5">
      <c r="A338" s="153">
        <v>342</v>
      </c>
      <c r="B338" s="153" t="s">
        <v>7697</v>
      </c>
      <c r="C338" s="153" t="s">
        <v>5584</v>
      </c>
      <c r="D338" s="153" t="s">
        <v>127</v>
      </c>
      <c r="E338" s="153">
        <v>13.68</v>
      </c>
    </row>
    <row r="339" spans="1:5">
      <c r="A339" s="153">
        <v>333</v>
      </c>
      <c r="B339" s="153" t="s">
        <v>7698</v>
      </c>
      <c r="C339" s="153" t="s">
        <v>5584</v>
      </c>
      <c r="D339" s="153" t="s">
        <v>5579</v>
      </c>
      <c r="E339" s="153">
        <v>14</v>
      </c>
    </row>
    <row r="340" spans="1:5">
      <c r="A340" s="153">
        <v>343</v>
      </c>
      <c r="B340" s="153" t="s">
        <v>7699</v>
      </c>
      <c r="C340" s="153" t="s">
        <v>5583</v>
      </c>
      <c r="D340" s="153" t="s">
        <v>127</v>
      </c>
      <c r="E340" s="153">
        <v>0.37</v>
      </c>
    </row>
    <row r="341" spans="1:5">
      <c r="A341" s="153">
        <v>344</v>
      </c>
      <c r="B341" s="153" t="s">
        <v>7700</v>
      </c>
      <c r="C341" s="153" t="s">
        <v>5584</v>
      </c>
      <c r="D341" s="153" t="s">
        <v>127</v>
      </c>
      <c r="E341" s="153">
        <v>15.14</v>
      </c>
    </row>
    <row r="342" spans="1:5">
      <c r="A342" s="153">
        <v>341</v>
      </c>
      <c r="B342" s="153" t="s">
        <v>7701</v>
      </c>
      <c r="C342" s="153" t="s">
        <v>5583</v>
      </c>
      <c r="D342" s="153" t="s">
        <v>127</v>
      </c>
      <c r="E342" s="153">
        <v>0.18</v>
      </c>
    </row>
    <row r="343" spans="1:5">
      <c r="A343" s="153">
        <v>345</v>
      </c>
      <c r="B343" s="153" t="s">
        <v>7701</v>
      </c>
      <c r="C343" s="153" t="s">
        <v>5584</v>
      </c>
      <c r="D343" s="153" t="s">
        <v>127</v>
      </c>
      <c r="E343" s="153">
        <v>18.5</v>
      </c>
    </row>
    <row r="344" spans="1:5">
      <c r="A344" s="153">
        <v>11107</v>
      </c>
      <c r="B344" s="153" t="s">
        <v>7702</v>
      </c>
      <c r="C344" s="153" t="s">
        <v>5584</v>
      </c>
      <c r="D344" s="153" t="s">
        <v>127</v>
      </c>
      <c r="E344" s="153">
        <v>12.02</v>
      </c>
    </row>
    <row r="345" spans="1:5">
      <c r="A345" s="153">
        <v>3313</v>
      </c>
      <c r="B345" s="153" t="s">
        <v>7703</v>
      </c>
      <c r="C345" s="153" t="s">
        <v>5584</v>
      </c>
      <c r="D345" s="153" t="s">
        <v>128</v>
      </c>
      <c r="E345" s="153">
        <v>28.62</v>
      </c>
    </row>
    <row r="346" spans="1:5">
      <c r="A346" s="153">
        <v>34562</v>
      </c>
      <c r="B346" s="153" t="s">
        <v>7704</v>
      </c>
      <c r="C346" s="153" t="s">
        <v>5584</v>
      </c>
      <c r="D346" s="153" t="s">
        <v>127</v>
      </c>
      <c r="E346" s="153">
        <v>13.35</v>
      </c>
    </row>
    <row r="347" spans="1:5">
      <c r="A347" s="153">
        <v>337</v>
      </c>
      <c r="B347" s="153" t="s">
        <v>7705</v>
      </c>
      <c r="C347" s="153" t="s">
        <v>5584</v>
      </c>
      <c r="D347" s="153" t="s">
        <v>5579</v>
      </c>
      <c r="E347" s="153">
        <v>12.9</v>
      </c>
    </row>
    <row r="348" spans="1:5">
      <c r="A348" s="153">
        <v>369</v>
      </c>
      <c r="B348" s="153" t="s">
        <v>7706</v>
      </c>
      <c r="C348" s="153" t="s">
        <v>5582</v>
      </c>
      <c r="D348" s="153" t="s">
        <v>127</v>
      </c>
      <c r="E348" s="153">
        <v>75</v>
      </c>
    </row>
    <row r="349" spans="1:5">
      <c r="A349" s="153">
        <v>366</v>
      </c>
      <c r="B349" s="153" t="s">
        <v>7707</v>
      </c>
      <c r="C349" s="153" t="s">
        <v>5582</v>
      </c>
      <c r="D349" s="153" t="s">
        <v>5579</v>
      </c>
      <c r="E349" s="153">
        <v>64</v>
      </c>
    </row>
    <row r="350" spans="1:5">
      <c r="A350" s="153">
        <v>367</v>
      </c>
      <c r="B350" s="153" t="s">
        <v>7708</v>
      </c>
      <c r="C350" s="153" t="s">
        <v>5582</v>
      </c>
      <c r="D350" s="153" t="s">
        <v>5579</v>
      </c>
      <c r="E350" s="153">
        <v>60</v>
      </c>
    </row>
    <row r="351" spans="1:5">
      <c r="A351" s="153">
        <v>370</v>
      </c>
      <c r="B351" s="153" t="s">
        <v>7709</v>
      </c>
      <c r="C351" s="153" t="s">
        <v>5582</v>
      </c>
      <c r="D351" s="153" t="s">
        <v>5579</v>
      </c>
      <c r="E351" s="153">
        <v>67</v>
      </c>
    </row>
    <row r="352" spans="1:5">
      <c r="A352" s="153">
        <v>368</v>
      </c>
      <c r="B352" s="153" t="s">
        <v>7710</v>
      </c>
      <c r="C352" s="153" t="s">
        <v>5582</v>
      </c>
      <c r="D352" s="153" t="s">
        <v>127</v>
      </c>
      <c r="E352" s="153">
        <v>45</v>
      </c>
    </row>
    <row r="353" spans="1:5">
      <c r="A353" s="153">
        <v>11075</v>
      </c>
      <c r="B353" s="153" t="s">
        <v>7711</v>
      </c>
      <c r="C353" s="153" t="s">
        <v>5582</v>
      </c>
      <c r="D353" s="153" t="s">
        <v>127</v>
      </c>
      <c r="E353" s="153">
        <v>982.5</v>
      </c>
    </row>
    <row r="354" spans="1:5">
      <c r="A354" s="153">
        <v>11076</v>
      </c>
      <c r="B354" s="153" t="s">
        <v>7712</v>
      </c>
      <c r="C354" s="153" t="s">
        <v>5582</v>
      </c>
      <c r="D354" s="153" t="s">
        <v>127</v>
      </c>
      <c r="E354" s="153">
        <v>75</v>
      </c>
    </row>
    <row r="355" spans="1:5">
      <c r="A355" s="153">
        <v>1381</v>
      </c>
      <c r="B355" s="153" t="s">
        <v>7713</v>
      </c>
      <c r="C355" s="153" t="s">
        <v>5584</v>
      </c>
      <c r="D355" s="153" t="s">
        <v>5579</v>
      </c>
      <c r="E355" s="153">
        <v>0.5</v>
      </c>
    </row>
    <row r="356" spans="1:5">
      <c r="A356" s="153">
        <v>34353</v>
      </c>
      <c r="B356" s="153" t="s">
        <v>7714</v>
      </c>
      <c r="C356" s="153" t="s">
        <v>5584</v>
      </c>
      <c r="D356" s="153" t="s">
        <v>127</v>
      </c>
      <c r="E356" s="153">
        <v>1</v>
      </c>
    </row>
    <row r="357" spans="1:5">
      <c r="A357" s="153">
        <v>37595</v>
      </c>
      <c r="B357" s="153" t="s">
        <v>7715</v>
      </c>
      <c r="C357" s="153" t="s">
        <v>5584</v>
      </c>
      <c r="D357" s="153" t="s">
        <v>127</v>
      </c>
      <c r="E357" s="153">
        <v>1.52</v>
      </c>
    </row>
    <row r="358" spans="1:5">
      <c r="A358" s="153">
        <v>37596</v>
      </c>
      <c r="B358" s="153" t="s">
        <v>7716</v>
      </c>
      <c r="C358" s="153" t="s">
        <v>5584</v>
      </c>
      <c r="D358" s="153" t="s">
        <v>127</v>
      </c>
      <c r="E358" s="153">
        <v>2.2599999999999998</v>
      </c>
    </row>
    <row r="359" spans="1:5">
      <c r="A359" s="153">
        <v>371</v>
      </c>
      <c r="B359" s="153" t="s">
        <v>7717</v>
      </c>
      <c r="C359" s="153" t="s">
        <v>5584</v>
      </c>
      <c r="D359" s="153" t="s">
        <v>127</v>
      </c>
      <c r="E359" s="153">
        <v>0.45</v>
      </c>
    </row>
    <row r="360" spans="1:5">
      <c r="A360" s="153">
        <v>37553</v>
      </c>
      <c r="B360" s="153" t="s">
        <v>7718</v>
      </c>
      <c r="C360" s="153" t="s">
        <v>5584</v>
      </c>
      <c r="D360" s="153" t="s">
        <v>127</v>
      </c>
      <c r="E360" s="153">
        <v>1.69</v>
      </c>
    </row>
    <row r="361" spans="1:5">
      <c r="A361" s="153">
        <v>37552</v>
      </c>
      <c r="B361" s="153" t="s">
        <v>7719</v>
      </c>
      <c r="C361" s="153" t="s">
        <v>5584</v>
      </c>
      <c r="D361" s="153" t="s">
        <v>127</v>
      </c>
      <c r="E361" s="153">
        <v>2.17</v>
      </c>
    </row>
    <row r="362" spans="1:5">
      <c r="A362" s="153">
        <v>36880</v>
      </c>
      <c r="B362" s="153" t="s">
        <v>7720</v>
      </c>
      <c r="C362" s="153" t="s">
        <v>5584</v>
      </c>
      <c r="D362" s="153" t="s">
        <v>127</v>
      </c>
      <c r="E362" s="153">
        <v>1.68</v>
      </c>
    </row>
    <row r="363" spans="1:5">
      <c r="A363" s="153">
        <v>34355</v>
      </c>
      <c r="B363" s="153" t="s">
        <v>7721</v>
      </c>
      <c r="C363" s="153" t="s">
        <v>5584</v>
      </c>
      <c r="D363" s="153" t="s">
        <v>127</v>
      </c>
      <c r="E363" s="153">
        <v>1.38</v>
      </c>
    </row>
    <row r="364" spans="1:5">
      <c r="A364" s="153">
        <v>130</v>
      </c>
      <c r="B364" s="153" t="s">
        <v>7722</v>
      </c>
      <c r="C364" s="153" t="s">
        <v>5584</v>
      </c>
      <c r="D364" s="153" t="s">
        <v>127</v>
      </c>
      <c r="E364" s="153">
        <v>4.07</v>
      </c>
    </row>
    <row r="365" spans="1:5">
      <c r="A365" s="153">
        <v>135</v>
      </c>
      <c r="B365" s="153" t="s">
        <v>7723</v>
      </c>
      <c r="C365" s="153" t="s">
        <v>5584</v>
      </c>
      <c r="D365" s="153" t="s">
        <v>127</v>
      </c>
      <c r="E365" s="153">
        <v>5.24</v>
      </c>
    </row>
    <row r="366" spans="1:5">
      <c r="A366" s="153">
        <v>36886</v>
      </c>
      <c r="B366" s="153" t="s">
        <v>7724</v>
      </c>
      <c r="C366" s="153" t="s">
        <v>5584</v>
      </c>
      <c r="D366" s="153" t="s">
        <v>127</v>
      </c>
      <c r="E366" s="153">
        <v>0.53</v>
      </c>
    </row>
    <row r="367" spans="1:5">
      <c r="A367" s="153">
        <v>374</v>
      </c>
      <c r="B367" s="153" t="s">
        <v>7725</v>
      </c>
      <c r="C367" s="153" t="s">
        <v>5584</v>
      </c>
      <c r="D367" s="153" t="s">
        <v>127</v>
      </c>
      <c r="E367" s="153">
        <v>0.38</v>
      </c>
    </row>
    <row r="368" spans="1:5">
      <c r="A368" s="153">
        <v>38546</v>
      </c>
      <c r="B368" s="153" t="s">
        <v>7726</v>
      </c>
      <c r="C368" s="153" t="s">
        <v>5582</v>
      </c>
      <c r="D368" s="153" t="s">
        <v>127</v>
      </c>
      <c r="E368" s="153">
        <v>342.81</v>
      </c>
    </row>
    <row r="369" spans="1:5">
      <c r="A369" s="153">
        <v>34549</v>
      </c>
      <c r="B369" s="153" t="s">
        <v>7727</v>
      </c>
      <c r="C369" s="153" t="s">
        <v>5582</v>
      </c>
      <c r="D369" s="153" t="s">
        <v>127</v>
      </c>
      <c r="E369" s="153">
        <v>225</v>
      </c>
    </row>
    <row r="370" spans="1:5">
      <c r="A370" s="153">
        <v>6081</v>
      </c>
      <c r="B370" s="153" t="s">
        <v>7728</v>
      </c>
      <c r="C370" s="153" t="s">
        <v>5582</v>
      </c>
      <c r="D370" s="153" t="s">
        <v>127</v>
      </c>
      <c r="E370" s="153">
        <v>31.87</v>
      </c>
    </row>
    <row r="371" spans="1:5">
      <c r="A371" s="153">
        <v>6077</v>
      </c>
      <c r="B371" s="153" t="s">
        <v>7729</v>
      </c>
      <c r="C371" s="153" t="s">
        <v>5582</v>
      </c>
      <c r="D371" s="153" t="s">
        <v>127</v>
      </c>
      <c r="E371" s="153">
        <v>18.37</v>
      </c>
    </row>
    <row r="372" spans="1:5">
      <c r="A372" s="153">
        <v>6079</v>
      </c>
      <c r="B372" s="153" t="s">
        <v>7730</v>
      </c>
      <c r="C372" s="153" t="s">
        <v>5582</v>
      </c>
      <c r="D372" s="153" t="s">
        <v>127</v>
      </c>
      <c r="E372" s="153">
        <v>10.5</v>
      </c>
    </row>
    <row r="373" spans="1:5">
      <c r="A373" s="153">
        <v>1091</v>
      </c>
      <c r="B373" s="153" t="s">
        <v>7731</v>
      </c>
      <c r="C373" s="153" t="s">
        <v>5580</v>
      </c>
      <c r="D373" s="153" t="s">
        <v>128</v>
      </c>
      <c r="E373" s="153">
        <v>19.899999999999999</v>
      </c>
    </row>
    <row r="374" spans="1:5">
      <c r="A374" s="153">
        <v>1094</v>
      </c>
      <c r="B374" s="153" t="s">
        <v>7732</v>
      </c>
      <c r="C374" s="153" t="s">
        <v>5580</v>
      </c>
      <c r="D374" s="153" t="s">
        <v>128</v>
      </c>
      <c r="E374" s="153">
        <v>13.92</v>
      </c>
    </row>
    <row r="375" spans="1:5">
      <c r="A375" s="153">
        <v>1095</v>
      </c>
      <c r="B375" s="153" t="s">
        <v>7733</v>
      </c>
      <c r="C375" s="153" t="s">
        <v>5580</v>
      </c>
      <c r="D375" s="153" t="s">
        <v>128</v>
      </c>
      <c r="E375" s="153">
        <v>29.58</v>
      </c>
    </row>
    <row r="376" spans="1:5">
      <c r="A376" s="153">
        <v>1092</v>
      </c>
      <c r="B376" s="153" t="s">
        <v>7734</v>
      </c>
      <c r="C376" s="153" t="s">
        <v>5580</v>
      </c>
      <c r="D376" s="153" t="s">
        <v>128</v>
      </c>
      <c r="E376" s="153">
        <v>22.89</v>
      </c>
    </row>
    <row r="377" spans="1:5">
      <c r="A377" s="153">
        <v>1093</v>
      </c>
      <c r="B377" s="153" t="s">
        <v>7735</v>
      </c>
      <c r="C377" s="153" t="s">
        <v>5580</v>
      </c>
      <c r="D377" s="153" t="s">
        <v>128</v>
      </c>
      <c r="E377" s="153">
        <v>53.45</v>
      </c>
    </row>
    <row r="378" spans="1:5">
      <c r="A378" s="153">
        <v>1090</v>
      </c>
      <c r="B378" s="153" t="s">
        <v>7736</v>
      </c>
      <c r="C378" s="153" t="s">
        <v>5580</v>
      </c>
      <c r="D378" s="153" t="s">
        <v>128</v>
      </c>
      <c r="E378" s="153">
        <v>38.270000000000003</v>
      </c>
    </row>
    <row r="379" spans="1:5">
      <c r="A379" s="153">
        <v>1096</v>
      </c>
      <c r="B379" s="153" t="s">
        <v>7737</v>
      </c>
      <c r="C379" s="153" t="s">
        <v>5580</v>
      </c>
      <c r="D379" s="153" t="s">
        <v>128</v>
      </c>
      <c r="E379" s="153">
        <v>68.88</v>
      </c>
    </row>
    <row r="380" spans="1:5">
      <c r="A380" s="153">
        <v>1097</v>
      </c>
      <c r="B380" s="153" t="s">
        <v>7738</v>
      </c>
      <c r="C380" s="153" t="s">
        <v>5580</v>
      </c>
      <c r="D380" s="153" t="s">
        <v>128</v>
      </c>
      <c r="E380" s="153">
        <v>58.47</v>
      </c>
    </row>
    <row r="381" spans="1:5">
      <c r="A381" s="153">
        <v>378</v>
      </c>
      <c r="B381" s="153" t="s">
        <v>7739</v>
      </c>
      <c r="C381" s="153" t="s">
        <v>5578</v>
      </c>
      <c r="D381" s="153" t="s">
        <v>127</v>
      </c>
      <c r="E381" s="153">
        <v>11.53</v>
      </c>
    </row>
    <row r="382" spans="1:5">
      <c r="A382" s="153">
        <v>40911</v>
      </c>
      <c r="B382" s="153" t="s">
        <v>7740</v>
      </c>
      <c r="C382" s="153" t="s">
        <v>5588</v>
      </c>
      <c r="D382" s="153" t="s">
        <v>127</v>
      </c>
      <c r="E382" s="153">
        <v>2018.97</v>
      </c>
    </row>
    <row r="383" spans="1:5">
      <c r="A383" s="153">
        <v>33939</v>
      </c>
      <c r="B383" s="153" t="s">
        <v>7741</v>
      </c>
      <c r="C383" s="153" t="s">
        <v>5578</v>
      </c>
      <c r="D383" s="153" t="s">
        <v>127</v>
      </c>
      <c r="E383" s="153">
        <v>52.52</v>
      </c>
    </row>
    <row r="384" spans="1:5">
      <c r="A384" s="153">
        <v>40815</v>
      </c>
      <c r="B384" s="153" t="s">
        <v>7742</v>
      </c>
      <c r="C384" s="153" t="s">
        <v>5588</v>
      </c>
      <c r="D384" s="153" t="s">
        <v>127</v>
      </c>
      <c r="E384" s="153">
        <v>9196.24</v>
      </c>
    </row>
    <row r="385" spans="1:5">
      <c r="A385" s="153">
        <v>34760</v>
      </c>
      <c r="B385" s="153" t="s">
        <v>7743</v>
      </c>
      <c r="C385" s="153" t="s">
        <v>5578</v>
      </c>
      <c r="D385" s="153" t="s">
        <v>127</v>
      </c>
      <c r="E385" s="153">
        <v>49.58</v>
      </c>
    </row>
    <row r="386" spans="1:5">
      <c r="A386" s="153">
        <v>40935</v>
      </c>
      <c r="B386" s="153" t="s">
        <v>7744</v>
      </c>
      <c r="C386" s="153" t="s">
        <v>5588</v>
      </c>
      <c r="D386" s="153" t="s">
        <v>127</v>
      </c>
      <c r="E386" s="153">
        <v>8683.48</v>
      </c>
    </row>
    <row r="387" spans="1:5">
      <c r="A387" s="153">
        <v>33952</v>
      </c>
      <c r="B387" s="153" t="s">
        <v>7745</v>
      </c>
      <c r="C387" s="153" t="s">
        <v>5578</v>
      </c>
      <c r="D387" s="153" t="s">
        <v>127</v>
      </c>
      <c r="E387" s="153">
        <v>74.61</v>
      </c>
    </row>
    <row r="388" spans="1:5">
      <c r="A388" s="153">
        <v>40816</v>
      </c>
      <c r="B388" s="153" t="s">
        <v>7746</v>
      </c>
      <c r="C388" s="153" t="s">
        <v>5588</v>
      </c>
      <c r="D388" s="153" t="s">
        <v>127</v>
      </c>
      <c r="E388" s="153">
        <v>13062.49</v>
      </c>
    </row>
    <row r="389" spans="1:5">
      <c r="A389" s="153">
        <v>33953</v>
      </c>
      <c r="B389" s="153" t="s">
        <v>7747</v>
      </c>
      <c r="C389" s="153" t="s">
        <v>5578</v>
      </c>
      <c r="D389" s="153" t="s">
        <v>127</v>
      </c>
      <c r="E389" s="153">
        <v>98.63</v>
      </c>
    </row>
    <row r="390" spans="1:5">
      <c r="A390" s="153">
        <v>40817</v>
      </c>
      <c r="B390" s="153" t="s">
        <v>7748</v>
      </c>
      <c r="C390" s="153" t="s">
        <v>5588</v>
      </c>
      <c r="D390" s="153" t="s">
        <v>127</v>
      </c>
      <c r="E390" s="153">
        <v>17269.78</v>
      </c>
    </row>
    <row r="391" spans="1:5">
      <c r="A391" s="153">
        <v>13348</v>
      </c>
      <c r="B391" s="153" t="s">
        <v>7749</v>
      </c>
      <c r="C391" s="153" t="s">
        <v>5580</v>
      </c>
      <c r="D391" s="153" t="s">
        <v>127</v>
      </c>
      <c r="E391" s="153">
        <v>0.73</v>
      </c>
    </row>
    <row r="392" spans="1:5">
      <c r="A392" s="153">
        <v>39211</v>
      </c>
      <c r="B392" s="153" t="s">
        <v>7750</v>
      </c>
      <c r="C392" s="153" t="s">
        <v>5580</v>
      </c>
      <c r="D392" s="153" t="s">
        <v>127</v>
      </c>
      <c r="E392" s="153">
        <v>1.06</v>
      </c>
    </row>
    <row r="393" spans="1:5">
      <c r="A393" s="153">
        <v>39212</v>
      </c>
      <c r="B393" s="153" t="s">
        <v>7751</v>
      </c>
      <c r="C393" s="153" t="s">
        <v>5580</v>
      </c>
      <c r="D393" s="153" t="s">
        <v>127</v>
      </c>
      <c r="E393" s="153">
        <v>1.19</v>
      </c>
    </row>
    <row r="394" spans="1:5">
      <c r="A394" s="153">
        <v>39208</v>
      </c>
      <c r="B394" s="153" t="s">
        <v>7752</v>
      </c>
      <c r="C394" s="153" t="s">
        <v>5580</v>
      </c>
      <c r="D394" s="153" t="s">
        <v>127</v>
      </c>
      <c r="E394" s="153">
        <v>0.32</v>
      </c>
    </row>
    <row r="395" spans="1:5">
      <c r="A395" s="153">
        <v>39210</v>
      </c>
      <c r="B395" s="153" t="s">
        <v>7753</v>
      </c>
      <c r="C395" s="153" t="s">
        <v>5580</v>
      </c>
      <c r="D395" s="153" t="s">
        <v>127</v>
      </c>
      <c r="E395" s="153">
        <v>0.59</v>
      </c>
    </row>
    <row r="396" spans="1:5">
      <c r="A396" s="153">
        <v>39214</v>
      </c>
      <c r="B396" s="153" t="s">
        <v>7754</v>
      </c>
      <c r="C396" s="153" t="s">
        <v>5580</v>
      </c>
      <c r="D396" s="153" t="s">
        <v>127</v>
      </c>
      <c r="E396" s="153">
        <v>2.2000000000000002</v>
      </c>
    </row>
    <row r="397" spans="1:5">
      <c r="A397" s="153">
        <v>39213</v>
      </c>
      <c r="B397" s="153" t="s">
        <v>7755</v>
      </c>
      <c r="C397" s="153" t="s">
        <v>5580</v>
      </c>
      <c r="D397" s="153" t="s">
        <v>127</v>
      </c>
      <c r="E397" s="153">
        <v>1.55</v>
      </c>
    </row>
    <row r="398" spans="1:5">
      <c r="A398" s="153">
        <v>39209</v>
      </c>
      <c r="B398" s="153" t="s">
        <v>7756</v>
      </c>
      <c r="C398" s="153" t="s">
        <v>5580</v>
      </c>
      <c r="D398" s="153" t="s">
        <v>127</v>
      </c>
      <c r="E398" s="153">
        <v>0.38</v>
      </c>
    </row>
    <row r="399" spans="1:5">
      <c r="A399" s="153">
        <v>39207</v>
      </c>
      <c r="B399" s="153" t="s">
        <v>7757</v>
      </c>
      <c r="C399" s="153" t="s">
        <v>5580</v>
      </c>
      <c r="D399" s="153" t="s">
        <v>127</v>
      </c>
      <c r="E399" s="153">
        <v>0.59</v>
      </c>
    </row>
    <row r="400" spans="1:5">
      <c r="A400" s="153">
        <v>39215</v>
      </c>
      <c r="B400" s="153" t="s">
        <v>7758</v>
      </c>
      <c r="C400" s="153" t="s">
        <v>5580</v>
      </c>
      <c r="D400" s="153" t="s">
        <v>127</v>
      </c>
      <c r="E400" s="153">
        <v>4.01</v>
      </c>
    </row>
    <row r="401" spans="1:5">
      <c r="A401" s="153">
        <v>39216</v>
      </c>
      <c r="B401" s="153" t="s">
        <v>7759</v>
      </c>
      <c r="C401" s="153" t="s">
        <v>5580</v>
      </c>
      <c r="D401" s="153" t="s">
        <v>127</v>
      </c>
      <c r="E401" s="153">
        <v>5.59</v>
      </c>
    </row>
    <row r="402" spans="1:5">
      <c r="A402" s="153">
        <v>379</v>
      </c>
      <c r="B402" s="153" t="s">
        <v>7760</v>
      </c>
      <c r="C402" s="153" t="s">
        <v>5580</v>
      </c>
      <c r="D402" s="153" t="s">
        <v>127</v>
      </c>
      <c r="E402" s="153">
        <v>0.64</v>
      </c>
    </row>
    <row r="403" spans="1:5">
      <c r="A403" s="153">
        <v>11267</v>
      </c>
      <c r="B403" s="153" t="s">
        <v>7761</v>
      </c>
      <c r="C403" s="153" t="s">
        <v>5580</v>
      </c>
      <c r="D403" s="153" t="s">
        <v>127</v>
      </c>
      <c r="E403" s="153">
        <v>6.4</v>
      </c>
    </row>
    <row r="404" spans="1:5">
      <c r="A404" s="153">
        <v>41901</v>
      </c>
      <c r="B404" s="153" t="s">
        <v>7762</v>
      </c>
      <c r="C404" s="153" t="s">
        <v>5584</v>
      </c>
      <c r="D404" s="153" t="s">
        <v>128</v>
      </c>
      <c r="E404" s="153">
        <v>4.88</v>
      </c>
    </row>
    <row r="405" spans="1:5">
      <c r="A405" s="153">
        <v>510</v>
      </c>
      <c r="B405" s="153" t="s">
        <v>7763</v>
      </c>
      <c r="C405" s="153" t="s">
        <v>5584</v>
      </c>
      <c r="D405" s="153" t="s">
        <v>128</v>
      </c>
      <c r="E405" s="153">
        <v>6.55</v>
      </c>
    </row>
    <row r="406" spans="1:5">
      <c r="A406" s="153">
        <v>516</v>
      </c>
      <c r="B406" s="153" t="s">
        <v>7764</v>
      </c>
      <c r="C406" s="153" t="s">
        <v>5584</v>
      </c>
      <c r="D406" s="153" t="s">
        <v>128</v>
      </c>
      <c r="E406" s="153">
        <v>6.98</v>
      </c>
    </row>
    <row r="407" spans="1:5">
      <c r="A407" s="153">
        <v>509</v>
      </c>
      <c r="B407" s="153" t="s">
        <v>7765</v>
      </c>
      <c r="C407" s="153" t="s">
        <v>5584</v>
      </c>
      <c r="D407" s="153" t="s">
        <v>128</v>
      </c>
      <c r="E407" s="153">
        <v>7.13</v>
      </c>
    </row>
    <row r="408" spans="1:5">
      <c r="A408" s="153">
        <v>40331</v>
      </c>
      <c r="B408" s="153" t="s">
        <v>7766</v>
      </c>
      <c r="C408" s="153" t="s">
        <v>5578</v>
      </c>
      <c r="D408" s="153" t="s">
        <v>127</v>
      </c>
      <c r="E408" s="153">
        <v>9.3699999999999992</v>
      </c>
    </row>
    <row r="409" spans="1:5">
      <c r="A409" s="153">
        <v>40930</v>
      </c>
      <c r="B409" s="153" t="s">
        <v>7767</v>
      </c>
      <c r="C409" s="153" t="s">
        <v>5588</v>
      </c>
      <c r="D409" s="153" t="s">
        <v>127</v>
      </c>
      <c r="E409" s="153">
        <v>1642</v>
      </c>
    </row>
    <row r="410" spans="1:5">
      <c r="A410" s="153">
        <v>11761</v>
      </c>
      <c r="B410" s="153" t="s">
        <v>7768</v>
      </c>
      <c r="C410" s="153" t="s">
        <v>5580</v>
      </c>
      <c r="D410" s="153" t="s">
        <v>127</v>
      </c>
      <c r="E410" s="153">
        <v>44.26</v>
      </c>
    </row>
    <row r="411" spans="1:5">
      <c r="A411" s="153">
        <v>377</v>
      </c>
      <c r="B411" s="153" t="s">
        <v>7769</v>
      </c>
      <c r="C411" s="153" t="s">
        <v>5580</v>
      </c>
      <c r="D411" s="153" t="s">
        <v>5579</v>
      </c>
      <c r="E411" s="153">
        <v>20.8</v>
      </c>
    </row>
    <row r="412" spans="1:5">
      <c r="A412" s="153">
        <v>7588</v>
      </c>
      <c r="B412" s="153" t="s">
        <v>7770</v>
      </c>
      <c r="C412" s="153" t="s">
        <v>5580</v>
      </c>
      <c r="D412" s="153" t="s">
        <v>5579</v>
      </c>
      <c r="E412" s="153">
        <v>31.5</v>
      </c>
    </row>
    <row r="413" spans="1:5">
      <c r="A413" s="153">
        <v>34392</v>
      </c>
      <c r="B413" s="153" t="s">
        <v>7771</v>
      </c>
      <c r="C413" s="153" t="s">
        <v>5578</v>
      </c>
      <c r="D413" s="153" t="s">
        <v>127</v>
      </c>
      <c r="E413" s="153">
        <v>11.38</v>
      </c>
    </row>
    <row r="414" spans="1:5">
      <c r="A414" s="153">
        <v>40908</v>
      </c>
      <c r="B414" s="153" t="s">
        <v>7772</v>
      </c>
      <c r="C414" s="153" t="s">
        <v>5588</v>
      </c>
      <c r="D414" s="153" t="s">
        <v>127</v>
      </c>
      <c r="E414" s="153">
        <v>1995.76</v>
      </c>
    </row>
    <row r="415" spans="1:5">
      <c r="A415" s="153">
        <v>34551</v>
      </c>
      <c r="B415" s="153" t="s">
        <v>7773</v>
      </c>
      <c r="C415" s="153" t="s">
        <v>5578</v>
      </c>
      <c r="D415" s="153" t="s">
        <v>127</v>
      </c>
      <c r="E415" s="153">
        <v>8.39</v>
      </c>
    </row>
    <row r="416" spans="1:5">
      <c r="A416" s="153">
        <v>41078</v>
      </c>
      <c r="B416" s="153" t="s">
        <v>7774</v>
      </c>
      <c r="C416" s="153" t="s">
        <v>5588</v>
      </c>
      <c r="D416" s="153" t="s">
        <v>127</v>
      </c>
      <c r="E416" s="153">
        <v>1471.74</v>
      </c>
    </row>
    <row r="417" spans="1:5">
      <c r="A417" s="153">
        <v>246</v>
      </c>
      <c r="B417" s="153" t="s">
        <v>7775</v>
      </c>
      <c r="C417" s="153" t="s">
        <v>5578</v>
      </c>
      <c r="D417" s="153" t="s">
        <v>127</v>
      </c>
      <c r="E417" s="153">
        <v>10.31</v>
      </c>
    </row>
    <row r="418" spans="1:5">
      <c r="A418" s="153">
        <v>40927</v>
      </c>
      <c r="B418" s="153" t="s">
        <v>7776</v>
      </c>
      <c r="C418" s="153" t="s">
        <v>5588</v>
      </c>
      <c r="D418" s="153" t="s">
        <v>127</v>
      </c>
      <c r="E418" s="153">
        <v>1807.63</v>
      </c>
    </row>
    <row r="419" spans="1:5">
      <c r="A419" s="153">
        <v>2350</v>
      </c>
      <c r="B419" s="153" t="s">
        <v>7777</v>
      </c>
      <c r="C419" s="153" t="s">
        <v>5578</v>
      </c>
      <c r="D419" s="153" t="s">
        <v>127</v>
      </c>
      <c r="E419" s="153">
        <v>12.21</v>
      </c>
    </row>
    <row r="420" spans="1:5">
      <c r="A420" s="153">
        <v>40812</v>
      </c>
      <c r="B420" s="153" t="s">
        <v>7778</v>
      </c>
      <c r="C420" s="153" t="s">
        <v>5588</v>
      </c>
      <c r="D420" s="153" t="s">
        <v>127</v>
      </c>
      <c r="E420" s="153">
        <v>2140.73</v>
      </c>
    </row>
    <row r="421" spans="1:5">
      <c r="A421" s="153">
        <v>245</v>
      </c>
      <c r="B421" s="153" t="s">
        <v>7779</v>
      </c>
      <c r="C421" s="153" t="s">
        <v>5578</v>
      </c>
      <c r="D421" s="153" t="s">
        <v>127</v>
      </c>
      <c r="E421" s="153">
        <v>14.93</v>
      </c>
    </row>
    <row r="422" spans="1:5">
      <c r="A422" s="153">
        <v>41090</v>
      </c>
      <c r="B422" s="153" t="s">
        <v>7780</v>
      </c>
      <c r="C422" s="153" t="s">
        <v>5588</v>
      </c>
      <c r="D422" s="153" t="s">
        <v>127</v>
      </c>
      <c r="E422" s="153">
        <v>2616.36</v>
      </c>
    </row>
    <row r="423" spans="1:5">
      <c r="A423" s="153">
        <v>251</v>
      </c>
      <c r="B423" s="153" t="s">
        <v>7781</v>
      </c>
      <c r="C423" s="153" t="s">
        <v>5578</v>
      </c>
      <c r="D423" s="153" t="s">
        <v>127</v>
      </c>
      <c r="E423" s="153">
        <v>7.46</v>
      </c>
    </row>
    <row r="424" spans="1:5">
      <c r="A424" s="153">
        <v>40975</v>
      </c>
      <c r="B424" s="153" t="s">
        <v>7782</v>
      </c>
      <c r="C424" s="153" t="s">
        <v>5588</v>
      </c>
      <c r="D424" s="153" t="s">
        <v>127</v>
      </c>
      <c r="E424" s="153">
        <v>1308.98</v>
      </c>
    </row>
    <row r="425" spans="1:5">
      <c r="A425" s="153">
        <v>6127</v>
      </c>
      <c r="B425" s="153" t="s">
        <v>7783</v>
      </c>
      <c r="C425" s="153" t="s">
        <v>5578</v>
      </c>
      <c r="D425" s="153" t="s">
        <v>127</v>
      </c>
      <c r="E425" s="153">
        <v>8.18</v>
      </c>
    </row>
    <row r="426" spans="1:5">
      <c r="A426" s="153">
        <v>41072</v>
      </c>
      <c r="B426" s="153" t="s">
        <v>7784</v>
      </c>
      <c r="C426" s="153" t="s">
        <v>5588</v>
      </c>
      <c r="D426" s="153" t="s">
        <v>127</v>
      </c>
      <c r="E426" s="153">
        <v>1435.94</v>
      </c>
    </row>
    <row r="427" spans="1:5">
      <c r="A427" s="153">
        <v>6121</v>
      </c>
      <c r="B427" s="153" t="s">
        <v>7785</v>
      </c>
      <c r="C427" s="153" t="s">
        <v>5578</v>
      </c>
      <c r="D427" s="153" t="s">
        <v>127</v>
      </c>
      <c r="E427" s="153">
        <v>9.01</v>
      </c>
    </row>
    <row r="428" spans="1:5">
      <c r="A428" s="153">
        <v>41071</v>
      </c>
      <c r="B428" s="153" t="s">
        <v>7786</v>
      </c>
      <c r="C428" s="153" t="s">
        <v>5588</v>
      </c>
      <c r="D428" s="153" t="s">
        <v>127</v>
      </c>
      <c r="E428" s="153">
        <v>1581.44</v>
      </c>
    </row>
    <row r="429" spans="1:5">
      <c r="A429" s="153">
        <v>244</v>
      </c>
      <c r="B429" s="153" t="s">
        <v>7787</v>
      </c>
      <c r="C429" s="153" t="s">
        <v>5578</v>
      </c>
      <c r="D429" s="153" t="s">
        <v>127</v>
      </c>
      <c r="E429" s="153">
        <v>8.9600000000000009</v>
      </c>
    </row>
    <row r="430" spans="1:5">
      <c r="A430" s="153">
        <v>41093</v>
      </c>
      <c r="B430" s="153" t="s">
        <v>7788</v>
      </c>
      <c r="C430" s="153" t="s">
        <v>5588</v>
      </c>
      <c r="D430" s="153" t="s">
        <v>127</v>
      </c>
      <c r="E430" s="153">
        <v>1647.38</v>
      </c>
    </row>
    <row r="431" spans="1:5">
      <c r="A431" s="153">
        <v>532</v>
      </c>
      <c r="B431" s="153" t="s">
        <v>7789</v>
      </c>
      <c r="C431" s="153" t="s">
        <v>5578</v>
      </c>
      <c r="D431" s="153" t="s">
        <v>127</v>
      </c>
      <c r="E431" s="153">
        <v>17.09</v>
      </c>
    </row>
    <row r="432" spans="1:5">
      <c r="A432" s="153">
        <v>40931</v>
      </c>
      <c r="B432" s="153" t="s">
        <v>7790</v>
      </c>
      <c r="C432" s="153" t="s">
        <v>5588</v>
      </c>
      <c r="D432" s="153" t="s">
        <v>127</v>
      </c>
      <c r="E432" s="153">
        <v>2995.97</v>
      </c>
    </row>
    <row r="433" spans="1:5">
      <c r="A433" s="153">
        <v>36150</v>
      </c>
      <c r="B433" s="153" t="s">
        <v>7791</v>
      </c>
      <c r="C433" s="153" t="s">
        <v>5580</v>
      </c>
      <c r="D433" s="153" t="s">
        <v>127</v>
      </c>
      <c r="E433" s="153">
        <v>35.64</v>
      </c>
    </row>
    <row r="434" spans="1:5">
      <c r="A434" s="153">
        <v>41069</v>
      </c>
      <c r="B434" s="153" t="s">
        <v>7792</v>
      </c>
      <c r="C434" s="153" t="s">
        <v>5588</v>
      </c>
      <c r="D434" s="153" t="s">
        <v>127</v>
      </c>
      <c r="E434" s="153">
        <v>2587.1</v>
      </c>
    </row>
    <row r="435" spans="1:5">
      <c r="A435" s="153">
        <v>4760</v>
      </c>
      <c r="B435" s="153" t="s">
        <v>7793</v>
      </c>
      <c r="C435" s="153" t="s">
        <v>5578</v>
      </c>
      <c r="D435" s="153" t="s">
        <v>127</v>
      </c>
      <c r="E435" s="153">
        <v>14.76</v>
      </c>
    </row>
    <row r="436" spans="1:5">
      <c r="A436" s="153">
        <v>10422</v>
      </c>
      <c r="B436" s="153" t="s">
        <v>7794</v>
      </c>
      <c r="C436" s="153" t="s">
        <v>5580</v>
      </c>
      <c r="D436" s="153" t="s">
        <v>127</v>
      </c>
      <c r="E436" s="153">
        <v>293.29000000000002</v>
      </c>
    </row>
    <row r="437" spans="1:5">
      <c r="A437" s="153">
        <v>10420</v>
      </c>
      <c r="B437" s="153" t="s">
        <v>7795</v>
      </c>
      <c r="C437" s="153" t="s">
        <v>5580</v>
      </c>
      <c r="D437" s="153" t="s">
        <v>5579</v>
      </c>
      <c r="E437" s="153">
        <v>110</v>
      </c>
    </row>
    <row r="438" spans="1:5">
      <c r="A438" s="153">
        <v>10421</v>
      </c>
      <c r="B438" s="153" t="s">
        <v>7796</v>
      </c>
      <c r="C438" s="153" t="s">
        <v>5580</v>
      </c>
      <c r="D438" s="153" t="s">
        <v>127</v>
      </c>
      <c r="E438" s="153">
        <v>147.21</v>
      </c>
    </row>
    <row r="439" spans="1:5">
      <c r="A439" s="153">
        <v>36520</v>
      </c>
      <c r="B439" s="153" t="s">
        <v>7797</v>
      </c>
      <c r="C439" s="153" t="s">
        <v>5580</v>
      </c>
      <c r="D439" s="153" t="s">
        <v>127</v>
      </c>
      <c r="E439" s="153">
        <v>548.03</v>
      </c>
    </row>
    <row r="440" spans="1:5">
      <c r="A440" s="153">
        <v>11784</v>
      </c>
      <c r="B440" s="153" t="s">
        <v>7798</v>
      </c>
      <c r="C440" s="153" t="s">
        <v>5580</v>
      </c>
      <c r="D440" s="153" t="s">
        <v>127</v>
      </c>
      <c r="E440" s="153">
        <v>411.6</v>
      </c>
    </row>
    <row r="441" spans="1:5">
      <c r="A441" s="153">
        <v>10</v>
      </c>
      <c r="B441" s="153" t="s">
        <v>7799</v>
      </c>
      <c r="C441" s="153" t="s">
        <v>5580</v>
      </c>
      <c r="D441" s="153" t="s">
        <v>127</v>
      </c>
      <c r="E441" s="153">
        <v>4.7</v>
      </c>
    </row>
    <row r="442" spans="1:5">
      <c r="A442" s="153">
        <v>4815</v>
      </c>
      <c r="B442" s="153" t="s">
        <v>7800</v>
      </c>
      <c r="C442" s="153" t="s">
        <v>5580</v>
      </c>
      <c r="D442" s="153" t="s">
        <v>127</v>
      </c>
      <c r="E442" s="153">
        <v>5.04</v>
      </c>
    </row>
    <row r="443" spans="1:5">
      <c r="A443" s="153">
        <v>541</v>
      </c>
      <c r="B443" s="153" t="s">
        <v>7801</v>
      </c>
      <c r="C443" s="153" t="s">
        <v>5580</v>
      </c>
      <c r="D443" s="153" t="s">
        <v>5579</v>
      </c>
      <c r="E443" s="153">
        <v>85</v>
      </c>
    </row>
    <row r="444" spans="1:5">
      <c r="A444" s="153">
        <v>542</v>
      </c>
      <c r="B444" s="153" t="s">
        <v>7802</v>
      </c>
      <c r="C444" s="153" t="s">
        <v>5580</v>
      </c>
      <c r="D444" s="153" t="s">
        <v>127</v>
      </c>
      <c r="E444" s="153">
        <v>106.54</v>
      </c>
    </row>
    <row r="445" spans="1:5">
      <c r="A445" s="153">
        <v>540</v>
      </c>
      <c r="B445" s="153" t="s">
        <v>7803</v>
      </c>
      <c r="C445" s="153" t="s">
        <v>5580</v>
      </c>
      <c r="D445" s="153" t="s">
        <v>127</v>
      </c>
      <c r="E445" s="153">
        <v>240.1</v>
      </c>
    </row>
    <row r="446" spans="1:5">
      <c r="A446" s="153">
        <v>38364</v>
      </c>
      <c r="B446" s="153" t="s">
        <v>7804</v>
      </c>
      <c r="C446" s="153" t="s">
        <v>5580</v>
      </c>
      <c r="D446" s="153" t="s">
        <v>127</v>
      </c>
      <c r="E446" s="153">
        <v>387.84</v>
      </c>
    </row>
    <row r="447" spans="1:5">
      <c r="A447" s="153">
        <v>11692</v>
      </c>
      <c r="B447" s="153" t="s">
        <v>7805</v>
      </c>
      <c r="C447" s="153" t="s">
        <v>5581</v>
      </c>
      <c r="D447" s="153" t="s">
        <v>127</v>
      </c>
      <c r="E447" s="153">
        <v>216.51</v>
      </c>
    </row>
    <row r="448" spans="1:5">
      <c r="A448" s="153">
        <v>1746</v>
      </c>
      <c r="B448" s="153" t="s">
        <v>7806</v>
      </c>
      <c r="C448" s="153" t="s">
        <v>5580</v>
      </c>
      <c r="D448" s="153" t="s">
        <v>5579</v>
      </c>
      <c r="E448" s="153">
        <v>163.5</v>
      </c>
    </row>
    <row r="449" spans="1:5">
      <c r="A449" s="153">
        <v>1748</v>
      </c>
      <c r="B449" s="153" t="s">
        <v>7807</v>
      </c>
      <c r="C449" s="153" t="s">
        <v>5580</v>
      </c>
      <c r="D449" s="153" t="s">
        <v>127</v>
      </c>
      <c r="E449" s="153">
        <v>217.41</v>
      </c>
    </row>
    <row r="450" spans="1:5">
      <c r="A450" s="153">
        <v>1749</v>
      </c>
      <c r="B450" s="153" t="s">
        <v>7808</v>
      </c>
      <c r="C450" s="153" t="s">
        <v>5580</v>
      </c>
      <c r="D450" s="153" t="s">
        <v>127</v>
      </c>
      <c r="E450" s="153">
        <v>314.99</v>
      </c>
    </row>
    <row r="451" spans="1:5">
      <c r="A451" s="153">
        <v>37412</v>
      </c>
      <c r="B451" s="153" t="s">
        <v>7809</v>
      </c>
      <c r="C451" s="153" t="s">
        <v>5580</v>
      </c>
      <c r="D451" s="153" t="s">
        <v>127</v>
      </c>
      <c r="E451" s="153">
        <v>159.82</v>
      </c>
    </row>
    <row r="452" spans="1:5">
      <c r="A452" s="153">
        <v>1745</v>
      </c>
      <c r="B452" s="153" t="s">
        <v>7810</v>
      </c>
      <c r="C452" s="153" t="s">
        <v>5580</v>
      </c>
      <c r="D452" s="153" t="s">
        <v>127</v>
      </c>
      <c r="E452" s="153">
        <v>190.04</v>
      </c>
    </row>
    <row r="453" spans="1:5">
      <c r="A453" s="153">
        <v>1750</v>
      </c>
      <c r="B453" s="153" t="s">
        <v>7811</v>
      </c>
      <c r="C453" s="153" t="s">
        <v>5580</v>
      </c>
      <c r="D453" s="153" t="s">
        <v>127</v>
      </c>
      <c r="E453" s="153">
        <v>444.11</v>
      </c>
    </row>
    <row r="454" spans="1:5">
      <c r="A454" s="153">
        <v>11687</v>
      </c>
      <c r="B454" s="153" t="s">
        <v>7812</v>
      </c>
      <c r="C454" s="153" t="s">
        <v>5583</v>
      </c>
      <c r="D454" s="153" t="s">
        <v>127</v>
      </c>
      <c r="E454" s="153">
        <v>707.61</v>
      </c>
    </row>
    <row r="455" spans="1:5">
      <c r="A455" s="153">
        <v>11689</v>
      </c>
      <c r="B455" s="153" t="s">
        <v>7813</v>
      </c>
      <c r="C455" s="153" t="s">
        <v>5583</v>
      </c>
      <c r="D455" s="153" t="s">
        <v>127</v>
      </c>
      <c r="E455" s="153">
        <v>886.59</v>
      </c>
    </row>
    <row r="456" spans="1:5">
      <c r="A456" s="153">
        <v>11693</v>
      </c>
      <c r="B456" s="153" t="s">
        <v>7814</v>
      </c>
      <c r="C456" s="153" t="s">
        <v>5581</v>
      </c>
      <c r="D456" s="153" t="s">
        <v>127</v>
      </c>
      <c r="E456" s="153">
        <v>94.24</v>
      </c>
    </row>
    <row r="457" spans="1:5">
      <c r="A457" s="153">
        <v>36215</v>
      </c>
      <c r="B457" s="153" t="s">
        <v>7815</v>
      </c>
      <c r="C457" s="153" t="s">
        <v>5580</v>
      </c>
      <c r="D457" s="153" t="s">
        <v>127</v>
      </c>
      <c r="E457" s="153">
        <v>683.78</v>
      </c>
    </row>
    <row r="458" spans="1:5">
      <c r="A458" s="153">
        <v>42439</v>
      </c>
      <c r="B458" s="153" t="s">
        <v>7816</v>
      </c>
      <c r="C458" s="153" t="s">
        <v>5580</v>
      </c>
      <c r="D458" s="153" t="s">
        <v>128</v>
      </c>
      <c r="E458" s="153">
        <v>1050.1500000000001</v>
      </c>
    </row>
    <row r="459" spans="1:5">
      <c r="A459" s="153">
        <v>38381</v>
      </c>
      <c r="B459" s="153" t="s">
        <v>7817</v>
      </c>
      <c r="C459" s="153" t="s">
        <v>5580</v>
      </c>
      <c r="D459" s="153" t="s">
        <v>127</v>
      </c>
      <c r="E459" s="153">
        <v>6.21</v>
      </c>
    </row>
    <row r="460" spans="1:5">
      <c r="A460" s="153">
        <v>39621</v>
      </c>
      <c r="B460" s="153" t="s">
        <v>7818</v>
      </c>
      <c r="C460" s="153" t="s">
        <v>5590</v>
      </c>
      <c r="D460" s="153" t="s">
        <v>127</v>
      </c>
      <c r="E460" s="153">
        <v>1097.56</v>
      </c>
    </row>
    <row r="461" spans="1:5">
      <c r="A461" s="153">
        <v>39624</v>
      </c>
      <c r="B461" s="153" t="s">
        <v>7819</v>
      </c>
      <c r="C461" s="153" t="s">
        <v>5590</v>
      </c>
      <c r="D461" s="153" t="s">
        <v>127</v>
      </c>
      <c r="E461" s="153">
        <v>1110.6600000000001</v>
      </c>
    </row>
    <row r="462" spans="1:5">
      <c r="A462" s="153">
        <v>39615</v>
      </c>
      <c r="B462" s="153" t="s">
        <v>7820</v>
      </c>
      <c r="C462" s="153" t="s">
        <v>5580</v>
      </c>
      <c r="D462" s="153" t="s">
        <v>127</v>
      </c>
      <c r="E462" s="153">
        <v>382.91</v>
      </c>
    </row>
    <row r="463" spans="1:5">
      <c r="A463" s="153">
        <v>39620</v>
      </c>
      <c r="B463" s="153" t="s">
        <v>7821</v>
      </c>
      <c r="C463" s="153" t="s">
        <v>5580</v>
      </c>
      <c r="D463" s="153" t="s">
        <v>127</v>
      </c>
      <c r="E463" s="153">
        <v>585.36</v>
      </c>
    </row>
    <row r="464" spans="1:5">
      <c r="A464" s="153">
        <v>39623</v>
      </c>
      <c r="B464" s="153" t="s">
        <v>7822</v>
      </c>
      <c r="C464" s="153" t="s">
        <v>5580</v>
      </c>
      <c r="D464" s="153" t="s">
        <v>127</v>
      </c>
      <c r="E464" s="153">
        <v>566.82000000000005</v>
      </c>
    </row>
    <row r="465" spans="1:5">
      <c r="A465" s="153">
        <v>36207</v>
      </c>
      <c r="B465" s="153" t="s">
        <v>7823</v>
      </c>
      <c r="C465" s="153" t="s">
        <v>5580</v>
      </c>
      <c r="D465" s="153" t="s">
        <v>127</v>
      </c>
      <c r="E465" s="153">
        <v>302.86</v>
      </c>
    </row>
    <row r="466" spans="1:5">
      <c r="A466" s="153">
        <v>36209</v>
      </c>
      <c r="B466" s="153" t="s">
        <v>7824</v>
      </c>
      <c r="C466" s="153" t="s">
        <v>5580</v>
      </c>
      <c r="D466" s="153" t="s">
        <v>127</v>
      </c>
      <c r="E466" s="153">
        <v>347.58</v>
      </c>
    </row>
    <row r="467" spans="1:5">
      <c r="A467" s="153">
        <v>36210</v>
      </c>
      <c r="B467" s="153" t="s">
        <v>7825</v>
      </c>
      <c r="C467" s="153" t="s">
        <v>5580</v>
      </c>
      <c r="D467" s="153" t="s">
        <v>127</v>
      </c>
      <c r="E467" s="153">
        <v>376.07</v>
      </c>
    </row>
    <row r="468" spans="1:5">
      <c r="A468" s="153">
        <v>36204</v>
      </c>
      <c r="B468" s="153" t="s">
        <v>7826</v>
      </c>
      <c r="C468" s="153" t="s">
        <v>5580</v>
      </c>
      <c r="D468" s="153" t="s">
        <v>127</v>
      </c>
      <c r="E468" s="153">
        <v>133.34</v>
      </c>
    </row>
    <row r="469" spans="1:5">
      <c r="A469" s="153">
        <v>36205</v>
      </c>
      <c r="B469" s="153" t="s">
        <v>7827</v>
      </c>
      <c r="C469" s="153" t="s">
        <v>5580</v>
      </c>
      <c r="D469" s="153" t="s">
        <v>127</v>
      </c>
      <c r="E469" s="153">
        <v>148.09</v>
      </c>
    </row>
    <row r="470" spans="1:5">
      <c r="A470" s="153">
        <v>36081</v>
      </c>
      <c r="B470" s="153" t="s">
        <v>7828</v>
      </c>
      <c r="C470" s="153" t="s">
        <v>5580</v>
      </c>
      <c r="D470" s="153" t="s">
        <v>5579</v>
      </c>
      <c r="E470" s="153">
        <v>157.9</v>
      </c>
    </row>
    <row r="471" spans="1:5">
      <c r="A471" s="153">
        <v>36206</v>
      </c>
      <c r="B471" s="153" t="s">
        <v>7829</v>
      </c>
      <c r="C471" s="153" t="s">
        <v>5580</v>
      </c>
      <c r="D471" s="153" t="s">
        <v>127</v>
      </c>
      <c r="E471" s="153">
        <v>165.42</v>
      </c>
    </row>
    <row r="472" spans="1:5">
      <c r="A472" s="153">
        <v>36218</v>
      </c>
      <c r="B472" s="153" t="s">
        <v>7830</v>
      </c>
      <c r="C472" s="153" t="s">
        <v>5580</v>
      </c>
      <c r="D472" s="153" t="s">
        <v>128</v>
      </c>
      <c r="E472" s="153">
        <v>90.26</v>
      </c>
    </row>
    <row r="473" spans="1:5">
      <c r="A473" s="153">
        <v>36220</v>
      </c>
      <c r="B473" s="153" t="s">
        <v>7831</v>
      </c>
      <c r="C473" s="153" t="s">
        <v>5580</v>
      </c>
      <c r="D473" s="153" t="s">
        <v>128</v>
      </c>
      <c r="E473" s="153">
        <v>103.5</v>
      </c>
    </row>
    <row r="474" spans="1:5">
      <c r="A474" s="153">
        <v>36080</v>
      </c>
      <c r="B474" s="153" t="s">
        <v>7832</v>
      </c>
      <c r="C474" s="153" t="s">
        <v>5580</v>
      </c>
      <c r="D474" s="153" t="s">
        <v>128</v>
      </c>
      <c r="E474" s="153">
        <v>111.95</v>
      </c>
    </row>
    <row r="475" spans="1:5">
      <c r="A475" s="153">
        <v>36223</v>
      </c>
      <c r="B475" s="153" t="s">
        <v>7833</v>
      </c>
      <c r="C475" s="153" t="s">
        <v>5580</v>
      </c>
      <c r="D475" s="153" t="s">
        <v>128</v>
      </c>
      <c r="E475" s="153">
        <v>117.23</v>
      </c>
    </row>
    <row r="476" spans="1:5">
      <c r="A476" s="153">
        <v>546</v>
      </c>
      <c r="B476" s="153" t="s">
        <v>7834</v>
      </c>
      <c r="C476" s="153" t="s">
        <v>5584</v>
      </c>
      <c r="D476" s="153" t="s">
        <v>5579</v>
      </c>
      <c r="E476" s="153">
        <v>5.26</v>
      </c>
    </row>
    <row r="477" spans="1:5">
      <c r="A477" s="153">
        <v>557</v>
      </c>
      <c r="B477" s="153" t="s">
        <v>7835</v>
      </c>
      <c r="C477" s="153" t="s">
        <v>5583</v>
      </c>
      <c r="D477" s="153" t="s">
        <v>127</v>
      </c>
      <c r="E477" s="153">
        <v>20.190000000000001</v>
      </c>
    </row>
    <row r="478" spans="1:5">
      <c r="A478" s="153">
        <v>552</v>
      </c>
      <c r="B478" s="153" t="s">
        <v>7836</v>
      </c>
      <c r="C478" s="153" t="s">
        <v>5583</v>
      </c>
      <c r="D478" s="153" t="s">
        <v>127</v>
      </c>
      <c r="E478" s="153">
        <v>9.94</v>
      </c>
    </row>
    <row r="479" spans="1:5">
      <c r="A479" s="153">
        <v>555</v>
      </c>
      <c r="B479" s="153" t="s">
        <v>7837</v>
      </c>
      <c r="C479" s="153" t="s">
        <v>5583</v>
      </c>
      <c r="D479" s="153" t="s">
        <v>127</v>
      </c>
      <c r="E479" s="153">
        <v>6.09</v>
      </c>
    </row>
    <row r="480" spans="1:5">
      <c r="A480" s="153">
        <v>565</v>
      </c>
      <c r="B480" s="153" t="s">
        <v>7838</v>
      </c>
      <c r="C480" s="153" t="s">
        <v>5583</v>
      </c>
      <c r="D480" s="153" t="s">
        <v>127</v>
      </c>
      <c r="E480" s="153">
        <v>9.3000000000000007</v>
      </c>
    </row>
    <row r="481" spans="1:5">
      <c r="A481" s="153">
        <v>549</v>
      </c>
      <c r="B481" s="153" t="s">
        <v>7839</v>
      </c>
      <c r="C481" s="153" t="s">
        <v>5583</v>
      </c>
      <c r="D481" s="153" t="s">
        <v>127</v>
      </c>
      <c r="E481" s="153">
        <v>26.61</v>
      </c>
    </row>
    <row r="482" spans="1:5">
      <c r="A482" s="153">
        <v>559</v>
      </c>
      <c r="B482" s="153" t="s">
        <v>7840</v>
      </c>
      <c r="C482" s="153" t="s">
        <v>5583</v>
      </c>
      <c r="D482" s="153" t="s">
        <v>127</v>
      </c>
      <c r="E482" s="153">
        <v>13.3</v>
      </c>
    </row>
    <row r="483" spans="1:5">
      <c r="A483" s="153">
        <v>551</v>
      </c>
      <c r="B483" s="153" t="s">
        <v>7841</v>
      </c>
      <c r="C483" s="153" t="s">
        <v>5583</v>
      </c>
      <c r="D483" s="153" t="s">
        <v>127</v>
      </c>
      <c r="E483" s="153">
        <v>52</v>
      </c>
    </row>
    <row r="484" spans="1:5">
      <c r="A484" s="153">
        <v>547</v>
      </c>
      <c r="B484" s="153" t="s">
        <v>7842</v>
      </c>
      <c r="C484" s="153" t="s">
        <v>5583</v>
      </c>
      <c r="D484" s="153" t="s">
        <v>127</v>
      </c>
      <c r="E484" s="153">
        <v>19.93</v>
      </c>
    </row>
    <row r="485" spans="1:5">
      <c r="A485" s="153">
        <v>560</v>
      </c>
      <c r="B485" s="153" t="s">
        <v>7843</v>
      </c>
      <c r="C485" s="153" t="s">
        <v>5583</v>
      </c>
      <c r="D485" s="153" t="s">
        <v>127</v>
      </c>
      <c r="E485" s="153">
        <v>16.84</v>
      </c>
    </row>
    <row r="486" spans="1:5">
      <c r="A486" s="153">
        <v>566</v>
      </c>
      <c r="B486" s="153" t="s">
        <v>7844</v>
      </c>
      <c r="C486" s="153" t="s">
        <v>5583</v>
      </c>
      <c r="D486" s="153" t="s">
        <v>127</v>
      </c>
      <c r="E486" s="153">
        <v>2.7</v>
      </c>
    </row>
    <row r="487" spans="1:5">
      <c r="A487" s="153">
        <v>563</v>
      </c>
      <c r="B487" s="153" t="s">
        <v>7845</v>
      </c>
      <c r="C487" s="153" t="s">
        <v>5583</v>
      </c>
      <c r="D487" s="153" t="s">
        <v>127</v>
      </c>
      <c r="E487" s="153">
        <v>15.12</v>
      </c>
    </row>
    <row r="488" spans="1:5">
      <c r="A488" s="153">
        <v>38127</v>
      </c>
      <c r="B488" s="153" t="s">
        <v>7846</v>
      </c>
      <c r="C488" s="153" t="s">
        <v>5580</v>
      </c>
      <c r="D488" s="153" t="s">
        <v>127</v>
      </c>
      <c r="E488" s="153">
        <v>312.43</v>
      </c>
    </row>
    <row r="489" spans="1:5">
      <c r="A489" s="153">
        <v>38060</v>
      </c>
      <c r="B489" s="153" t="s">
        <v>7847</v>
      </c>
      <c r="C489" s="153" t="s">
        <v>5580</v>
      </c>
      <c r="D489" s="153" t="s">
        <v>127</v>
      </c>
      <c r="E489" s="153">
        <v>60.88</v>
      </c>
    </row>
    <row r="490" spans="1:5">
      <c r="A490" s="153">
        <v>10956</v>
      </c>
      <c r="B490" s="153" t="s">
        <v>7848</v>
      </c>
      <c r="C490" s="153" t="s">
        <v>5580</v>
      </c>
      <c r="D490" s="153" t="s">
        <v>127</v>
      </c>
      <c r="E490" s="153">
        <v>63.25</v>
      </c>
    </row>
    <row r="491" spans="1:5">
      <c r="A491" s="153">
        <v>39380</v>
      </c>
      <c r="B491" s="153" t="s">
        <v>7849</v>
      </c>
      <c r="C491" s="153" t="s">
        <v>5580</v>
      </c>
      <c r="D491" s="153" t="s">
        <v>127</v>
      </c>
      <c r="E491" s="153">
        <v>13.5</v>
      </c>
    </row>
    <row r="492" spans="1:5">
      <c r="A492" s="153">
        <v>13374</v>
      </c>
      <c r="B492" s="153" t="s">
        <v>7850</v>
      </c>
      <c r="C492" s="153" t="s">
        <v>5580</v>
      </c>
      <c r="D492" s="153" t="s">
        <v>128</v>
      </c>
      <c r="E492" s="153">
        <v>85.81</v>
      </c>
    </row>
    <row r="493" spans="1:5">
      <c r="A493" s="153">
        <v>37597</v>
      </c>
      <c r="B493" s="153" t="s">
        <v>7851</v>
      </c>
      <c r="C493" s="153" t="s">
        <v>5580</v>
      </c>
      <c r="D493" s="153" t="s">
        <v>128</v>
      </c>
      <c r="E493" s="153">
        <v>308125</v>
      </c>
    </row>
    <row r="494" spans="1:5">
      <c r="A494" s="153">
        <v>183</v>
      </c>
      <c r="B494" s="153" t="s">
        <v>7852</v>
      </c>
      <c r="C494" s="153" t="s">
        <v>5591</v>
      </c>
      <c r="D494" s="153" t="s">
        <v>5579</v>
      </c>
      <c r="E494" s="153">
        <v>100</v>
      </c>
    </row>
    <row r="495" spans="1:5">
      <c r="A495" s="153">
        <v>184</v>
      </c>
      <c r="B495" s="153" t="s">
        <v>7853</v>
      </c>
      <c r="C495" s="153" t="s">
        <v>5591</v>
      </c>
      <c r="D495" s="153" t="s">
        <v>127</v>
      </c>
      <c r="E495" s="153">
        <v>66.09</v>
      </c>
    </row>
    <row r="496" spans="1:5">
      <c r="A496" s="153">
        <v>195</v>
      </c>
      <c r="B496" s="153" t="s">
        <v>7854</v>
      </c>
      <c r="C496" s="153" t="s">
        <v>5591</v>
      </c>
      <c r="D496" s="153" t="s">
        <v>127</v>
      </c>
      <c r="E496" s="153">
        <v>81.23</v>
      </c>
    </row>
    <row r="497" spans="1:5">
      <c r="A497" s="153">
        <v>194</v>
      </c>
      <c r="B497" s="153" t="s">
        <v>7855</v>
      </c>
      <c r="C497" s="153" t="s">
        <v>5591</v>
      </c>
      <c r="D497" s="153" t="s">
        <v>127</v>
      </c>
      <c r="E497" s="153">
        <v>44.16</v>
      </c>
    </row>
    <row r="498" spans="1:5">
      <c r="A498" s="153">
        <v>20001</v>
      </c>
      <c r="B498" s="153" t="s">
        <v>7856</v>
      </c>
      <c r="C498" s="153" t="s">
        <v>5591</v>
      </c>
      <c r="D498" s="153" t="s">
        <v>127</v>
      </c>
      <c r="E498" s="153">
        <v>80.95</v>
      </c>
    </row>
    <row r="499" spans="1:5">
      <c r="A499" s="153">
        <v>181</v>
      </c>
      <c r="B499" s="153" t="s">
        <v>7857</v>
      </c>
      <c r="C499" s="153" t="s">
        <v>5591</v>
      </c>
      <c r="D499" s="153" t="s">
        <v>127</v>
      </c>
      <c r="E499" s="153">
        <v>109.52</v>
      </c>
    </row>
    <row r="500" spans="1:5">
      <c r="A500" s="153">
        <v>39837</v>
      </c>
      <c r="B500" s="153" t="s">
        <v>7858</v>
      </c>
      <c r="C500" s="153" t="s">
        <v>5591</v>
      </c>
      <c r="D500" s="153" t="s">
        <v>128</v>
      </c>
      <c r="E500" s="153">
        <v>189.57</v>
      </c>
    </row>
    <row r="501" spans="1:5">
      <c r="A501" s="153">
        <v>10535</v>
      </c>
      <c r="B501" s="153" t="s">
        <v>7859</v>
      </c>
      <c r="C501" s="153" t="s">
        <v>5580</v>
      </c>
      <c r="D501" s="153" t="s">
        <v>128</v>
      </c>
      <c r="E501" s="153">
        <v>2980</v>
      </c>
    </row>
    <row r="502" spans="1:5">
      <c r="A502" s="153">
        <v>10537</v>
      </c>
      <c r="B502" s="153" t="s">
        <v>7860</v>
      </c>
      <c r="C502" s="153" t="s">
        <v>5580</v>
      </c>
      <c r="D502" s="153" t="s">
        <v>128</v>
      </c>
      <c r="E502" s="153">
        <v>4063.91</v>
      </c>
    </row>
    <row r="503" spans="1:5">
      <c r="A503" s="153">
        <v>13891</v>
      </c>
      <c r="B503" s="153" t="s">
        <v>7861</v>
      </c>
      <c r="C503" s="153" t="s">
        <v>5580</v>
      </c>
      <c r="D503" s="153" t="s">
        <v>128</v>
      </c>
      <c r="E503" s="153">
        <v>3727.52</v>
      </c>
    </row>
    <row r="504" spans="1:5">
      <c r="A504" s="153">
        <v>25975</v>
      </c>
      <c r="B504" s="153" t="s">
        <v>7862</v>
      </c>
      <c r="C504" s="153" t="s">
        <v>5580</v>
      </c>
      <c r="D504" s="153" t="s">
        <v>128</v>
      </c>
      <c r="E504" s="153">
        <v>16213.22</v>
      </c>
    </row>
    <row r="505" spans="1:5">
      <c r="A505" s="153">
        <v>36396</v>
      </c>
      <c r="B505" s="153" t="s">
        <v>7863</v>
      </c>
      <c r="C505" s="153" t="s">
        <v>5580</v>
      </c>
      <c r="D505" s="153" t="s">
        <v>128</v>
      </c>
      <c r="E505" s="153">
        <v>3409.32</v>
      </c>
    </row>
    <row r="506" spans="1:5">
      <c r="A506" s="153">
        <v>36397</v>
      </c>
      <c r="B506" s="153" t="s">
        <v>7864</v>
      </c>
      <c r="C506" s="153" t="s">
        <v>5580</v>
      </c>
      <c r="D506" s="153" t="s">
        <v>128</v>
      </c>
      <c r="E506" s="153">
        <v>12122.03</v>
      </c>
    </row>
    <row r="507" spans="1:5">
      <c r="A507" s="153">
        <v>36398</v>
      </c>
      <c r="B507" s="153" t="s">
        <v>7865</v>
      </c>
      <c r="C507" s="153" t="s">
        <v>5580</v>
      </c>
      <c r="D507" s="153" t="s">
        <v>128</v>
      </c>
      <c r="E507" s="153">
        <v>14733.32</v>
      </c>
    </row>
    <row r="508" spans="1:5">
      <c r="A508" s="153">
        <v>647</v>
      </c>
      <c r="B508" s="153" t="s">
        <v>7866</v>
      </c>
      <c r="C508" s="153" t="s">
        <v>5578</v>
      </c>
      <c r="D508" s="153" t="s">
        <v>127</v>
      </c>
      <c r="E508" s="153">
        <v>9.18</v>
      </c>
    </row>
    <row r="509" spans="1:5">
      <c r="A509" s="153">
        <v>40920</v>
      </c>
      <c r="B509" s="153" t="s">
        <v>7867</v>
      </c>
      <c r="C509" s="153" t="s">
        <v>5588</v>
      </c>
      <c r="D509" s="153" t="s">
        <v>127</v>
      </c>
      <c r="E509" s="153">
        <v>1610.76</v>
      </c>
    </row>
    <row r="510" spans="1:5">
      <c r="A510" s="153">
        <v>7266</v>
      </c>
      <c r="B510" s="153" t="s">
        <v>7868</v>
      </c>
      <c r="C510" s="153" t="s">
        <v>5592</v>
      </c>
      <c r="D510" s="153" t="s">
        <v>5579</v>
      </c>
      <c r="E510" s="153">
        <v>437.5</v>
      </c>
    </row>
    <row r="511" spans="1:5">
      <c r="A511" s="153">
        <v>7270</v>
      </c>
      <c r="B511" s="153" t="s">
        <v>7869</v>
      </c>
      <c r="C511" s="153" t="s">
        <v>5580</v>
      </c>
      <c r="D511" s="153" t="s">
        <v>127</v>
      </c>
      <c r="E511" s="153">
        <v>0.41</v>
      </c>
    </row>
    <row r="512" spans="1:5">
      <c r="A512" s="153">
        <v>7269</v>
      </c>
      <c r="B512" s="153" t="s">
        <v>7870</v>
      </c>
      <c r="C512" s="153" t="s">
        <v>5580</v>
      </c>
      <c r="D512" s="153" t="s">
        <v>127</v>
      </c>
      <c r="E512" s="153">
        <v>0.28999999999999998</v>
      </c>
    </row>
    <row r="513" spans="1:5">
      <c r="A513" s="153">
        <v>7271</v>
      </c>
      <c r="B513" s="153" t="s">
        <v>7871</v>
      </c>
      <c r="C513" s="153" t="s">
        <v>5580</v>
      </c>
      <c r="D513" s="153" t="s">
        <v>127</v>
      </c>
      <c r="E513" s="153">
        <v>0.43</v>
      </c>
    </row>
    <row r="514" spans="1:5">
      <c r="A514" s="153">
        <v>7268</v>
      </c>
      <c r="B514" s="153" t="s">
        <v>7872</v>
      </c>
      <c r="C514" s="153" t="s">
        <v>5580</v>
      </c>
      <c r="D514" s="153" t="s">
        <v>127</v>
      </c>
      <c r="E514" s="153">
        <v>0.62</v>
      </c>
    </row>
    <row r="515" spans="1:5">
      <c r="A515" s="153">
        <v>7267</v>
      </c>
      <c r="B515" s="153" t="s">
        <v>7873</v>
      </c>
      <c r="C515" s="153" t="s">
        <v>5580</v>
      </c>
      <c r="D515" s="153" t="s">
        <v>127</v>
      </c>
      <c r="E515" s="153">
        <v>0.3</v>
      </c>
    </row>
    <row r="516" spans="1:5">
      <c r="A516" s="153">
        <v>38783</v>
      </c>
      <c r="B516" s="153" t="s">
        <v>7874</v>
      </c>
      <c r="C516" s="153" t="s">
        <v>5580</v>
      </c>
      <c r="D516" s="153" t="s">
        <v>127</v>
      </c>
      <c r="E516" s="153">
        <v>0.54</v>
      </c>
    </row>
    <row r="517" spans="1:5">
      <c r="A517" s="153">
        <v>37593</v>
      </c>
      <c r="B517" s="153" t="s">
        <v>7875</v>
      </c>
      <c r="C517" s="153" t="s">
        <v>5580</v>
      </c>
      <c r="D517" s="153" t="s">
        <v>127</v>
      </c>
      <c r="E517" s="153">
        <v>1.43</v>
      </c>
    </row>
    <row r="518" spans="1:5">
      <c r="A518" s="153">
        <v>37594</v>
      </c>
      <c r="B518" s="153" t="s">
        <v>7876</v>
      </c>
      <c r="C518" s="153" t="s">
        <v>5580</v>
      </c>
      <c r="D518" s="153" t="s">
        <v>127</v>
      </c>
      <c r="E518" s="153">
        <v>1.75</v>
      </c>
    </row>
    <row r="519" spans="1:5">
      <c r="A519" s="153">
        <v>37592</v>
      </c>
      <c r="B519" s="153" t="s">
        <v>7877</v>
      </c>
      <c r="C519" s="153" t="s">
        <v>5580</v>
      </c>
      <c r="D519" s="153" t="s">
        <v>127</v>
      </c>
      <c r="E519" s="153">
        <v>1.07</v>
      </c>
    </row>
    <row r="520" spans="1:5">
      <c r="A520" s="153">
        <v>34556</v>
      </c>
      <c r="B520" s="153" t="s">
        <v>7878</v>
      </c>
      <c r="C520" s="153" t="s">
        <v>5580</v>
      </c>
      <c r="D520" s="153" t="s">
        <v>127</v>
      </c>
      <c r="E520" s="153">
        <v>1.92</v>
      </c>
    </row>
    <row r="521" spans="1:5">
      <c r="A521" s="153">
        <v>37873</v>
      </c>
      <c r="B521" s="153" t="s">
        <v>7879</v>
      </c>
      <c r="C521" s="153" t="s">
        <v>5580</v>
      </c>
      <c r="D521" s="153" t="s">
        <v>127</v>
      </c>
      <c r="E521" s="153">
        <v>2.09</v>
      </c>
    </row>
    <row r="522" spans="1:5">
      <c r="A522" s="153">
        <v>34564</v>
      </c>
      <c r="B522" s="153" t="s">
        <v>7880</v>
      </c>
      <c r="C522" s="153" t="s">
        <v>5580</v>
      </c>
      <c r="D522" s="153" t="s">
        <v>127</v>
      </c>
      <c r="E522" s="153">
        <v>2.39</v>
      </c>
    </row>
    <row r="523" spans="1:5">
      <c r="A523" s="153">
        <v>34565</v>
      </c>
      <c r="B523" s="153" t="s">
        <v>7881</v>
      </c>
      <c r="C523" s="153" t="s">
        <v>5580</v>
      </c>
      <c r="D523" s="153" t="s">
        <v>127</v>
      </c>
      <c r="E523" s="153">
        <v>2.76</v>
      </c>
    </row>
    <row r="524" spans="1:5">
      <c r="A524" s="153">
        <v>38590</v>
      </c>
      <c r="B524" s="153" t="s">
        <v>7882</v>
      </c>
      <c r="C524" s="153" t="s">
        <v>5580</v>
      </c>
      <c r="D524" s="153" t="s">
        <v>127</v>
      </c>
      <c r="E524" s="153">
        <v>1.6</v>
      </c>
    </row>
    <row r="525" spans="1:5">
      <c r="A525" s="153">
        <v>34566</v>
      </c>
      <c r="B525" s="153" t="s">
        <v>7883</v>
      </c>
      <c r="C525" s="153" t="s">
        <v>5580</v>
      </c>
      <c r="D525" s="153" t="s">
        <v>127</v>
      </c>
      <c r="E525" s="153">
        <v>1.5</v>
      </c>
    </row>
    <row r="526" spans="1:5">
      <c r="A526" s="153">
        <v>34567</v>
      </c>
      <c r="B526" s="153" t="s">
        <v>7884</v>
      </c>
      <c r="C526" s="153" t="s">
        <v>5580</v>
      </c>
      <c r="D526" s="153" t="s">
        <v>127</v>
      </c>
      <c r="E526" s="153">
        <v>1.68</v>
      </c>
    </row>
    <row r="527" spans="1:5">
      <c r="A527" s="153">
        <v>38591</v>
      </c>
      <c r="B527" s="153" t="s">
        <v>7885</v>
      </c>
      <c r="C527" s="153" t="s">
        <v>5580</v>
      </c>
      <c r="D527" s="153" t="s">
        <v>127</v>
      </c>
      <c r="E527" s="153">
        <v>1.82</v>
      </c>
    </row>
    <row r="528" spans="1:5">
      <c r="A528" s="153">
        <v>34568</v>
      </c>
      <c r="B528" s="153" t="s">
        <v>7886</v>
      </c>
      <c r="C528" s="153" t="s">
        <v>5580</v>
      </c>
      <c r="D528" s="153" t="s">
        <v>127</v>
      </c>
      <c r="E528" s="153">
        <v>2.2000000000000002</v>
      </c>
    </row>
    <row r="529" spans="1:5">
      <c r="A529" s="153">
        <v>34569</v>
      </c>
      <c r="B529" s="153" t="s">
        <v>7887</v>
      </c>
      <c r="C529" s="153" t="s">
        <v>5580</v>
      </c>
      <c r="D529" s="153" t="s">
        <v>127</v>
      </c>
      <c r="E529" s="153">
        <v>2.25</v>
      </c>
    </row>
    <row r="530" spans="1:5">
      <c r="A530" s="153">
        <v>34570</v>
      </c>
      <c r="B530" s="153" t="s">
        <v>7888</v>
      </c>
      <c r="C530" s="153" t="s">
        <v>5580</v>
      </c>
      <c r="D530" s="153" t="s">
        <v>127</v>
      </c>
      <c r="E530" s="153">
        <v>2.4</v>
      </c>
    </row>
    <row r="531" spans="1:5">
      <c r="A531" s="153">
        <v>25070</v>
      </c>
      <c r="B531" s="153" t="s">
        <v>7889</v>
      </c>
      <c r="C531" s="153" t="s">
        <v>5580</v>
      </c>
      <c r="D531" s="153" t="s">
        <v>127</v>
      </c>
      <c r="E531" s="153">
        <v>1.84</v>
      </c>
    </row>
    <row r="532" spans="1:5">
      <c r="A532" s="153">
        <v>34571</v>
      </c>
      <c r="B532" s="153" t="s">
        <v>7890</v>
      </c>
      <c r="C532" s="153" t="s">
        <v>5580</v>
      </c>
      <c r="D532" s="153" t="s">
        <v>127</v>
      </c>
      <c r="E532" s="153">
        <v>1.87</v>
      </c>
    </row>
    <row r="533" spans="1:5">
      <c r="A533" s="153">
        <v>34573</v>
      </c>
      <c r="B533" s="153" t="s">
        <v>7891</v>
      </c>
      <c r="C533" s="153" t="s">
        <v>5580</v>
      </c>
      <c r="D533" s="153" t="s">
        <v>127</v>
      </c>
      <c r="E533" s="153">
        <v>1.98</v>
      </c>
    </row>
    <row r="534" spans="1:5">
      <c r="A534" s="153">
        <v>37107</v>
      </c>
      <c r="B534" s="153" t="s">
        <v>7892</v>
      </c>
      <c r="C534" s="153" t="s">
        <v>5580</v>
      </c>
      <c r="D534" s="153" t="s">
        <v>127</v>
      </c>
      <c r="E534" s="153">
        <v>2.92</v>
      </c>
    </row>
    <row r="535" spans="1:5">
      <c r="A535" s="153">
        <v>34576</v>
      </c>
      <c r="B535" s="153" t="s">
        <v>7893</v>
      </c>
      <c r="C535" s="153" t="s">
        <v>5580</v>
      </c>
      <c r="D535" s="153" t="s">
        <v>127</v>
      </c>
      <c r="E535" s="153">
        <v>2.73</v>
      </c>
    </row>
    <row r="536" spans="1:5">
      <c r="A536" s="153">
        <v>34577</v>
      </c>
      <c r="B536" s="153" t="s">
        <v>7894</v>
      </c>
      <c r="C536" s="153" t="s">
        <v>5580</v>
      </c>
      <c r="D536" s="153" t="s">
        <v>127</v>
      </c>
      <c r="E536" s="153">
        <v>2.92</v>
      </c>
    </row>
    <row r="537" spans="1:5">
      <c r="A537" s="153">
        <v>34578</v>
      </c>
      <c r="B537" s="153" t="s">
        <v>7895</v>
      </c>
      <c r="C537" s="153" t="s">
        <v>5580</v>
      </c>
      <c r="D537" s="153" t="s">
        <v>127</v>
      </c>
      <c r="E537" s="153">
        <v>3.24</v>
      </c>
    </row>
    <row r="538" spans="1:5">
      <c r="A538" s="153">
        <v>34579</v>
      </c>
      <c r="B538" s="153" t="s">
        <v>7896</v>
      </c>
      <c r="C538" s="153" t="s">
        <v>5580</v>
      </c>
      <c r="D538" s="153" t="s">
        <v>127</v>
      </c>
      <c r="E538" s="153">
        <v>4.1500000000000004</v>
      </c>
    </row>
    <row r="539" spans="1:5">
      <c r="A539" s="153">
        <v>25067</v>
      </c>
      <c r="B539" s="153" t="s">
        <v>7897</v>
      </c>
      <c r="C539" s="153" t="s">
        <v>5580</v>
      </c>
      <c r="D539" s="153" t="s">
        <v>127</v>
      </c>
      <c r="E539" s="153">
        <v>2.39</v>
      </c>
    </row>
    <row r="540" spans="1:5">
      <c r="A540" s="153">
        <v>34580</v>
      </c>
      <c r="B540" s="153" t="s">
        <v>7898</v>
      </c>
      <c r="C540" s="153" t="s">
        <v>5580</v>
      </c>
      <c r="D540" s="153" t="s">
        <v>127</v>
      </c>
      <c r="E540" s="153">
        <v>2.6</v>
      </c>
    </row>
    <row r="541" spans="1:5">
      <c r="A541" s="153">
        <v>25071</v>
      </c>
      <c r="B541" s="153" t="s">
        <v>7899</v>
      </c>
      <c r="C541" s="153" t="s">
        <v>5580</v>
      </c>
      <c r="D541" s="153" t="s">
        <v>127</v>
      </c>
      <c r="E541" s="153">
        <v>1.26</v>
      </c>
    </row>
    <row r="542" spans="1:5">
      <c r="A542" s="153">
        <v>38395</v>
      </c>
      <c r="B542" s="153" t="s">
        <v>7900</v>
      </c>
      <c r="C542" s="153" t="s">
        <v>5580</v>
      </c>
      <c r="D542" s="153" t="s">
        <v>127</v>
      </c>
      <c r="E542" s="153">
        <v>5.18</v>
      </c>
    </row>
    <row r="543" spans="1:5">
      <c r="A543" s="153">
        <v>34583</v>
      </c>
      <c r="B543" s="153" t="s">
        <v>7901</v>
      </c>
      <c r="C543" s="153" t="s">
        <v>5581</v>
      </c>
      <c r="D543" s="153" t="s">
        <v>127</v>
      </c>
      <c r="E543" s="153">
        <v>46.44</v>
      </c>
    </row>
    <row r="544" spans="1:5">
      <c r="A544" s="153">
        <v>34584</v>
      </c>
      <c r="B544" s="153" t="s">
        <v>7902</v>
      </c>
      <c r="C544" s="153" t="s">
        <v>5581</v>
      </c>
      <c r="D544" s="153" t="s">
        <v>127</v>
      </c>
      <c r="E544" s="153">
        <v>26</v>
      </c>
    </row>
    <row r="545" spans="1:5">
      <c r="A545" s="153">
        <v>709</v>
      </c>
      <c r="B545" s="153" t="s">
        <v>7903</v>
      </c>
      <c r="C545" s="153" t="s">
        <v>5581</v>
      </c>
      <c r="D545" s="153" t="s">
        <v>128</v>
      </c>
      <c r="E545" s="153">
        <v>501.42</v>
      </c>
    </row>
    <row r="546" spans="1:5">
      <c r="A546" s="153">
        <v>716</v>
      </c>
      <c r="B546" s="153" t="s">
        <v>7904</v>
      </c>
      <c r="C546" s="153" t="s">
        <v>5580</v>
      </c>
      <c r="D546" s="153" t="s">
        <v>127</v>
      </c>
      <c r="E546" s="153">
        <v>14.15</v>
      </c>
    </row>
    <row r="547" spans="1:5">
      <c r="A547" s="153">
        <v>715</v>
      </c>
      <c r="B547" s="153" t="s">
        <v>7905</v>
      </c>
      <c r="C547" s="153" t="s">
        <v>5580</v>
      </c>
      <c r="D547" s="153" t="s">
        <v>5579</v>
      </c>
      <c r="E547" s="153">
        <v>14</v>
      </c>
    </row>
    <row r="548" spans="1:5">
      <c r="A548" s="153">
        <v>718</v>
      </c>
      <c r="B548" s="153" t="s">
        <v>7906</v>
      </c>
      <c r="C548" s="153" t="s">
        <v>5580</v>
      </c>
      <c r="D548" s="153" t="s">
        <v>127</v>
      </c>
      <c r="E548" s="153">
        <v>20.86</v>
      </c>
    </row>
    <row r="549" spans="1:5">
      <c r="A549" s="153">
        <v>11981</v>
      </c>
      <c r="B549" s="153" t="s">
        <v>7907</v>
      </c>
      <c r="C549" s="153" t="s">
        <v>5580</v>
      </c>
      <c r="D549" s="153" t="s">
        <v>127</v>
      </c>
      <c r="E549" s="153">
        <v>14.3</v>
      </c>
    </row>
    <row r="550" spans="1:5">
      <c r="A550" s="153">
        <v>10610</v>
      </c>
      <c r="B550" s="153" t="s">
        <v>7908</v>
      </c>
      <c r="C550" s="153" t="s">
        <v>5580</v>
      </c>
      <c r="D550" s="153" t="s">
        <v>127</v>
      </c>
      <c r="E550" s="153">
        <v>1.18</v>
      </c>
    </row>
    <row r="551" spans="1:5">
      <c r="A551" s="153">
        <v>34585</v>
      </c>
      <c r="B551" s="153" t="s">
        <v>7909</v>
      </c>
      <c r="C551" s="153" t="s">
        <v>5580</v>
      </c>
      <c r="D551" s="153" t="s">
        <v>127</v>
      </c>
      <c r="E551" s="153">
        <v>1.2</v>
      </c>
    </row>
    <row r="552" spans="1:5">
      <c r="A552" s="153">
        <v>34586</v>
      </c>
      <c r="B552" s="153" t="s">
        <v>7910</v>
      </c>
      <c r="C552" s="153" t="s">
        <v>5580</v>
      </c>
      <c r="D552" s="153" t="s">
        <v>127</v>
      </c>
      <c r="E552" s="153">
        <v>1.21</v>
      </c>
    </row>
    <row r="553" spans="1:5">
      <c r="A553" s="153">
        <v>38603</v>
      </c>
      <c r="B553" s="153" t="s">
        <v>7911</v>
      </c>
      <c r="C553" s="153" t="s">
        <v>5580</v>
      </c>
      <c r="D553" s="153" t="s">
        <v>127</v>
      </c>
      <c r="E553" s="153">
        <v>1.4</v>
      </c>
    </row>
    <row r="554" spans="1:5">
      <c r="A554" s="153">
        <v>34588</v>
      </c>
      <c r="B554" s="153" t="s">
        <v>7912</v>
      </c>
      <c r="C554" s="153" t="s">
        <v>5580</v>
      </c>
      <c r="D554" s="153" t="s">
        <v>127</v>
      </c>
      <c r="E554" s="153">
        <v>1.56</v>
      </c>
    </row>
    <row r="555" spans="1:5">
      <c r="A555" s="153">
        <v>34590</v>
      </c>
      <c r="B555" s="153" t="s">
        <v>7913</v>
      </c>
      <c r="C555" s="153" t="s">
        <v>5580</v>
      </c>
      <c r="D555" s="153" t="s">
        <v>127</v>
      </c>
      <c r="E555" s="153">
        <v>1.69</v>
      </c>
    </row>
    <row r="556" spans="1:5">
      <c r="A556" s="153">
        <v>34591</v>
      </c>
      <c r="B556" s="153" t="s">
        <v>7914</v>
      </c>
      <c r="C556" s="153" t="s">
        <v>5580</v>
      </c>
      <c r="D556" s="153" t="s">
        <v>127</v>
      </c>
      <c r="E556" s="153">
        <v>2.1</v>
      </c>
    </row>
    <row r="557" spans="1:5">
      <c r="A557" s="153">
        <v>37103</v>
      </c>
      <c r="B557" s="153" t="s">
        <v>7915</v>
      </c>
      <c r="C557" s="153" t="s">
        <v>5580</v>
      </c>
      <c r="D557" s="153" t="s">
        <v>127</v>
      </c>
      <c r="E557" s="153">
        <v>1.56</v>
      </c>
    </row>
    <row r="558" spans="1:5">
      <c r="A558" s="153">
        <v>34555</v>
      </c>
      <c r="B558" s="153" t="s">
        <v>7916</v>
      </c>
      <c r="C558" s="153" t="s">
        <v>5580</v>
      </c>
      <c r="D558" s="153" t="s">
        <v>127</v>
      </c>
      <c r="E558" s="153">
        <v>1.96</v>
      </c>
    </row>
    <row r="559" spans="1:5">
      <c r="A559" s="153">
        <v>34599</v>
      </c>
      <c r="B559" s="153" t="s">
        <v>7917</v>
      </c>
      <c r="C559" s="153" t="s">
        <v>5580</v>
      </c>
      <c r="D559" s="153" t="s">
        <v>127</v>
      </c>
      <c r="E559" s="153">
        <v>1.4</v>
      </c>
    </row>
    <row r="560" spans="1:5">
      <c r="A560" s="153">
        <v>674</v>
      </c>
      <c r="B560" s="153" t="s">
        <v>7918</v>
      </c>
      <c r="C560" s="153" t="s">
        <v>5581</v>
      </c>
      <c r="D560" s="153" t="s">
        <v>128</v>
      </c>
      <c r="E560" s="153">
        <v>49.93</v>
      </c>
    </row>
    <row r="561" spans="1:5">
      <c r="A561" s="153">
        <v>34600</v>
      </c>
      <c r="B561" s="153" t="s">
        <v>7919</v>
      </c>
      <c r="C561" s="153" t="s">
        <v>5581</v>
      </c>
      <c r="D561" s="153" t="s">
        <v>128</v>
      </c>
      <c r="E561" s="153">
        <v>81.13</v>
      </c>
    </row>
    <row r="562" spans="1:5">
      <c r="A562" s="153">
        <v>652</v>
      </c>
      <c r="B562" s="153" t="s">
        <v>7920</v>
      </c>
      <c r="C562" s="153" t="s">
        <v>5581</v>
      </c>
      <c r="D562" s="153" t="s">
        <v>128</v>
      </c>
      <c r="E562" s="153">
        <v>103.33</v>
      </c>
    </row>
    <row r="563" spans="1:5">
      <c r="A563" s="153">
        <v>34592</v>
      </c>
      <c r="B563" s="153" t="s">
        <v>7921</v>
      </c>
      <c r="C563" s="153" t="s">
        <v>5580</v>
      </c>
      <c r="D563" s="153" t="s">
        <v>127</v>
      </c>
      <c r="E563" s="153">
        <v>1.33</v>
      </c>
    </row>
    <row r="564" spans="1:5">
      <c r="A564" s="153">
        <v>651</v>
      </c>
      <c r="B564" s="153" t="s">
        <v>7922</v>
      </c>
      <c r="C564" s="153" t="s">
        <v>5580</v>
      </c>
      <c r="D564" s="153" t="s">
        <v>127</v>
      </c>
      <c r="E564" s="153">
        <v>1.53</v>
      </c>
    </row>
    <row r="565" spans="1:5">
      <c r="A565" s="153">
        <v>654</v>
      </c>
      <c r="B565" s="153" t="s">
        <v>7923</v>
      </c>
      <c r="C565" s="153" t="s">
        <v>5580</v>
      </c>
      <c r="D565" s="153" t="s">
        <v>127</v>
      </c>
      <c r="E565" s="153">
        <v>1.97</v>
      </c>
    </row>
    <row r="566" spans="1:5">
      <c r="A566" s="153">
        <v>650</v>
      </c>
      <c r="B566" s="153" t="s">
        <v>7924</v>
      </c>
      <c r="C566" s="153" t="s">
        <v>5580</v>
      </c>
      <c r="D566" s="153" t="s">
        <v>5579</v>
      </c>
      <c r="E566" s="153">
        <v>1.3</v>
      </c>
    </row>
    <row r="567" spans="1:5">
      <c r="A567" s="153">
        <v>40517</v>
      </c>
      <c r="B567" s="153" t="s">
        <v>7925</v>
      </c>
      <c r="C567" s="153" t="s">
        <v>5581</v>
      </c>
      <c r="D567" s="153" t="s">
        <v>128</v>
      </c>
      <c r="E567" s="153">
        <v>43.13</v>
      </c>
    </row>
    <row r="568" spans="1:5">
      <c r="A568" s="153">
        <v>40520</v>
      </c>
      <c r="B568" s="153" t="s">
        <v>7926</v>
      </c>
      <c r="C568" s="153" t="s">
        <v>5581</v>
      </c>
      <c r="D568" s="153" t="s">
        <v>128</v>
      </c>
      <c r="E568" s="153">
        <v>45.18</v>
      </c>
    </row>
    <row r="569" spans="1:5">
      <c r="A569" s="153">
        <v>40515</v>
      </c>
      <c r="B569" s="153" t="s">
        <v>7927</v>
      </c>
      <c r="C569" s="153" t="s">
        <v>5581</v>
      </c>
      <c r="D569" s="153" t="s">
        <v>128</v>
      </c>
      <c r="E569" s="153">
        <v>54.55</v>
      </c>
    </row>
    <row r="570" spans="1:5">
      <c r="A570" s="153">
        <v>40516</v>
      </c>
      <c r="B570" s="153" t="s">
        <v>7928</v>
      </c>
      <c r="C570" s="153" t="s">
        <v>5581</v>
      </c>
      <c r="D570" s="153" t="s">
        <v>128</v>
      </c>
      <c r="E570" s="153">
        <v>64.959999999999994</v>
      </c>
    </row>
    <row r="571" spans="1:5">
      <c r="A571" s="153">
        <v>40529</v>
      </c>
      <c r="B571" s="153" t="s">
        <v>7929</v>
      </c>
      <c r="C571" s="153" t="s">
        <v>5581</v>
      </c>
      <c r="D571" s="153" t="s">
        <v>128</v>
      </c>
      <c r="E571" s="153">
        <v>50.73</v>
      </c>
    </row>
    <row r="572" spans="1:5">
      <c r="A572" s="153">
        <v>36170</v>
      </c>
      <c r="B572" s="153" t="s">
        <v>7930</v>
      </c>
      <c r="C572" s="153" t="s">
        <v>5581</v>
      </c>
      <c r="D572" s="153" t="s">
        <v>128</v>
      </c>
      <c r="E572" s="153">
        <v>38</v>
      </c>
    </row>
    <row r="573" spans="1:5">
      <c r="A573" s="153">
        <v>40524</v>
      </c>
      <c r="B573" s="153" t="s">
        <v>7931</v>
      </c>
      <c r="C573" s="153" t="s">
        <v>5581</v>
      </c>
      <c r="D573" s="153" t="s">
        <v>128</v>
      </c>
      <c r="E573" s="153">
        <v>46.21</v>
      </c>
    </row>
    <row r="574" spans="1:5">
      <c r="A574" s="153">
        <v>36156</v>
      </c>
      <c r="B574" s="153" t="s">
        <v>7932</v>
      </c>
      <c r="C574" s="153" t="s">
        <v>5581</v>
      </c>
      <c r="D574" s="153" t="s">
        <v>128</v>
      </c>
      <c r="E574" s="153">
        <v>40.049999999999997</v>
      </c>
    </row>
    <row r="575" spans="1:5">
      <c r="A575" s="153">
        <v>36155</v>
      </c>
      <c r="B575" s="153" t="s">
        <v>7933</v>
      </c>
      <c r="C575" s="153" t="s">
        <v>5581</v>
      </c>
      <c r="D575" s="153" t="s">
        <v>128</v>
      </c>
      <c r="E575" s="153">
        <v>35.479999999999997</v>
      </c>
    </row>
    <row r="576" spans="1:5">
      <c r="A576" s="153">
        <v>36154</v>
      </c>
      <c r="B576" s="153" t="s">
        <v>7934</v>
      </c>
      <c r="C576" s="153" t="s">
        <v>5581</v>
      </c>
      <c r="D576" s="153" t="s">
        <v>128</v>
      </c>
      <c r="E576" s="153">
        <v>47.14</v>
      </c>
    </row>
    <row r="577" spans="1:5">
      <c r="A577" s="153">
        <v>695</v>
      </c>
      <c r="B577" s="153" t="s">
        <v>7935</v>
      </c>
      <c r="C577" s="153" t="s">
        <v>5581</v>
      </c>
      <c r="D577" s="153" t="s">
        <v>128</v>
      </c>
      <c r="E577" s="153">
        <v>34.840000000000003</v>
      </c>
    </row>
    <row r="578" spans="1:5">
      <c r="A578" s="153">
        <v>679</v>
      </c>
      <c r="B578" s="153" t="s">
        <v>7936</v>
      </c>
      <c r="C578" s="153" t="s">
        <v>5581</v>
      </c>
      <c r="D578" s="153" t="s">
        <v>128</v>
      </c>
      <c r="E578" s="153">
        <v>47.75</v>
      </c>
    </row>
    <row r="579" spans="1:5">
      <c r="A579" s="153">
        <v>711</v>
      </c>
      <c r="B579" s="153" t="s">
        <v>7937</v>
      </c>
      <c r="C579" s="153" t="s">
        <v>5581</v>
      </c>
      <c r="D579" s="153" t="s">
        <v>128</v>
      </c>
      <c r="E579" s="153">
        <v>36.450000000000003</v>
      </c>
    </row>
    <row r="580" spans="1:5">
      <c r="A580" s="153">
        <v>712</v>
      </c>
      <c r="B580" s="153" t="s">
        <v>7938</v>
      </c>
      <c r="C580" s="153" t="s">
        <v>5581</v>
      </c>
      <c r="D580" s="153" t="s">
        <v>128</v>
      </c>
      <c r="E580" s="153">
        <v>38</v>
      </c>
    </row>
    <row r="581" spans="1:5">
      <c r="A581" s="153">
        <v>12614</v>
      </c>
      <c r="B581" s="153" t="s">
        <v>7939</v>
      </c>
      <c r="C581" s="153" t="s">
        <v>5580</v>
      </c>
      <c r="D581" s="153" t="s">
        <v>128</v>
      </c>
      <c r="E581" s="153">
        <v>18.399999999999999</v>
      </c>
    </row>
    <row r="582" spans="1:5">
      <c r="A582" s="153">
        <v>6140</v>
      </c>
      <c r="B582" s="153" t="s">
        <v>7940</v>
      </c>
      <c r="C582" s="153" t="s">
        <v>5580</v>
      </c>
      <c r="D582" s="153" t="s">
        <v>127</v>
      </c>
      <c r="E582" s="153">
        <v>2.17</v>
      </c>
    </row>
    <row r="583" spans="1:5">
      <c r="A583" s="153">
        <v>38399</v>
      </c>
      <c r="B583" s="153" t="s">
        <v>7941</v>
      </c>
      <c r="C583" s="153" t="s">
        <v>5580</v>
      </c>
      <c r="D583" s="153" t="s">
        <v>127</v>
      </c>
      <c r="E583" s="153">
        <v>140.13</v>
      </c>
    </row>
    <row r="584" spans="1:5">
      <c r="A584" s="153">
        <v>735</v>
      </c>
      <c r="B584" s="153" t="s">
        <v>7942</v>
      </c>
      <c r="C584" s="153" t="s">
        <v>5580</v>
      </c>
      <c r="D584" s="153" t="s">
        <v>127</v>
      </c>
      <c r="E584" s="153">
        <v>2279.34</v>
      </c>
    </row>
    <row r="585" spans="1:5">
      <c r="A585" s="153">
        <v>736</v>
      </c>
      <c r="B585" s="153" t="s">
        <v>7943</v>
      </c>
      <c r="C585" s="153" t="s">
        <v>5580</v>
      </c>
      <c r="D585" s="153" t="s">
        <v>127</v>
      </c>
      <c r="E585" s="153">
        <v>1916.51</v>
      </c>
    </row>
    <row r="586" spans="1:5">
      <c r="A586" s="153">
        <v>729</v>
      </c>
      <c r="B586" s="153" t="s">
        <v>7944</v>
      </c>
      <c r="C586" s="153" t="s">
        <v>5580</v>
      </c>
      <c r="D586" s="153" t="s">
        <v>5579</v>
      </c>
      <c r="E586" s="153">
        <v>781</v>
      </c>
    </row>
    <row r="587" spans="1:5">
      <c r="A587" s="153">
        <v>39925</v>
      </c>
      <c r="B587" s="153" t="s">
        <v>7945</v>
      </c>
      <c r="C587" s="153" t="s">
        <v>5580</v>
      </c>
      <c r="D587" s="153" t="s">
        <v>127</v>
      </c>
      <c r="E587" s="153">
        <v>11285.38</v>
      </c>
    </row>
    <row r="588" spans="1:5">
      <c r="A588" s="153">
        <v>731</v>
      </c>
      <c r="B588" s="153" t="s">
        <v>7946</v>
      </c>
      <c r="C588" s="153" t="s">
        <v>5580</v>
      </c>
      <c r="D588" s="153" t="s">
        <v>127</v>
      </c>
      <c r="E588" s="153">
        <v>760.1</v>
      </c>
    </row>
    <row r="589" spans="1:5">
      <c r="A589" s="153">
        <v>10575</v>
      </c>
      <c r="B589" s="153" t="s">
        <v>7947</v>
      </c>
      <c r="C589" s="153" t="s">
        <v>5580</v>
      </c>
      <c r="D589" s="153" t="s">
        <v>127</v>
      </c>
      <c r="E589" s="153">
        <v>1186.2</v>
      </c>
    </row>
    <row r="590" spans="1:5">
      <c r="A590" s="153">
        <v>733</v>
      </c>
      <c r="B590" s="153" t="s">
        <v>7948</v>
      </c>
      <c r="C590" s="153" t="s">
        <v>5580</v>
      </c>
      <c r="D590" s="153" t="s">
        <v>127</v>
      </c>
      <c r="E590" s="153">
        <v>1298.74</v>
      </c>
    </row>
    <row r="591" spans="1:5">
      <c r="A591" s="153">
        <v>732</v>
      </c>
      <c r="B591" s="153" t="s">
        <v>7949</v>
      </c>
      <c r="C591" s="153" t="s">
        <v>5580</v>
      </c>
      <c r="D591" s="153" t="s">
        <v>127</v>
      </c>
      <c r="E591" s="153">
        <v>1281.28</v>
      </c>
    </row>
    <row r="592" spans="1:5">
      <c r="A592" s="153">
        <v>737</v>
      </c>
      <c r="B592" s="153" t="s">
        <v>7950</v>
      </c>
      <c r="C592" s="153" t="s">
        <v>5580</v>
      </c>
      <c r="D592" s="153" t="s">
        <v>127</v>
      </c>
      <c r="E592" s="153">
        <v>7185.07</v>
      </c>
    </row>
    <row r="593" spans="1:5">
      <c r="A593" s="153">
        <v>738</v>
      </c>
      <c r="B593" s="153" t="s">
        <v>7951</v>
      </c>
      <c r="C593" s="153" t="s">
        <v>5580</v>
      </c>
      <c r="D593" s="153" t="s">
        <v>127</v>
      </c>
      <c r="E593" s="153">
        <v>3331.66</v>
      </c>
    </row>
    <row r="594" spans="1:5">
      <c r="A594" s="153">
        <v>740</v>
      </c>
      <c r="B594" s="153" t="s">
        <v>7952</v>
      </c>
      <c r="C594" s="153" t="s">
        <v>5580</v>
      </c>
      <c r="D594" s="153" t="s">
        <v>127</v>
      </c>
      <c r="E594" s="153">
        <v>6759.26</v>
      </c>
    </row>
    <row r="595" spans="1:5">
      <c r="A595" s="153">
        <v>734</v>
      </c>
      <c r="B595" s="153" t="s">
        <v>7953</v>
      </c>
      <c r="C595" s="153" t="s">
        <v>5580</v>
      </c>
      <c r="D595" s="153" t="s">
        <v>127</v>
      </c>
      <c r="E595" s="153">
        <v>1373.53</v>
      </c>
    </row>
    <row r="596" spans="1:5">
      <c r="A596" s="153">
        <v>39008</v>
      </c>
      <c r="B596" s="153" t="s">
        <v>7954</v>
      </c>
      <c r="C596" s="153" t="s">
        <v>5580</v>
      </c>
      <c r="D596" s="153" t="s">
        <v>128</v>
      </c>
      <c r="E596" s="153">
        <v>36327.11</v>
      </c>
    </row>
    <row r="597" spans="1:5">
      <c r="A597" s="153">
        <v>39009</v>
      </c>
      <c r="B597" s="153" t="s">
        <v>7955</v>
      </c>
      <c r="C597" s="153" t="s">
        <v>5580</v>
      </c>
      <c r="D597" s="153" t="s">
        <v>128</v>
      </c>
      <c r="E597" s="153">
        <v>38919.99</v>
      </c>
    </row>
    <row r="598" spans="1:5">
      <c r="A598" s="153">
        <v>10587</v>
      </c>
      <c r="B598" s="153" t="s">
        <v>7956</v>
      </c>
      <c r="C598" s="153" t="s">
        <v>5580</v>
      </c>
      <c r="D598" s="153" t="s">
        <v>128</v>
      </c>
      <c r="E598" s="153">
        <v>2386.12</v>
      </c>
    </row>
    <row r="599" spans="1:5">
      <c r="A599" s="153">
        <v>759</v>
      </c>
      <c r="B599" s="153" t="s">
        <v>7957</v>
      </c>
      <c r="C599" s="153" t="s">
        <v>5580</v>
      </c>
      <c r="D599" s="153" t="s">
        <v>128</v>
      </c>
      <c r="E599" s="153">
        <v>3430.76</v>
      </c>
    </row>
    <row r="600" spans="1:5">
      <c r="A600" s="153">
        <v>761</v>
      </c>
      <c r="B600" s="153" t="s">
        <v>7958</v>
      </c>
      <c r="C600" s="153" t="s">
        <v>5580</v>
      </c>
      <c r="D600" s="153" t="s">
        <v>128</v>
      </c>
      <c r="E600" s="153">
        <v>5815.43</v>
      </c>
    </row>
    <row r="601" spans="1:5">
      <c r="A601" s="153">
        <v>750</v>
      </c>
      <c r="B601" s="153" t="s">
        <v>7959</v>
      </c>
      <c r="C601" s="153" t="s">
        <v>5580</v>
      </c>
      <c r="D601" s="153" t="s">
        <v>128</v>
      </c>
      <c r="E601" s="153">
        <v>5521.29</v>
      </c>
    </row>
    <row r="602" spans="1:5">
      <c r="A602" s="153">
        <v>755</v>
      </c>
      <c r="B602" s="153" t="s">
        <v>7960</v>
      </c>
      <c r="C602" s="153" t="s">
        <v>5580</v>
      </c>
      <c r="D602" s="153" t="s">
        <v>128</v>
      </c>
      <c r="E602" s="153">
        <v>22656.71</v>
      </c>
    </row>
    <row r="603" spans="1:5">
      <c r="A603" s="153">
        <v>749</v>
      </c>
      <c r="B603" s="153" t="s">
        <v>7961</v>
      </c>
      <c r="C603" s="153" t="s">
        <v>5580</v>
      </c>
      <c r="D603" s="153" t="s">
        <v>128</v>
      </c>
      <c r="E603" s="153">
        <v>8332.7199999999993</v>
      </c>
    </row>
    <row r="604" spans="1:5">
      <c r="A604" s="153">
        <v>756</v>
      </c>
      <c r="B604" s="153" t="s">
        <v>7962</v>
      </c>
      <c r="C604" s="153" t="s">
        <v>5580</v>
      </c>
      <c r="D604" s="153" t="s">
        <v>128</v>
      </c>
      <c r="E604" s="153">
        <v>24710.18</v>
      </c>
    </row>
    <row r="605" spans="1:5">
      <c r="A605" s="153">
        <v>757</v>
      </c>
      <c r="B605" s="153" t="s">
        <v>7963</v>
      </c>
      <c r="C605" s="153" t="s">
        <v>5580</v>
      </c>
      <c r="D605" s="153" t="s">
        <v>128</v>
      </c>
      <c r="E605" s="153">
        <v>11220</v>
      </c>
    </row>
    <row r="606" spans="1:5">
      <c r="A606" s="153">
        <v>10588</v>
      </c>
      <c r="B606" s="153" t="s">
        <v>7964</v>
      </c>
      <c r="C606" s="153" t="s">
        <v>5580</v>
      </c>
      <c r="D606" s="153" t="s">
        <v>128</v>
      </c>
      <c r="E606" s="153">
        <v>2477.09</v>
      </c>
    </row>
    <row r="607" spans="1:5">
      <c r="A607" s="153">
        <v>10592</v>
      </c>
      <c r="B607" s="153" t="s">
        <v>7965</v>
      </c>
      <c r="C607" s="153" t="s">
        <v>5580</v>
      </c>
      <c r="D607" s="153" t="s">
        <v>128</v>
      </c>
      <c r="E607" s="153">
        <v>2992</v>
      </c>
    </row>
    <row r="608" spans="1:5">
      <c r="A608" s="153">
        <v>10589</v>
      </c>
      <c r="B608" s="153" t="s">
        <v>7966</v>
      </c>
      <c r="C608" s="153" t="s">
        <v>5580</v>
      </c>
      <c r="D608" s="153" t="s">
        <v>128</v>
      </c>
      <c r="E608" s="153">
        <v>4019.56</v>
      </c>
    </row>
    <row r="609" spans="1:5">
      <c r="A609" s="153">
        <v>760</v>
      </c>
      <c r="B609" s="153" t="s">
        <v>7967</v>
      </c>
      <c r="C609" s="153" t="s">
        <v>5580</v>
      </c>
      <c r="D609" s="153" t="s">
        <v>128</v>
      </c>
      <c r="E609" s="153">
        <v>22440</v>
      </c>
    </row>
    <row r="610" spans="1:5">
      <c r="A610" s="153">
        <v>751</v>
      </c>
      <c r="B610" s="153" t="s">
        <v>7968</v>
      </c>
      <c r="C610" s="153" t="s">
        <v>5580</v>
      </c>
      <c r="D610" s="153" t="s">
        <v>128</v>
      </c>
      <c r="E610" s="153">
        <v>3534.3</v>
      </c>
    </row>
    <row r="611" spans="1:5">
      <c r="A611" s="153">
        <v>754</v>
      </c>
      <c r="B611" s="153" t="s">
        <v>7969</v>
      </c>
      <c r="C611" s="153" t="s">
        <v>5580</v>
      </c>
      <c r="D611" s="153" t="s">
        <v>128</v>
      </c>
      <c r="E611" s="153">
        <v>5610</v>
      </c>
    </row>
    <row r="612" spans="1:5">
      <c r="A612" s="153">
        <v>14013</v>
      </c>
      <c r="B612" s="153" t="s">
        <v>7970</v>
      </c>
      <c r="C612" s="153" t="s">
        <v>5580</v>
      </c>
      <c r="D612" s="153" t="s">
        <v>127</v>
      </c>
      <c r="E612" s="153">
        <v>194156.25</v>
      </c>
    </row>
    <row r="613" spans="1:5">
      <c r="A613" s="153">
        <v>39917</v>
      </c>
      <c r="B613" s="153" t="s">
        <v>7971</v>
      </c>
      <c r="C613" s="153" t="s">
        <v>5580</v>
      </c>
      <c r="D613" s="153" t="s">
        <v>128</v>
      </c>
      <c r="E613" s="153">
        <v>55801.06</v>
      </c>
    </row>
    <row r="614" spans="1:5">
      <c r="A614" s="153">
        <v>5081</v>
      </c>
      <c r="B614" s="153" t="s">
        <v>7972</v>
      </c>
      <c r="C614" s="153" t="s">
        <v>5590</v>
      </c>
      <c r="D614" s="153" t="s">
        <v>127</v>
      </c>
      <c r="E614" s="153">
        <v>18.850000000000001</v>
      </c>
    </row>
    <row r="615" spans="1:5">
      <c r="A615" s="153">
        <v>38167</v>
      </c>
      <c r="B615" s="153" t="s">
        <v>7973</v>
      </c>
      <c r="C615" s="153" t="s">
        <v>5590</v>
      </c>
      <c r="D615" s="153" t="s">
        <v>127</v>
      </c>
      <c r="E615" s="153">
        <v>16.25</v>
      </c>
    </row>
    <row r="616" spans="1:5">
      <c r="A616" s="153">
        <v>36145</v>
      </c>
      <c r="B616" s="153" t="s">
        <v>7974</v>
      </c>
      <c r="C616" s="153" t="s">
        <v>5590</v>
      </c>
      <c r="D616" s="153" t="s">
        <v>127</v>
      </c>
      <c r="E616" s="153">
        <v>34.56</v>
      </c>
    </row>
    <row r="617" spans="1:5">
      <c r="A617" s="153">
        <v>12893</v>
      </c>
      <c r="B617" s="153" t="s">
        <v>7975</v>
      </c>
      <c r="C617" s="153" t="s">
        <v>5590</v>
      </c>
      <c r="D617" s="153" t="s">
        <v>127</v>
      </c>
      <c r="E617" s="153">
        <v>57.6</v>
      </c>
    </row>
    <row r="618" spans="1:5">
      <c r="A618" s="153">
        <v>11685</v>
      </c>
      <c r="B618" s="153" t="s">
        <v>7976</v>
      </c>
      <c r="C618" s="153" t="s">
        <v>5580</v>
      </c>
      <c r="D618" s="153" t="s">
        <v>127</v>
      </c>
      <c r="E618" s="153">
        <v>14.81</v>
      </c>
    </row>
    <row r="619" spans="1:5">
      <c r="A619" s="153">
        <v>11679</v>
      </c>
      <c r="B619" s="153" t="s">
        <v>7977</v>
      </c>
      <c r="C619" s="153" t="s">
        <v>5580</v>
      </c>
      <c r="D619" s="153" t="s">
        <v>127</v>
      </c>
      <c r="E619" s="153">
        <v>4.8499999999999996</v>
      </c>
    </row>
    <row r="620" spans="1:5">
      <c r="A620" s="153">
        <v>11680</v>
      </c>
      <c r="B620" s="153" t="s">
        <v>7978</v>
      </c>
      <c r="C620" s="153" t="s">
        <v>5580</v>
      </c>
      <c r="D620" s="153" t="s">
        <v>127</v>
      </c>
      <c r="E620" s="153">
        <v>4</v>
      </c>
    </row>
    <row r="621" spans="1:5">
      <c r="A621" s="153">
        <v>2512</v>
      </c>
      <c r="B621" s="153" t="s">
        <v>7979</v>
      </c>
      <c r="C621" s="153" t="s">
        <v>5580</v>
      </c>
      <c r="D621" s="153" t="s">
        <v>127</v>
      </c>
      <c r="E621" s="153">
        <v>25.95</v>
      </c>
    </row>
    <row r="622" spans="1:5">
      <c r="A622" s="153">
        <v>4374</v>
      </c>
      <c r="B622" s="153" t="s">
        <v>7980</v>
      </c>
      <c r="C622" s="153" t="s">
        <v>5580</v>
      </c>
      <c r="D622" s="153" t="s">
        <v>127</v>
      </c>
      <c r="E622" s="153">
        <v>0.37</v>
      </c>
    </row>
    <row r="623" spans="1:5">
      <c r="A623" s="153">
        <v>7568</v>
      </c>
      <c r="B623" s="153" t="s">
        <v>7981</v>
      </c>
      <c r="C623" s="153" t="s">
        <v>5580</v>
      </c>
      <c r="D623" s="153" t="s">
        <v>127</v>
      </c>
      <c r="E623" s="153">
        <v>0.61</v>
      </c>
    </row>
    <row r="624" spans="1:5">
      <c r="A624" s="153">
        <v>7584</v>
      </c>
      <c r="B624" s="153" t="s">
        <v>7982</v>
      </c>
      <c r="C624" s="153" t="s">
        <v>5580</v>
      </c>
      <c r="D624" s="153" t="s">
        <v>127</v>
      </c>
      <c r="E624" s="153">
        <v>0.93</v>
      </c>
    </row>
    <row r="625" spans="1:5">
      <c r="A625" s="153">
        <v>11945</v>
      </c>
      <c r="B625" s="153" t="s">
        <v>7983</v>
      </c>
      <c r="C625" s="153" t="s">
        <v>5580</v>
      </c>
      <c r="D625" s="153" t="s">
        <v>127</v>
      </c>
      <c r="E625" s="153">
        <v>0.06</v>
      </c>
    </row>
    <row r="626" spans="1:5">
      <c r="A626" s="153">
        <v>11946</v>
      </c>
      <c r="B626" s="153" t="s">
        <v>7984</v>
      </c>
      <c r="C626" s="153" t="s">
        <v>5580</v>
      </c>
      <c r="D626" s="153" t="s">
        <v>127</v>
      </c>
      <c r="E626" s="153">
        <v>0.06</v>
      </c>
    </row>
    <row r="627" spans="1:5">
      <c r="A627" s="153">
        <v>4375</v>
      </c>
      <c r="B627" s="153" t="s">
        <v>7985</v>
      </c>
      <c r="C627" s="153" t="s">
        <v>5580</v>
      </c>
      <c r="D627" s="153" t="s">
        <v>5579</v>
      </c>
      <c r="E627" s="153">
        <v>0.1</v>
      </c>
    </row>
    <row r="628" spans="1:5">
      <c r="A628" s="153">
        <v>11950</v>
      </c>
      <c r="B628" s="153" t="s">
        <v>7986</v>
      </c>
      <c r="C628" s="153" t="s">
        <v>5580</v>
      </c>
      <c r="D628" s="153" t="s">
        <v>127</v>
      </c>
      <c r="E628" s="153">
        <v>0.2</v>
      </c>
    </row>
    <row r="629" spans="1:5">
      <c r="A629" s="153">
        <v>4376</v>
      </c>
      <c r="B629" s="153" t="s">
        <v>7987</v>
      </c>
      <c r="C629" s="153" t="s">
        <v>5580</v>
      </c>
      <c r="D629" s="153" t="s">
        <v>127</v>
      </c>
      <c r="E629" s="153">
        <v>0.19</v>
      </c>
    </row>
    <row r="630" spans="1:5">
      <c r="A630" s="153">
        <v>7583</v>
      </c>
      <c r="B630" s="153" t="s">
        <v>7988</v>
      </c>
      <c r="C630" s="153" t="s">
        <v>5580</v>
      </c>
      <c r="D630" s="153" t="s">
        <v>127</v>
      </c>
      <c r="E630" s="153">
        <v>0.41</v>
      </c>
    </row>
    <row r="631" spans="1:5">
      <c r="A631" s="153">
        <v>4350</v>
      </c>
      <c r="B631" s="153" t="s">
        <v>7989</v>
      </c>
      <c r="C631" s="153" t="s">
        <v>5580</v>
      </c>
      <c r="D631" s="153" t="s">
        <v>127</v>
      </c>
      <c r="E631" s="153">
        <v>0.35</v>
      </c>
    </row>
    <row r="632" spans="1:5">
      <c r="A632" s="153">
        <v>39886</v>
      </c>
      <c r="B632" s="153" t="s">
        <v>7990</v>
      </c>
      <c r="C632" s="153" t="s">
        <v>5580</v>
      </c>
      <c r="D632" s="153" t="s">
        <v>128</v>
      </c>
      <c r="E632" s="153">
        <v>3.21</v>
      </c>
    </row>
    <row r="633" spans="1:5">
      <c r="A633" s="153">
        <v>39887</v>
      </c>
      <c r="B633" s="153" t="s">
        <v>7991</v>
      </c>
      <c r="C633" s="153" t="s">
        <v>5580</v>
      </c>
      <c r="D633" s="153" t="s">
        <v>128</v>
      </c>
      <c r="E633" s="153">
        <v>4.8099999999999996</v>
      </c>
    </row>
    <row r="634" spans="1:5">
      <c r="A634" s="153">
        <v>39888</v>
      </c>
      <c r="B634" s="153" t="s">
        <v>7992</v>
      </c>
      <c r="C634" s="153" t="s">
        <v>5580</v>
      </c>
      <c r="D634" s="153" t="s">
        <v>128</v>
      </c>
      <c r="E634" s="153">
        <v>11.01</v>
      </c>
    </row>
    <row r="635" spans="1:5">
      <c r="A635" s="153">
        <v>39890</v>
      </c>
      <c r="B635" s="153" t="s">
        <v>7993</v>
      </c>
      <c r="C635" s="153" t="s">
        <v>5580</v>
      </c>
      <c r="D635" s="153" t="s">
        <v>128</v>
      </c>
      <c r="E635" s="153">
        <v>18.79</v>
      </c>
    </row>
    <row r="636" spans="1:5">
      <c r="A636" s="153">
        <v>39891</v>
      </c>
      <c r="B636" s="153" t="s">
        <v>7994</v>
      </c>
      <c r="C636" s="153" t="s">
        <v>5580</v>
      </c>
      <c r="D636" s="153" t="s">
        <v>128</v>
      </c>
      <c r="E636" s="153">
        <v>26.49</v>
      </c>
    </row>
    <row r="637" spans="1:5">
      <c r="A637" s="153">
        <v>39892</v>
      </c>
      <c r="B637" s="153" t="s">
        <v>7995</v>
      </c>
      <c r="C637" s="153" t="s">
        <v>5580</v>
      </c>
      <c r="D637" s="153" t="s">
        <v>128</v>
      </c>
      <c r="E637" s="153">
        <v>82.58</v>
      </c>
    </row>
    <row r="638" spans="1:5">
      <c r="A638" s="153">
        <v>790</v>
      </c>
      <c r="B638" s="153" t="s">
        <v>7996</v>
      </c>
      <c r="C638" s="153" t="s">
        <v>5580</v>
      </c>
      <c r="D638" s="153" t="s">
        <v>128</v>
      </c>
      <c r="E638" s="153">
        <v>9.41</v>
      </c>
    </row>
    <row r="639" spans="1:5">
      <c r="A639" s="153">
        <v>766</v>
      </c>
      <c r="B639" s="153" t="s">
        <v>7997</v>
      </c>
      <c r="C639" s="153" t="s">
        <v>5580</v>
      </c>
      <c r="D639" s="153" t="s">
        <v>128</v>
      </c>
      <c r="E639" s="153">
        <v>9.41</v>
      </c>
    </row>
    <row r="640" spans="1:5">
      <c r="A640" s="153">
        <v>791</v>
      </c>
      <c r="B640" s="153" t="s">
        <v>7998</v>
      </c>
      <c r="C640" s="153" t="s">
        <v>5580</v>
      </c>
      <c r="D640" s="153" t="s">
        <v>128</v>
      </c>
      <c r="E640" s="153">
        <v>9.41</v>
      </c>
    </row>
    <row r="641" spans="1:5">
      <c r="A641" s="153">
        <v>767</v>
      </c>
      <c r="B641" s="153" t="s">
        <v>7999</v>
      </c>
      <c r="C641" s="153" t="s">
        <v>5580</v>
      </c>
      <c r="D641" s="153" t="s">
        <v>128</v>
      </c>
      <c r="E641" s="153">
        <v>9.41</v>
      </c>
    </row>
    <row r="642" spans="1:5">
      <c r="A642" s="153">
        <v>768</v>
      </c>
      <c r="B642" s="153" t="s">
        <v>8000</v>
      </c>
      <c r="C642" s="153" t="s">
        <v>5580</v>
      </c>
      <c r="D642" s="153" t="s">
        <v>128</v>
      </c>
      <c r="E642" s="153">
        <v>7.39</v>
      </c>
    </row>
    <row r="643" spans="1:5">
      <c r="A643" s="153">
        <v>789</v>
      </c>
      <c r="B643" s="153" t="s">
        <v>8001</v>
      </c>
      <c r="C643" s="153" t="s">
        <v>5580</v>
      </c>
      <c r="D643" s="153" t="s">
        <v>128</v>
      </c>
      <c r="E643" s="153">
        <v>7.23</v>
      </c>
    </row>
    <row r="644" spans="1:5">
      <c r="A644" s="153">
        <v>769</v>
      </c>
      <c r="B644" s="153" t="s">
        <v>8002</v>
      </c>
      <c r="C644" s="153" t="s">
        <v>5580</v>
      </c>
      <c r="D644" s="153" t="s">
        <v>128</v>
      </c>
      <c r="E644" s="153">
        <v>7.39</v>
      </c>
    </row>
    <row r="645" spans="1:5">
      <c r="A645" s="153">
        <v>770</v>
      </c>
      <c r="B645" s="153" t="s">
        <v>8003</v>
      </c>
      <c r="C645" s="153" t="s">
        <v>5580</v>
      </c>
      <c r="D645" s="153" t="s">
        <v>128</v>
      </c>
      <c r="E645" s="153">
        <v>2.61</v>
      </c>
    </row>
    <row r="646" spans="1:5">
      <c r="A646" s="153">
        <v>12394</v>
      </c>
      <c r="B646" s="153" t="s">
        <v>8004</v>
      </c>
      <c r="C646" s="153" t="s">
        <v>5580</v>
      </c>
      <c r="D646" s="153" t="s">
        <v>128</v>
      </c>
      <c r="E646" s="153">
        <v>2.61</v>
      </c>
    </row>
    <row r="647" spans="1:5">
      <c r="A647" s="153">
        <v>764</v>
      </c>
      <c r="B647" s="153" t="s">
        <v>8005</v>
      </c>
      <c r="C647" s="153" t="s">
        <v>5580</v>
      </c>
      <c r="D647" s="153" t="s">
        <v>128</v>
      </c>
      <c r="E647" s="153">
        <v>4.55</v>
      </c>
    </row>
    <row r="648" spans="1:5">
      <c r="A648" s="153">
        <v>765</v>
      </c>
      <c r="B648" s="153" t="s">
        <v>8006</v>
      </c>
      <c r="C648" s="153" t="s">
        <v>5580</v>
      </c>
      <c r="D648" s="153" t="s">
        <v>128</v>
      </c>
      <c r="E648" s="153">
        <v>4.55</v>
      </c>
    </row>
    <row r="649" spans="1:5">
      <c r="A649" s="153">
        <v>787</v>
      </c>
      <c r="B649" s="153" t="s">
        <v>8007</v>
      </c>
      <c r="C649" s="153" t="s">
        <v>5580</v>
      </c>
      <c r="D649" s="153" t="s">
        <v>128</v>
      </c>
      <c r="E649" s="153">
        <v>20.32</v>
      </c>
    </row>
    <row r="650" spans="1:5">
      <c r="A650" s="153">
        <v>774</v>
      </c>
      <c r="B650" s="153" t="s">
        <v>8008</v>
      </c>
      <c r="C650" s="153" t="s">
        <v>5580</v>
      </c>
      <c r="D650" s="153" t="s">
        <v>128</v>
      </c>
      <c r="E650" s="153">
        <v>20.32</v>
      </c>
    </row>
    <row r="651" spans="1:5">
      <c r="A651" s="153">
        <v>773</v>
      </c>
      <c r="B651" s="153" t="s">
        <v>8009</v>
      </c>
      <c r="C651" s="153" t="s">
        <v>5580</v>
      </c>
      <c r="D651" s="153" t="s">
        <v>128</v>
      </c>
      <c r="E651" s="153">
        <v>20.32</v>
      </c>
    </row>
    <row r="652" spans="1:5">
      <c r="A652" s="153">
        <v>775</v>
      </c>
      <c r="B652" s="153" t="s">
        <v>8010</v>
      </c>
      <c r="C652" s="153" t="s">
        <v>5580</v>
      </c>
      <c r="D652" s="153" t="s">
        <v>128</v>
      </c>
      <c r="E652" s="153">
        <v>20.32</v>
      </c>
    </row>
    <row r="653" spans="1:5">
      <c r="A653" s="153">
        <v>788</v>
      </c>
      <c r="B653" s="153" t="s">
        <v>8011</v>
      </c>
      <c r="C653" s="153" t="s">
        <v>5580</v>
      </c>
      <c r="D653" s="153" t="s">
        <v>128</v>
      </c>
      <c r="E653" s="153">
        <v>12.63</v>
      </c>
    </row>
    <row r="654" spans="1:5">
      <c r="A654" s="153">
        <v>772</v>
      </c>
      <c r="B654" s="153" t="s">
        <v>8012</v>
      </c>
      <c r="C654" s="153" t="s">
        <v>5580</v>
      </c>
      <c r="D654" s="153" t="s">
        <v>128</v>
      </c>
      <c r="E654" s="153">
        <v>12.63</v>
      </c>
    </row>
    <row r="655" spans="1:5">
      <c r="A655" s="153">
        <v>771</v>
      </c>
      <c r="B655" s="153" t="s">
        <v>8013</v>
      </c>
      <c r="C655" s="153" t="s">
        <v>5580</v>
      </c>
      <c r="D655" s="153" t="s">
        <v>128</v>
      </c>
      <c r="E655" s="153">
        <v>12.63</v>
      </c>
    </row>
    <row r="656" spans="1:5">
      <c r="A656" s="153">
        <v>779</v>
      </c>
      <c r="B656" s="153" t="s">
        <v>8014</v>
      </c>
      <c r="C656" s="153" t="s">
        <v>5580</v>
      </c>
      <c r="D656" s="153" t="s">
        <v>128</v>
      </c>
      <c r="E656" s="153">
        <v>3.14</v>
      </c>
    </row>
    <row r="657" spans="1:5">
      <c r="A657" s="153">
        <v>776</v>
      </c>
      <c r="B657" s="153" t="s">
        <v>8015</v>
      </c>
      <c r="C657" s="153" t="s">
        <v>5580</v>
      </c>
      <c r="D657" s="153" t="s">
        <v>128</v>
      </c>
      <c r="E657" s="153">
        <v>29.96</v>
      </c>
    </row>
    <row r="658" spans="1:5">
      <c r="A658" s="153">
        <v>777</v>
      </c>
      <c r="B658" s="153" t="s">
        <v>8016</v>
      </c>
      <c r="C658" s="153" t="s">
        <v>5580</v>
      </c>
      <c r="D658" s="153" t="s">
        <v>128</v>
      </c>
      <c r="E658" s="153">
        <v>29.12</v>
      </c>
    </row>
    <row r="659" spans="1:5">
      <c r="A659" s="153">
        <v>780</v>
      </c>
      <c r="B659" s="153" t="s">
        <v>8017</v>
      </c>
      <c r="C659" s="153" t="s">
        <v>5580</v>
      </c>
      <c r="D659" s="153" t="s">
        <v>128</v>
      </c>
      <c r="E659" s="153">
        <v>29.27</v>
      </c>
    </row>
    <row r="660" spans="1:5">
      <c r="A660" s="153">
        <v>778</v>
      </c>
      <c r="B660" s="153" t="s">
        <v>8018</v>
      </c>
      <c r="C660" s="153" t="s">
        <v>5580</v>
      </c>
      <c r="D660" s="153" t="s">
        <v>128</v>
      </c>
      <c r="E660" s="153">
        <v>29.96</v>
      </c>
    </row>
    <row r="661" spans="1:5">
      <c r="A661" s="153">
        <v>781</v>
      </c>
      <c r="B661" s="153" t="s">
        <v>8019</v>
      </c>
      <c r="C661" s="153" t="s">
        <v>5580</v>
      </c>
      <c r="D661" s="153" t="s">
        <v>128</v>
      </c>
      <c r="E661" s="153">
        <v>55.35</v>
      </c>
    </row>
    <row r="662" spans="1:5">
      <c r="A662" s="153">
        <v>786</v>
      </c>
      <c r="B662" s="153" t="s">
        <v>8020</v>
      </c>
      <c r="C662" s="153" t="s">
        <v>5580</v>
      </c>
      <c r="D662" s="153" t="s">
        <v>128</v>
      </c>
      <c r="E662" s="153">
        <v>55.35</v>
      </c>
    </row>
    <row r="663" spans="1:5">
      <c r="A663" s="153">
        <v>782</v>
      </c>
      <c r="B663" s="153" t="s">
        <v>8021</v>
      </c>
      <c r="C663" s="153" t="s">
        <v>5580</v>
      </c>
      <c r="D663" s="153" t="s">
        <v>128</v>
      </c>
      <c r="E663" s="153">
        <v>55.35</v>
      </c>
    </row>
    <row r="664" spans="1:5">
      <c r="A664" s="153">
        <v>783</v>
      </c>
      <c r="B664" s="153" t="s">
        <v>8022</v>
      </c>
      <c r="C664" s="153" t="s">
        <v>5580</v>
      </c>
      <c r="D664" s="153" t="s">
        <v>128</v>
      </c>
      <c r="E664" s="153">
        <v>151.51</v>
      </c>
    </row>
    <row r="665" spans="1:5">
      <c r="A665" s="153">
        <v>785</v>
      </c>
      <c r="B665" s="153" t="s">
        <v>8023</v>
      </c>
      <c r="C665" s="153" t="s">
        <v>5580</v>
      </c>
      <c r="D665" s="153" t="s">
        <v>128</v>
      </c>
      <c r="E665" s="153">
        <v>160.08000000000001</v>
      </c>
    </row>
    <row r="666" spans="1:5">
      <c r="A666" s="153">
        <v>784</v>
      </c>
      <c r="B666" s="153" t="s">
        <v>8024</v>
      </c>
      <c r="C666" s="153" t="s">
        <v>5580</v>
      </c>
      <c r="D666" s="153" t="s">
        <v>128</v>
      </c>
      <c r="E666" s="153">
        <v>171.73</v>
      </c>
    </row>
    <row r="667" spans="1:5">
      <c r="A667" s="153">
        <v>831</v>
      </c>
      <c r="B667" s="153" t="s">
        <v>8025</v>
      </c>
      <c r="C667" s="153" t="s">
        <v>5580</v>
      </c>
      <c r="D667" s="153" t="s">
        <v>127</v>
      </c>
      <c r="E667" s="153">
        <v>49.63</v>
      </c>
    </row>
    <row r="668" spans="1:5">
      <c r="A668" s="153">
        <v>828</v>
      </c>
      <c r="B668" s="153" t="s">
        <v>8026</v>
      </c>
      <c r="C668" s="153" t="s">
        <v>5580</v>
      </c>
      <c r="D668" s="153" t="s">
        <v>127</v>
      </c>
      <c r="E668" s="153">
        <v>0.28000000000000003</v>
      </c>
    </row>
    <row r="669" spans="1:5">
      <c r="A669" s="153">
        <v>829</v>
      </c>
      <c r="B669" s="153" t="s">
        <v>8027</v>
      </c>
      <c r="C669" s="153" t="s">
        <v>5580</v>
      </c>
      <c r="D669" s="153" t="s">
        <v>127</v>
      </c>
      <c r="E669" s="153">
        <v>0.6</v>
      </c>
    </row>
    <row r="670" spans="1:5">
      <c r="A670" s="153">
        <v>812</v>
      </c>
      <c r="B670" s="153" t="s">
        <v>8028</v>
      </c>
      <c r="C670" s="153" t="s">
        <v>5580</v>
      </c>
      <c r="D670" s="153" t="s">
        <v>127</v>
      </c>
      <c r="E670" s="153">
        <v>1.3</v>
      </c>
    </row>
    <row r="671" spans="1:5">
      <c r="A671" s="153">
        <v>819</v>
      </c>
      <c r="B671" s="153" t="s">
        <v>8029</v>
      </c>
      <c r="C671" s="153" t="s">
        <v>5580</v>
      </c>
      <c r="D671" s="153" t="s">
        <v>127</v>
      </c>
      <c r="E671" s="153">
        <v>2.14</v>
      </c>
    </row>
    <row r="672" spans="1:5">
      <c r="A672" s="153">
        <v>818</v>
      </c>
      <c r="B672" s="153" t="s">
        <v>8030</v>
      </c>
      <c r="C672" s="153" t="s">
        <v>5580</v>
      </c>
      <c r="D672" s="153" t="s">
        <v>127</v>
      </c>
      <c r="E672" s="153">
        <v>3.6</v>
      </c>
    </row>
    <row r="673" spans="1:5">
      <c r="A673" s="153">
        <v>823</v>
      </c>
      <c r="B673" s="153" t="s">
        <v>8031</v>
      </c>
      <c r="C673" s="153" t="s">
        <v>5580</v>
      </c>
      <c r="D673" s="153" t="s">
        <v>127</v>
      </c>
      <c r="E673" s="153">
        <v>10.86</v>
      </c>
    </row>
    <row r="674" spans="1:5">
      <c r="A674" s="153">
        <v>830</v>
      </c>
      <c r="B674" s="153" t="s">
        <v>8032</v>
      </c>
      <c r="C674" s="153" t="s">
        <v>5580</v>
      </c>
      <c r="D674" s="153" t="s">
        <v>127</v>
      </c>
      <c r="E674" s="153">
        <v>8.94</v>
      </c>
    </row>
    <row r="675" spans="1:5">
      <c r="A675" s="153">
        <v>826</v>
      </c>
      <c r="B675" s="153" t="s">
        <v>8033</v>
      </c>
      <c r="C675" s="153" t="s">
        <v>5580</v>
      </c>
      <c r="D675" s="153" t="s">
        <v>127</v>
      </c>
      <c r="E675" s="153">
        <v>27.83</v>
      </c>
    </row>
    <row r="676" spans="1:5">
      <c r="A676" s="153">
        <v>827</v>
      </c>
      <c r="B676" s="153" t="s">
        <v>8034</v>
      </c>
      <c r="C676" s="153" t="s">
        <v>5580</v>
      </c>
      <c r="D676" s="153" t="s">
        <v>127</v>
      </c>
      <c r="E676" s="153">
        <v>23.51</v>
      </c>
    </row>
    <row r="677" spans="1:5">
      <c r="A677" s="153">
        <v>832</v>
      </c>
      <c r="B677" s="153" t="s">
        <v>8035</v>
      </c>
      <c r="C677" s="153" t="s">
        <v>5580</v>
      </c>
      <c r="D677" s="153" t="s">
        <v>127</v>
      </c>
      <c r="E677" s="153">
        <v>1.62</v>
      </c>
    </row>
    <row r="678" spans="1:5">
      <c r="A678" s="153">
        <v>833</v>
      </c>
      <c r="B678" s="153" t="s">
        <v>8036</v>
      </c>
      <c r="C678" s="153" t="s">
        <v>5580</v>
      </c>
      <c r="D678" s="153" t="s">
        <v>127</v>
      </c>
      <c r="E678" s="153">
        <v>2.2999999999999998</v>
      </c>
    </row>
    <row r="679" spans="1:5">
      <c r="A679" s="153">
        <v>834</v>
      </c>
      <c r="B679" s="153" t="s">
        <v>8037</v>
      </c>
      <c r="C679" s="153" t="s">
        <v>5580</v>
      </c>
      <c r="D679" s="153" t="s">
        <v>127</v>
      </c>
      <c r="E679" s="153">
        <v>2.5299999999999998</v>
      </c>
    </row>
    <row r="680" spans="1:5">
      <c r="A680" s="153">
        <v>825</v>
      </c>
      <c r="B680" s="153" t="s">
        <v>8038</v>
      </c>
      <c r="C680" s="153" t="s">
        <v>5580</v>
      </c>
      <c r="D680" s="153" t="s">
        <v>127</v>
      </c>
      <c r="E680" s="153">
        <v>2.82</v>
      </c>
    </row>
    <row r="681" spans="1:5">
      <c r="A681" s="153">
        <v>813</v>
      </c>
      <c r="B681" s="153" t="s">
        <v>8039</v>
      </c>
      <c r="C681" s="153" t="s">
        <v>5580</v>
      </c>
      <c r="D681" s="153" t="s">
        <v>127</v>
      </c>
      <c r="E681" s="153">
        <v>2.77</v>
      </c>
    </row>
    <row r="682" spans="1:5">
      <c r="A682" s="153">
        <v>820</v>
      </c>
      <c r="B682" s="153" t="s">
        <v>8040</v>
      </c>
      <c r="C682" s="153" t="s">
        <v>5580</v>
      </c>
      <c r="D682" s="153" t="s">
        <v>127</v>
      </c>
      <c r="E682" s="153">
        <v>3.52</v>
      </c>
    </row>
    <row r="683" spans="1:5">
      <c r="A683" s="153">
        <v>816</v>
      </c>
      <c r="B683" s="153" t="s">
        <v>8041</v>
      </c>
      <c r="C683" s="153" t="s">
        <v>5580</v>
      </c>
      <c r="D683" s="153" t="s">
        <v>127</v>
      </c>
      <c r="E683" s="153">
        <v>5.99</v>
      </c>
    </row>
    <row r="684" spans="1:5">
      <c r="A684" s="153">
        <v>814</v>
      </c>
      <c r="B684" s="153" t="s">
        <v>8042</v>
      </c>
      <c r="C684" s="153" t="s">
        <v>5580</v>
      </c>
      <c r="D684" s="153" t="s">
        <v>127</v>
      </c>
      <c r="E684" s="153">
        <v>7.24</v>
      </c>
    </row>
    <row r="685" spans="1:5">
      <c r="A685" s="153">
        <v>815</v>
      </c>
      <c r="B685" s="153" t="s">
        <v>8043</v>
      </c>
      <c r="C685" s="153" t="s">
        <v>5580</v>
      </c>
      <c r="D685" s="153" t="s">
        <v>127</v>
      </c>
      <c r="E685" s="153">
        <v>7.82</v>
      </c>
    </row>
    <row r="686" spans="1:5">
      <c r="A686" s="153">
        <v>822</v>
      </c>
      <c r="B686" s="153" t="s">
        <v>8044</v>
      </c>
      <c r="C686" s="153" t="s">
        <v>5580</v>
      </c>
      <c r="D686" s="153" t="s">
        <v>127</v>
      </c>
      <c r="E686" s="153">
        <v>9.5299999999999994</v>
      </c>
    </row>
    <row r="687" spans="1:5">
      <c r="A687" s="153">
        <v>821</v>
      </c>
      <c r="B687" s="153" t="s">
        <v>8045</v>
      </c>
      <c r="C687" s="153" t="s">
        <v>5580</v>
      </c>
      <c r="D687" s="153" t="s">
        <v>127</v>
      </c>
      <c r="E687" s="153">
        <v>11.14</v>
      </c>
    </row>
    <row r="688" spans="1:5">
      <c r="A688" s="153">
        <v>817</v>
      </c>
      <c r="B688" s="153" t="s">
        <v>8046</v>
      </c>
      <c r="C688" s="153" t="s">
        <v>5580</v>
      </c>
      <c r="D688" s="153" t="s">
        <v>127</v>
      </c>
      <c r="E688" s="153">
        <v>13.24</v>
      </c>
    </row>
    <row r="689" spans="1:5">
      <c r="A689" s="153">
        <v>20086</v>
      </c>
      <c r="B689" s="153" t="s">
        <v>8047</v>
      </c>
      <c r="C689" s="153" t="s">
        <v>5580</v>
      </c>
      <c r="D689" s="153" t="s">
        <v>127</v>
      </c>
      <c r="E689" s="153">
        <v>1.34</v>
      </c>
    </row>
    <row r="690" spans="1:5">
      <c r="A690" s="153">
        <v>39191</v>
      </c>
      <c r="B690" s="153" t="s">
        <v>8048</v>
      </c>
      <c r="C690" s="153" t="s">
        <v>5580</v>
      </c>
      <c r="D690" s="153" t="s">
        <v>127</v>
      </c>
      <c r="E690" s="153">
        <v>12.5</v>
      </c>
    </row>
    <row r="691" spans="1:5">
      <c r="A691" s="153">
        <v>39190</v>
      </c>
      <c r="B691" s="153" t="s">
        <v>8049</v>
      </c>
      <c r="C691" s="153" t="s">
        <v>5580</v>
      </c>
      <c r="D691" s="153" t="s">
        <v>127</v>
      </c>
      <c r="E691" s="153">
        <v>13.05</v>
      </c>
    </row>
    <row r="692" spans="1:5">
      <c r="A692" s="153">
        <v>39189</v>
      </c>
      <c r="B692" s="153" t="s">
        <v>8050</v>
      </c>
      <c r="C692" s="153" t="s">
        <v>5580</v>
      </c>
      <c r="D692" s="153" t="s">
        <v>127</v>
      </c>
      <c r="E692" s="153">
        <v>13.81</v>
      </c>
    </row>
    <row r="693" spans="1:5">
      <c r="A693" s="153">
        <v>39186</v>
      </c>
      <c r="B693" s="153" t="s">
        <v>8051</v>
      </c>
      <c r="C693" s="153" t="s">
        <v>5580</v>
      </c>
      <c r="D693" s="153" t="s">
        <v>127</v>
      </c>
      <c r="E693" s="153">
        <v>12.36</v>
      </c>
    </row>
    <row r="694" spans="1:5">
      <c r="A694" s="153">
        <v>39188</v>
      </c>
      <c r="B694" s="153" t="s">
        <v>8052</v>
      </c>
      <c r="C694" s="153" t="s">
        <v>5580</v>
      </c>
      <c r="D694" s="153" t="s">
        <v>127</v>
      </c>
      <c r="E694" s="153">
        <v>10.17</v>
      </c>
    </row>
    <row r="695" spans="1:5">
      <c r="A695" s="153">
        <v>39187</v>
      </c>
      <c r="B695" s="153" t="s">
        <v>8053</v>
      </c>
      <c r="C695" s="153" t="s">
        <v>5580</v>
      </c>
      <c r="D695" s="153" t="s">
        <v>127</v>
      </c>
      <c r="E695" s="153">
        <v>10.66</v>
      </c>
    </row>
    <row r="696" spans="1:5">
      <c r="A696" s="153">
        <v>39184</v>
      </c>
      <c r="B696" s="153" t="s">
        <v>8054</v>
      </c>
      <c r="C696" s="153" t="s">
        <v>5580</v>
      </c>
      <c r="D696" s="153" t="s">
        <v>127</v>
      </c>
      <c r="E696" s="153">
        <v>4.01</v>
      </c>
    </row>
    <row r="697" spans="1:5">
      <c r="A697" s="153">
        <v>39185</v>
      </c>
      <c r="B697" s="153" t="s">
        <v>8055</v>
      </c>
      <c r="C697" s="153" t="s">
        <v>5580</v>
      </c>
      <c r="D697" s="153" t="s">
        <v>127</v>
      </c>
      <c r="E697" s="153">
        <v>3.65</v>
      </c>
    </row>
    <row r="698" spans="1:5">
      <c r="A698" s="153">
        <v>39198</v>
      </c>
      <c r="B698" s="153" t="s">
        <v>8056</v>
      </c>
      <c r="C698" s="153" t="s">
        <v>5580</v>
      </c>
      <c r="D698" s="153" t="s">
        <v>127</v>
      </c>
      <c r="E698" s="153">
        <v>41</v>
      </c>
    </row>
    <row r="699" spans="1:5">
      <c r="A699" s="153">
        <v>39197</v>
      </c>
      <c r="B699" s="153" t="s">
        <v>8057</v>
      </c>
      <c r="C699" s="153" t="s">
        <v>5580</v>
      </c>
      <c r="D699" s="153" t="s">
        <v>127</v>
      </c>
      <c r="E699" s="153">
        <v>42.83</v>
      </c>
    </row>
    <row r="700" spans="1:5">
      <c r="A700" s="153">
        <v>39196</v>
      </c>
      <c r="B700" s="153" t="s">
        <v>8058</v>
      </c>
      <c r="C700" s="153" t="s">
        <v>5580</v>
      </c>
      <c r="D700" s="153" t="s">
        <v>127</v>
      </c>
      <c r="E700" s="153">
        <v>44.17</v>
      </c>
    </row>
    <row r="701" spans="1:5">
      <c r="A701" s="153">
        <v>39199</v>
      </c>
      <c r="B701" s="153" t="s">
        <v>8059</v>
      </c>
      <c r="C701" s="153" t="s">
        <v>5580</v>
      </c>
      <c r="D701" s="153" t="s">
        <v>127</v>
      </c>
      <c r="E701" s="153">
        <v>39.450000000000003</v>
      </c>
    </row>
    <row r="702" spans="1:5">
      <c r="A702" s="153">
        <v>39195</v>
      </c>
      <c r="B702" s="153" t="s">
        <v>8060</v>
      </c>
      <c r="C702" s="153" t="s">
        <v>5580</v>
      </c>
      <c r="D702" s="153" t="s">
        <v>127</v>
      </c>
      <c r="E702" s="153">
        <v>22.77</v>
      </c>
    </row>
    <row r="703" spans="1:5">
      <c r="A703" s="153">
        <v>39194</v>
      </c>
      <c r="B703" s="153" t="s">
        <v>8061</v>
      </c>
      <c r="C703" s="153" t="s">
        <v>5580</v>
      </c>
      <c r="D703" s="153" t="s">
        <v>127</v>
      </c>
      <c r="E703" s="153">
        <v>24.37</v>
      </c>
    </row>
    <row r="704" spans="1:5">
      <c r="A704" s="153">
        <v>39193</v>
      </c>
      <c r="B704" s="153" t="s">
        <v>8062</v>
      </c>
      <c r="C704" s="153" t="s">
        <v>5580</v>
      </c>
      <c r="D704" s="153" t="s">
        <v>127</v>
      </c>
      <c r="E704" s="153">
        <v>26.71</v>
      </c>
    </row>
    <row r="705" spans="1:5">
      <c r="A705" s="153">
        <v>39192</v>
      </c>
      <c r="B705" s="153" t="s">
        <v>8063</v>
      </c>
      <c r="C705" s="153" t="s">
        <v>5580</v>
      </c>
      <c r="D705" s="153" t="s">
        <v>127</v>
      </c>
      <c r="E705" s="153">
        <v>27.78</v>
      </c>
    </row>
    <row r="706" spans="1:5">
      <c r="A706" s="153">
        <v>39920</v>
      </c>
      <c r="B706" s="153" t="s">
        <v>8064</v>
      </c>
      <c r="C706" s="153" t="s">
        <v>5580</v>
      </c>
      <c r="D706" s="153" t="s">
        <v>127</v>
      </c>
      <c r="E706" s="153">
        <v>3.36</v>
      </c>
    </row>
    <row r="707" spans="1:5">
      <c r="A707" s="153">
        <v>39201</v>
      </c>
      <c r="B707" s="153" t="s">
        <v>8065</v>
      </c>
      <c r="C707" s="153" t="s">
        <v>5580</v>
      </c>
      <c r="D707" s="153" t="s">
        <v>127</v>
      </c>
      <c r="E707" s="153">
        <v>49.02</v>
      </c>
    </row>
    <row r="708" spans="1:5">
      <c r="A708" s="153">
        <v>39200</v>
      </c>
      <c r="B708" s="153" t="s">
        <v>8066</v>
      </c>
      <c r="C708" s="153" t="s">
        <v>5580</v>
      </c>
      <c r="D708" s="153" t="s">
        <v>127</v>
      </c>
      <c r="E708" s="153">
        <v>49.41</v>
      </c>
    </row>
    <row r="709" spans="1:5">
      <c r="A709" s="153">
        <v>39203</v>
      </c>
      <c r="B709" s="153" t="s">
        <v>8067</v>
      </c>
      <c r="C709" s="153" t="s">
        <v>5580</v>
      </c>
      <c r="D709" s="153" t="s">
        <v>127</v>
      </c>
      <c r="E709" s="153">
        <v>39.9</v>
      </c>
    </row>
    <row r="710" spans="1:5">
      <c r="A710" s="153">
        <v>39202</v>
      </c>
      <c r="B710" s="153" t="s">
        <v>8068</v>
      </c>
      <c r="C710" s="153" t="s">
        <v>5580</v>
      </c>
      <c r="D710" s="153" t="s">
        <v>127</v>
      </c>
      <c r="E710" s="153">
        <v>46.87</v>
      </c>
    </row>
    <row r="711" spans="1:5">
      <c r="A711" s="153">
        <v>39205</v>
      </c>
      <c r="B711" s="153" t="s">
        <v>8069</v>
      </c>
      <c r="C711" s="153" t="s">
        <v>5580</v>
      </c>
      <c r="D711" s="153" t="s">
        <v>127</v>
      </c>
      <c r="E711" s="153">
        <v>78.19</v>
      </c>
    </row>
    <row r="712" spans="1:5">
      <c r="A712" s="153">
        <v>39204</v>
      </c>
      <c r="B712" s="153" t="s">
        <v>8070</v>
      </c>
      <c r="C712" s="153" t="s">
        <v>5580</v>
      </c>
      <c r="D712" s="153" t="s">
        <v>127</v>
      </c>
      <c r="E712" s="153">
        <v>80.08</v>
      </c>
    </row>
    <row r="713" spans="1:5">
      <c r="A713" s="153">
        <v>39206</v>
      </c>
      <c r="B713" s="153" t="s">
        <v>8071</v>
      </c>
      <c r="C713" s="153" t="s">
        <v>5580</v>
      </c>
      <c r="D713" s="153" t="s">
        <v>127</v>
      </c>
      <c r="E713" s="153">
        <v>75.98</v>
      </c>
    </row>
    <row r="714" spans="1:5">
      <c r="A714" s="153">
        <v>797</v>
      </c>
      <c r="B714" s="153" t="s">
        <v>8072</v>
      </c>
      <c r="C714" s="153" t="s">
        <v>5580</v>
      </c>
      <c r="D714" s="153" t="s">
        <v>127</v>
      </c>
      <c r="E714" s="153">
        <v>5.18</v>
      </c>
    </row>
    <row r="715" spans="1:5">
      <c r="A715" s="153">
        <v>798</v>
      </c>
      <c r="B715" s="153" t="s">
        <v>8073</v>
      </c>
      <c r="C715" s="153" t="s">
        <v>5580</v>
      </c>
      <c r="D715" s="153" t="s">
        <v>127</v>
      </c>
      <c r="E715" s="153">
        <v>0.71</v>
      </c>
    </row>
    <row r="716" spans="1:5">
      <c r="A716" s="153">
        <v>796</v>
      </c>
      <c r="B716" s="153" t="s">
        <v>8074</v>
      </c>
      <c r="C716" s="153" t="s">
        <v>5580</v>
      </c>
      <c r="D716" s="153" t="s">
        <v>127</v>
      </c>
      <c r="E716" s="153">
        <v>4.96</v>
      </c>
    </row>
    <row r="717" spans="1:5">
      <c r="A717" s="153">
        <v>799</v>
      </c>
      <c r="B717" s="153" t="s">
        <v>8075</v>
      </c>
      <c r="C717" s="153" t="s">
        <v>5580</v>
      </c>
      <c r="D717" s="153" t="s">
        <v>127</v>
      </c>
      <c r="E717" s="153">
        <v>2.33</v>
      </c>
    </row>
    <row r="718" spans="1:5">
      <c r="A718" s="153">
        <v>792</v>
      </c>
      <c r="B718" s="153" t="s">
        <v>8076</v>
      </c>
      <c r="C718" s="153" t="s">
        <v>5580</v>
      </c>
      <c r="D718" s="153" t="s">
        <v>127</v>
      </c>
      <c r="E718" s="153">
        <v>2.37</v>
      </c>
    </row>
    <row r="719" spans="1:5">
      <c r="A719" s="153">
        <v>804</v>
      </c>
      <c r="B719" s="153" t="s">
        <v>8077</v>
      </c>
      <c r="C719" s="153" t="s">
        <v>5580</v>
      </c>
      <c r="D719" s="153" t="s">
        <v>127</v>
      </c>
      <c r="E719" s="153">
        <v>11.76</v>
      </c>
    </row>
    <row r="720" spans="1:5">
      <c r="A720" s="153">
        <v>793</v>
      </c>
      <c r="B720" s="153" t="s">
        <v>8078</v>
      </c>
      <c r="C720" s="153" t="s">
        <v>5580</v>
      </c>
      <c r="D720" s="153" t="s">
        <v>127</v>
      </c>
      <c r="E720" s="153">
        <v>5.05</v>
      </c>
    </row>
    <row r="721" spans="1:5">
      <c r="A721" s="153">
        <v>801</v>
      </c>
      <c r="B721" s="153" t="s">
        <v>8079</v>
      </c>
      <c r="C721" s="153" t="s">
        <v>5580</v>
      </c>
      <c r="D721" s="153" t="s">
        <v>127</v>
      </c>
      <c r="E721" s="153">
        <v>3.6</v>
      </c>
    </row>
    <row r="722" spans="1:5">
      <c r="A722" s="153">
        <v>794</v>
      </c>
      <c r="B722" s="153" t="s">
        <v>8080</v>
      </c>
      <c r="C722" s="153" t="s">
        <v>5580</v>
      </c>
      <c r="D722" s="153" t="s">
        <v>127</v>
      </c>
      <c r="E722" s="153">
        <v>3.72</v>
      </c>
    </row>
    <row r="723" spans="1:5">
      <c r="A723" s="153">
        <v>802</v>
      </c>
      <c r="B723" s="153" t="s">
        <v>8081</v>
      </c>
      <c r="C723" s="153" t="s">
        <v>5580</v>
      </c>
      <c r="D723" s="153" t="s">
        <v>127</v>
      </c>
      <c r="E723" s="153">
        <v>10.37</v>
      </c>
    </row>
    <row r="724" spans="1:5">
      <c r="A724" s="153">
        <v>803</v>
      </c>
      <c r="B724" s="153" t="s">
        <v>8082</v>
      </c>
      <c r="C724" s="153" t="s">
        <v>5580</v>
      </c>
      <c r="D724" s="153" t="s">
        <v>127</v>
      </c>
      <c r="E724" s="153">
        <v>9.0500000000000007</v>
      </c>
    </row>
    <row r="725" spans="1:5">
      <c r="A725" s="153">
        <v>38001</v>
      </c>
      <c r="B725" s="153" t="s">
        <v>8083</v>
      </c>
      <c r="C725" s="153" t="s">
        <v>5580</v>
      </c>
      <c r="D725" s="153" t="s">
        <v>127</v>
      </c>
      <c r="E725" s="153">
        <v>0.7</v>
      </c>
    </row>
    <row r="726" spans="1:5">
      <c r="A726" s="153">
        <v>38002</v>
      </c>
      <c r="B726" s="153" t="s">
        <v>8084</v>
      </c>
      <c r="C726" s="153" t="s">
        <v>5580</v>
      </c>
      <c r="D726" s="153" t="s">
        <v>127</v>
      </c>
      <c r="E726" s="153">
        <v>1.3</v>
      </c>
    </row>
    <row r="727" spans="1:5">
      <c r="A727" s="153">
        <v>38003</v>
      </c>
      <c r="B727" s="153" t="s">
        <v>8085</v>
      </c>
      <c r="C727" s="153" t="s">
        <v>5580</v>
      </c>
      <c r="D727" s="153" t="s">
        <v>127</v>
      </c>
      <c r="E727" s="153">
        <v>15.59</v>
      </c>
    </row>
    <row r="728" spans="1:5">
      <c r="A728" s="153">
        <v>38004</v>
      </c>
      <c r="B728" s="153" t="s">
        <v>8086</v>
      </c>
      <c r="C728" s="153" t="s">
        <v>5580</v>
      </c>
      <c r="D728" s="153" t="s">
        <v>127</v>
      </c>
      <c r="E728" s="153">
        <v>20.84</v>
      </c>
    </row>
    <row r="729" spans="1:5">
      <c r="A729" s="153">
        <v>36327</v>
      </c>
      <c r="B729" s="153" t="s">
        <v>8087</v>
      </c>
      <c r="C729" s="153" t="s">
        <v>5580</v>
      </c>
      <c r="D729" s="153" t="s">
        <v>128</v>
      </c>
      <c r="E729" s="153">
        <v>1.45</v>
      </c>
    </row>
    <row r="730" spans="1:5">
      <c r="A730" s="153">
        <v>38992</v>
      </c>
      <c r="B730" s="153" t="s">
        <v>8088</v>
      </c>
      <c r="C730" s="153" t="s">
        <v>5580</v>
      </c>
      <c r="D730" s="153" t="s">
        <v>128</v>
      </c>
      <c r="E730" s="153">
        <v>2.3199999999999998</v>
      </c>
    </row>
    <row r="731" spans="1:5">
      <c r="A731" s="153">
        <v>38993</v>
      </c>
      <c r="B731" s="153" t="s">
        <v>8089</v>
      </c>
      <c r="C731" s="153" t="s">
        <v>5580</v>
      </c>
      <c r="D731" s="153" t="s">
        <v>128</v>
      </c>
      <c r="E731" s="153">
        <v>6.63</v>
      </c>
    </row>
    <row r="732" spans="1:5">
      <c r="A732" s="153">
        <v>38418</v>
      </c>
      <c r="B732" s="153" t="s">
        <v>8090</v>
      </c>
      <c r="C732" s="153" t="s">
        <v>5580</v>
      </c>
      <c r="D732" s="153" t="s">
        <v>127</v>
      </c>
      <c r="E732" s="153">
        <v>3.88</v>
      </c>
    </row>
    <row r="733" spans="1:5">
      <c r="A733" s="153">
        <v>39178</v>
      </c>
      <c r="B733" s="153" t="s">
        <v>8091</v>
      </c>
      <c r="C733" s="153" t="s">
        <v>5580</v>
      </c>
      <c r="D733" s="153" t="s">
        <v>127</v>
      </c>
      <c r="E733" s="153">
        <v>1.35</v>
      </c>
    </row>
    <row r="734" spans="1:5">
      <c r="A734" s="153">
        <v>39177</v>
      </c>
      <c r="B734" s="153" t="s">
        <v>8092</v>
      </c>
      <c r="C734" s="153" t="s">
        <v>5580</v>
      </c>
      <c r="D734" s="153" t="s">
        <v>127</v>
      </c>
      <c r="E734" s="153">
        <v>1.22</v>
      </c>
    </row>
    <row r="735" spans="1:5">
      <c r="A735" s="153">
        <v>39174</v>
      </c>
      <c r="B735" s="153" t="s">
        <v>8093</v>
      </c>
      <c r="C735" s="153" t="s">
        <v>5580</v>
      </c>
      <c r="D735" s="153" t="s">
        <v>127</v>
      </c>
      <c r="E735" s="153">
        <v>0.61</v>
      </c>
    </row>
    <row r="736" spans="1:5">
      <c r="A736" s="153">
        <v>39176</v>
      </c>
      <c r="B736" s="153" t="s">
        <v>8094</v>
      </c>
      <c r="C736" s="153" t="s">
        <v>5580</v>
      </c>
      <c r="D736" s="153" t="s">
        <v>127</v>
      </c>
      <c r="E736" s="153">
        <v>0.8</v>
      </c>
    </row>
    <row r="737" spans="1:5">
      <c r="A737" s="153">
        <v>39180</v>
      </c>
      <c r="B737" s="153" t="s">
        <v>8095</v>
      </c>
      <c r="C737" s="153" t="s">
        <v>5580</v>
      </c>
      <c r="D737" s="153" t="s">
        <v>127</v>
      </c>
      <c r="E737" s="153">
        <v>3.67</v>
      </c>
    </row>
    <row r="738" spans="1:5">
      <c r="A738" s="153">
        <v>39179</v>
      </c>
      <c r="B738" s="153" t="s">
        <v>8096</v>
      </c>
      <c r="C738" s="153" t="s">
        <v>5580</v>
      </c>
      <c r="D738" s="153" t="s">
        <v>127</v>
      </c>
      <c r="E738" s="153">
        <v>3.25</v>
      </c>
    </row>
    <row r="739" spans="1:5">
      <c r="A739" s="153">
        <v>39175</v>
      </c>
      <c r="B739" s="153" t="s">
        <v>8097</v>
      </c>
      <c r="C739" s="153" t="s">
        <v>5580</v>
      </c>
      <c r="D739" s="153" t="s">
        <v>127</v>
      </c>
      <c r="E739" s="153">
        <v>0.74</v>
      </c>
    </row>
    <row r="740" spans="1:5">
      <c r="A740" s="153">
        <v>39217</v>
      </c>
      <c r="B740" s="153" t="s">
        <v>8098</v>
      </c>
      <c r="C740" s="153" t="s">
        <v>5580</v>
      </c>
      <c r="D740" s="153" t="s">
        <v>127</v>
      </c>
      <c r="E740" s="153">
        <v>0.56999999999999995</v>
      </c>
    </row>
    <row r="741" spans="1:5">
      <c r="A741" s="153">
        <v>39181</v>
      </c>
      <c r="B741" s="153" t="s">
        <v>8099</v>
      </c>
      <c r="C741" s="153" t="s">
        <v>5580</v>
      </c>
      <c r="D741" s="153" t="s">
        <v>127</v>
      </c>
      <c r="E741" s="153">
        <v>4.92</v>
      </c>
    </row>
    <row r="742" spans="1:5">
      <c r="A742" s="153">
        <v>39182</v>
      </c>
      <c r="B742" s="153" t="s">
        <v>8100</v>
      </c>
      <c r="C742" s="153" t="s">
        <v>5580</v>
      </c>
      <c r="D742" s="153" t="s">
        <v>127</v>
      </c>
      <c r="E742" s="153">
        <v>6.92</v>
      </c>
    </row>
    <row r="743" spans="1:5">
      <c r="A743" s="153">
        <v>12616</v>
      </c>
      <c r="B743" s="153" t="s">
        <v>8101</v>
      </c>
      <c r="C743" s="153" t="s">
        <v>5580</v>
      </c>
      <c r="D743" s="153" t="s">
        <v>128</v>
      </c>
      <c r="E743" s="153">
        <v>5.46</v>
      </c>
    </row>
    <row r="744" spans="1:5">
      <c r="A744" s="153">
        <v>1049</v>
      </c>
      <c r="B744" s="153" t="s">
        <v>8102</v>
      </c>
      <c r="C744" s="153" t="s">
        <v>5580</v>
      </c>
      <c r="D744" s="153" t="s">
        <v>127</v>
      </c>
      <c r="E744" s="153">
        <v>5.79</v>
      </c>
    </row>
    <row r="745" spans="1:5">
      <c r="A745" s="153">
        <v>1099</v>
      </c>
      <c r="B745" s="153" t="s">
        <v>8103</v>
      </c>
      <c r="C745" s="153" t="s">
        <v>5580</v>
      </c>
      <c r="D745" s="153" t="s">
        <v>127</v>
      </c>
      <c r="E745" s="153">
        <v>4.43</v>
      </c>
    </row>
    <row r="746" spans="1:5">
      <c r="A746" s="153">
        <v>39678</v>
      </c>
      <c r="B746" s="153" t="s">
        <v>8104</v>
      </c>
      <c r="C746" s="153" t="s">
        <v>5580</v>
      </c>
      <c r="D746" s="153" t="s">
        <v>127</v>
      </c>
      <c r="E746" s="153">
        <v>1.78</v>
      </c>
    </row>
    <row r="747" spans="1:5">
      <c r="A747" s="153">
        <v>1050</v>
      </c>
      <c r="B747" s="153" t="s">
        <v>8105</v>
      </c>
      <c r="C747" s="153" t="s">
        <v>5580</v>
      </c>
      <c r="D747" s="153" t="s">
        <v>127</v>
      </c>
      <c r="E747" s="153">
        <v>3.03</v>
      </c>
    </row>
    <row r="748" spans="1:5">
      <c r="A748" s="153">
        <v>1101</v>
      </c>
      <c r="B748" s="153" t="s">
        <v>8106</v>
      </c>
      <c r="C748" s="153" t="s">
        <v>5580</v>
      </c>
      <c r="D748" s="153" t="s">
        <v>127</v>
      </c>
      <c r="E748" s="153">
        <v>19.11</v>
      </c>
    </row>
    <row r="749" spans="1:5">
      <c r="A749" s="153">
        <v>1100</v>
      </c>
      <c r="B749" s="153" t="s">
        <v>8107</v>
      </c>
      <c r="C749" s="153" t="s">
        <v>5580</v>
      </c>
      <c r="D749" s="153" t="s">
        <v>127</v>
      </c>
      <c r="E749" s="153">
        <v>9.86</v>
      </c>
    </row>
    <row r="750" spans="1:5">
      <c r="A750" s="153">
        <v>39679</v>
      </c>
      <c r="B750" s="153" t="s">
        <v>8108</v>
      </c>
      <c r="C750" s="153" t="s">
        <v>5580</v>
      </c>
      <c r="D750" s="153" t="s">
        <v>127</v>
      </c>
      <c r="E750" s="153">
        <v>38.08</v>
      </c>
    </row>
    <row r="751" spans="1:5">
      <c r="A751" s="153">
        <v>1098</v>
      </c>
      <c r="B751" s="153" t="s">
        <v>8109</v>
      </c>
      <c r="C751" s="153" t="s">
        <v>5580</v>
      </c>
      <c r="D751" s="153" t="s">
        <v>127</v>
      </c>
      <c r="E751" s="153">
        <v>2.36</v>
      </c>
    </row>
    <row r="752" spans="1:5">
      <c r="A752" s="153">
        <v>1102</v>
      </c>
      <c r="B752" s="153" t="s">
        <v>8110</v>
      </c>
      <c r="C752" s="153" t="s">
        <v>5580</v>
      </c>
      <c r="D752" s="153" t="s">
        <v>127</v>
      </c>
      <c r="E752" s="153">
        <v>28.49</v>
      </c>
    </row>
    <row r="753" spans="1:5">
      <c r="A753" s="153">
        <v>1051</v>
      </c>
      <c r="B753" s="153" t="s">
        <v>8111</v>
      </c>
      <c r="C753" s="153" t="s">
        <v>5580</v>
      </c>
      <c r="D753" s="153" t="s">
        <v>127</v>
      </c>
      <c r="E753" s="153">
        <v>41.41</v>
      </c>
    </row>
    <row r="754" spans="1:5">
      <c r="A754" s="153">
        <v>37399</v>
      </c>
      <c r="B754" s="153" t="s">
        <v>5765</v>
      </c>
      <c r="C754" s="153" t="s">
        <v>5580</v>
      </c>
      <c r="D754" s="153" t="s">
        <v>127</v>
      </c>
      <c r="E754" s="153">
        <v>13.57</v>
      </c>
    </row>
    <row r="755" spans="1:5">
      <c r="A755" s="153">
        <v>42655</v>
      </c>
      <c r="B755" s="153" t="s">
        <v>8112</v>
      </c>
      <c r="C755" s="153" t="s">
        <v>5584</v>
      </c>
      <c r="D755" s="153" t="s">
        <v>127</v>
      </c>
      <c r="E755" s="153">
        <v>10.45</v>
      </c>
    </row>
    <row r="756" spans="1:5">
      <c r="A756" s="153">
        <v>25004</v>
      </c>
      <c r="B756" s="153" t="s">
        <v>8113</v>
      </c>
      <c r="C756" s="153" t="s">
        <v>5584</v>
      </c>
      <c r="D756" s="153" t="s">
        <v>127</v>
      </c>
      <c r="E756" s="153">
        <v>25.92</v>
      </c>
    </row>
    <row r="757" spans="1:5">
      <c r="A757" s="153">
        <v>25002</v>
      </c>
      <c r="B757" s="153" t="s">
        <v>8114</v>
      </c>
      <c r="C757" s="153" t="s">
        <v>5584</v>
      </c>
      <c r="D757" s="153" t="s">
        <v>127</v>
      </c>
      <c r="E757" s="153">
        <v>26.13</v>
      </c>
    </row>
    <row r="758" spans="1:5">
      <c r="A758" s="153">
        <v>37409</v>
      </c>
      <c r="B758" s="153" t="s">
        <v>8115</v>
      </c>
      <c r="C758" s="153" t="s">
        <v>5584</v>
      </c>
      <c r="D758" s="153" t="s">
        <v>127</v>
      </c>
      <c r="E758" s="153">
        <v>25.7</v>
      </c>
    </row>
    <row r="759" spans="1:5">
      <c r="A759" s="153">
        <v>841</v>
      </c>
      <c r="B759" s="153" t="s">
        <v>8116</v>
      </c>
      <c r="C759" s="153" t="s">
        <v>5584</v>
      </c>
      <c r="D759" s="153" t="s">
        <v>5579</v>
      </c>
      <c r="E759" s="153">
        <v>26.55</v>
      </c>
    </row>
    <row r="760" spans="1:5">
      <c r="A760" s="153">
        <v>25005</v>
      </c>
      <c r="B760" s="153" t="s">
        <v>8117</v>
      </c>
      <c r="C760" s="153" t="s">
        <v>5584</v>
      </c>
      <c r="D760" s="153" t="s">
        <v>127</v>
      </c>
      <c r="E760" s="153">
        <v>29.11</v>
      </c>
    </row>
    <row r="761" spans="1:5">
      <c r="A761" s="153">
        <v>25003</v>
      </c>
      <c r="B761" s="153" t="s">
        <v>8118</v>
      </c>
      <c r="C761" s="153" t="s">
        <v>5584</v>
      </c>
      <c r="D761" s="153" t="s">
        <v>127</v>
      </c>
      <c r="E761" s="153">
        <v>31.09</v>
      </c>
    </row>
    <row r="762" spans="1:5">
      <c r="A762" s="153">
        <v>37410</v>
      </c>
      <c r="B762" s="153" t="s">
        <v>8119</v>
      </c>
      <c r="C762" s="153" t="s">
        <v>5584</v>
      </c>
      <c r="D762" s="153" t="s">
        <v>127</v>
      </c>
      <c r="E762" s="153">
        <v>29.11</v>
      </c>
    </row>
    <row r="763" spans="1:5">
      <c r="A763" s="153">
        <v>842</v>
      </c>
      <c r="B763" s="153" t="s">
        <v>8120</v>
      </c>
      <c r="C763" s="153" t="s">
        <v>5584</v>
      </c>
      <c r="D763" s="153" t="s">
        <v>127</v>
      </c>
      <c r="E763" s="153">
        <v>32.75</v>
      </c>
    </row>
    <row r="764" spans="1:5">
      <c r="A764" s="153">
        <v>862</v>
      </c>
      <c r="B764" s="153" t="s">
        <v>8121</v>
      </c>
      <c r="C764" s="153" t="s">
        <v>5583</v>
      </c>
      <c r="D764" s="153" t="s">
        <v>127</v>
      </c>
      <c r="E764" s="153">
        <v>5.97</v>
      </c>
    </row>
    <row r="765" spans="1:5">
      <c r="A765" s="153">
        <v>866</v>
      </c>
      <c r="B765" s="153" t="s">
        <v>8122</v>
      </c>
      <c r="C765" s="153" t="s">
        <v>5583</v>
      </c>
      <c r="D765" s="153" t="s">
        <v>127</v>
      </c>
      <c r="E765" s="153">
        <v>73.459999999999994</v>
      </c>
    </row>
    <row r="766" spans="1:5">
      <c r="A766" s="153">
        <v>892</v>
      </c>
      <c r="B766" s="153" t="s">
        <v>8123</v>
      </c>
      <c r="C766" s="153" t="s">
        <v>5583</v>
      </c>
      <c r="D766" s="153" t="s">
        <v>127</v>
      </c>
      <c r="E766" s="153">
        <v>93.42</v>
      </c>
    </row>
    <row r="767" spans="1:5">
      <c r="A767" s="153">
        <v>857</v>
      </c>
      <c r="B767" s="153" t="s">
        <v>8124</v>
      </c>
      <c r="C767" s="153" t="s">
        <v>5583</v>
      </c>
      <c r="D767" s="153" t="s">
        <v>5579</v>
      </c>
      <c r="E767" s="153">
        <v>9.51</v>
      </c>
    </row>
    <row r="768" spans="1:5">
      <c r="A768" s="153">
        <v>37404</v>
      </c>
      <c r="B768" s="153" t="s">
        <v>8125</v>
      </c>
      <c r="C768" s="153" t="s">
        <v>5583</v>
      </c>
      <c r="D768" s="153" t="s">
        <v>127</v>
      </c>
      <c r="E768" s="153">
        <v>112.33</v>
      </c>
    </row>
    <row r="769" spans="1:5">
      <c r="A769" s="153">
        <v>868</v>
      </c>
      <c r="B769" s="153" t="s">
        <v>8126</v>
      </c>
      <c r="C769" s="153" t="s">
        <v>5583</v>
      </c>
      <c r="D769" s="153" t="s">
        <v>127</v>
      </c>
      <c r="E769" s="153">
        <v>14.68</v>
      </c>
    </row>
    <row r="770" spans="1:5">
      <c r="A770" s="153">
        <v>870</v>
      </c>
      <c r="B770" s="153" t="s">
        <v>8127</v>
      </c>
      <c r="C770" s="153" t="s">
        <v>5583</v>
      </c>
      <c r="D770" s="153" t="s">
        <v>127</v>
      </c>
      <c r="E770" s="153">
        <v>193.57</v>
      </c>
    </row>
    <row r="771" spans="1:5">
      <c r="A771" s="153">
        <v>863</v>
      </c>
      <c r="B771" s="153" t="s">
        <v>8128</v>
      </c>
      <c r="C771" s="153" t="s">
        <v>5583</v>
      </c>
      <c r="D771" s="153" t="s">
        <v>127</v>
      </c>
      <c r="E771" s="153">
        <v>20.29</v>
      </c>
    </row>
    <row r="772" spans="1:5">
      <c r="A772" s="153">
        <v>867</v>
      </c>
      <c r="B772" s="153" t="s">
        <v>8129</v>
      </c>
      <c r="C772" s="153" t="s">
        <v>5583</v>
      </c>
      <c r="D772" s="153" t="s">
        <v>127</v>
      </c>
      <c r="E772" s="153">
        <v>28.26</v>
      </c>
    </row>
    <row r="773" spans="1:5">
      <c r="A773" s="153">
        <v>891</v>
      </c>
      <c r="B773" s="153" t="s">
        <v>8130</v>
      </c>
      <c r="C773" s="153" t="s">
        <v>5583</v>
      </c>
      <c r="D773" s="153" t="s">
        <v>127</v>
      </c>
      <c r="E773" s="153">
        <v>325.08</v>
      </c>
    </row>
    <row r="774" spans="1:5">
      <c r="A774" s="153">
        <v>864</v>
      </c>
      <c r="B774" s="153" t="s">
        <v>8131</v>
      </c>
      <c r="C774" s="153" t="s">
        <v>5583</v>
      </c>
      <c r="D774" s="153" t="s">
        <v>127</v>
      </c>
      <c r="E774" s="153">
        <v>39.81</v>
      </c>
    </row>
    <row r="775" spans="1:5">
      <c r="A775" s="153">
        <v>865</v>
      </c>
      <c r="B775" s="153" t="s">
        <v>8132</v>
      </c>
      <c r="C775" s="153" t="s">
        <v>5583</v>
      </c>
      <c r="D775" s="153" t="s">
        <v>127</v>
      </c>
      <c r="E775" s="153">
        <v>56.07</v>
      </c>
    </row>
    <row r="776" spans="1:5">
      <c r="A776" s="153">
        <v>1006</v>
      </c>
      <c r="B776" s="153" t="s">
        <v>8133</v>
      </c>
      <c r="C776" s="153" t="s">
        <v>5583</v>
      </c>
      <c r="D776" s="153" t="s">
        <v>127</v>
      </c>
      <c r="E776" s="153">
        <v>56.9</v>
      </c>
    </row>
    <row r="777" spans="1:5">
      <c r="A777" s="153">
        <v>948</v>
      </c>
      <c r="B777" s="153" t="s">
        <v>8134</v>
      </c>
      <c r="C777" s="153" t="s">
        <v>5583</v>
      </c>
      <c r="D777" s="153" t="s">
        <v>128</v>
      </c>
      <c r="E777" s="153">
        <v>22.17</v>
      </c>
    </row>
    <row r="778" spans="1:5">
      <c r="A778" s="153">
        <v>947</v>
      </c>
      <c r="B778" s="153" t="s">
        <v>8135</v>
      </c>
      <c r="C778" s="153" t="s">
        <v>5583</v>
      </c>
      <c r="D778" s="153" t="s">
        <v>128</v>
      </c>
      <c r="E778" s="153">
        <v>22.56</v>
      </c>
    </row>
    <row r="779" spans="1:5">
      <c r="A779" s="153">
        <v>911</v>
      </c>
      <c r="B779" s="153" t="s">
        <v>8136</v>
      </c>
      <c r="C779" s="153" t="s">
        <v>5583</v>
      </c>
      <c r="D779" s="153" t="s">
        <v>128</v>
      </c>
      <c r="E779" s="153">
        <v>32.799999999999997</v>
      </c>
    </row>
    <row r="780" spans="1:5">
      <c r="A780" s="153">
        <v>925</v>
      </c>
      <c r="B780" s="153" t="s">
        <v>8137</v>
      </c>
      <c r="C780" s="153" t="s">
        <v>5583</v>
      </c>
      <c r="D780" s="153" t="s">
        <v>128</v>
      </c>
      <c r="E780" s="153">
        <v>30.32</v>
      </c>
    </row>
    <row r="781" spans="1:5">
      <c r="A781" s="153">
        <v>954</v>
      </c>
      <c r="B781" s="153" t="s">
        <v>8138</v>
      </c>
      <c r="C781" s="153" t="s">
        <v>5583</v>
      </c>
      <c r="D781" s="153" t="s">
        <v>128</v>
      </c>
      <c r="E781" s="153">
        <v>33.49</v>
      </c>
    </row>
    <row r="782" spans="1:5">
      <c r="A782" s="153">
        <v>901</v>
      </c>
      <c r="B782" s="153" t="s">
        <v>8139</v>
      </c>
      <c r="C782" s="153" t="s">
        <v>5583</v>
      </c>
      <c r="D782" s="153" t="s">
        <v>128</v>
      </c>
      <c r="E782" s="153">
        <v>35.85</v>
      </c>
    </row>
    <row r="783" spans="1:5">
      <c r="A783" s="153">
        <v>926</v>
      </c>
      <c r="B783" s="153" t="s">
        <v>8140</v>
      </c>
      <c r="C783" s="153" t="s">
        <v>5583</v>
      </c>
      <c r="D783" s="153" t="s">
        <v>128</v>
      </c>
      <c r="E783" s="153">
        <v>37.880000000000003</v>
      </c>
    </row>
    <row r="784" spans="1:5">
      <c r="A784" s="153">
        <v>912</v>
      </c>
      <c r="B784" s="153" t="s">
        <v>8141</v>
      </c>
      <c r="C784" s="153" t="s">
        <v>5583</v>
      </c>
      <c r="D784" s="153" t="s">
        <v>128</v>
      </c>
      <c r="E784" s="153">
        <v>38.11</v>
      </c>
    </row>
    <row r="785" spans="1:5">
      <c r="A785" s="153">
        <v>955</v>
      </c>
      <c r="B785" s="153" t="s">
        <v>8142</v>
      </c>
      <c r="C785" s="153" t="s">
        <v>5583</v>
      </c>
      <c r="D785" s="153" t="s">
        <v>128</v>
      </c>
      <c r="E785" s="153">
        <v>45.5</v>
      </c>
    </row>
    <row r="786" spans="1:5">
      <c r="A786" s="153">
        <v>946</v>
      </c>
      <c r="B786" s="153" t="s">
        <v>8143</v>
      </c>
      <c r="C786" s="153" t="s">
        <v>5583</v>
      </c>
      <c r="D786" s="153" t="s">
        <v>128</v>
      </c>
      <c r="E786" s="153">
        <v>51.15</v>
      </c>
    </row>
    <row r="787" spans="1:5">
      <c r="A787" s="153">
        <v>953</v>
      </c>
      <c r="B787" s="153" t="s">
        <v>8144</v>
      </c>
      <c r="C787" s="153" t="s">
        <v>5583</v>
      </c>
      <c r="D787" s="153" t="s">
        <v>128</v>
      </c>
      <c r="E787" s="153">
        <v>46.55</v>
      </c>
    </row>
    <row r="788" spans="1:5">
      <c r="A788" s="153">
        <v>902</v>
      </c>
      <c r="B788" s="153" t="s">
        <v>8145</v>
      </c>
      <c r="C788" s="153" t="s">
        <v>5583</v>
      </c>
      <c r="D788" s="153" t="s">
        <v>128</v>
      </c>
      <c r="E788" s="153">
        <v>56.59</v>
      </c>
    </row>
    <row r="789" spans="1:5">
      <c r="A789" s="153">
        <v>927</v>
      </c>
      <c r="B789" s="153" t="s">
        <v>8146</v>
      </c>
      <c r="C789" s="153" t="s">
        <v>5583</v>
      </c>
      <c r="D789" s="153" t="s">
        <v>128</v>
      </c>
      <c r="E789" s="153">
        <v>54.85</v>
      </c>
    </row>
    <row r="790" spans="1:5">
      <c r="A790" s="153">
        <v>913</v>
      </c>
      <c r="B790" s="153" t="s">
        <v>8147</v>
      </c>
      <c r="C790" s="153" t="s">
        <v>5583</v>
      </c>
      <c r="D790" s="153" t="s">
        <v>128</v>
      </c>
      <c r="E790" s="153">
        <v>61.22</v>
      </c>
    </row>
    <row r="791" spans="1:5">
      <c r="A791" s="153">
        <v>903</v>
      </c>
      <c r="B791" s="153" t="s">
        <v>8148</v>
      </c>
      <c r="C791" s="153" t="s">
        <v>5583</v>
      </c>
      <c r="D791" s="153" t="s">
        <v>128</v>
      </c>
      <c r="E791" s="153">
        <v>69.28</v>
      </c>
    </row>
    <row r="792" spans="1:5">
      <c r="A792" s="153">
        <v>945</v>
      </c>
      <c r="B792" s="153" t="s">
        <v>8149</v>
      </c>
      <c r="C792" s="153" t="s">
        <v>5583</v>
      </c>
      <c r="D792" s="153" t="s">
        <v>128</v>
      </c>
      <c r="E792" s="153">
        <v>73.290000000000006</v>
      </c>
    </row>
    <row r="793" spans="1:5">
      <c r="A793" s="153">
        <v>914</v>
      </c>
      <c r="B793" s="153" t="s">
        <v>8150</v>
      </c>
      <c r="C793" s="153" t="s">
        <v>5583</v>
      </c>
      <c r="D793" s="153" t="s">
        <v>128</v>
      </c>
      <c r="E793" s="153">
        <v>75.08</v>
      </c>
    </row>
    <row r="794" spans="1:5">
      <c r="A794" s="153">
        <v>993</v>
      </c>
      <c r="B794" s="153" t="s">
        <v>8151</v>
      </c>
      <c r="C794" s="153" t="s">
        <v>5583</v>
      </c>
      <c r="D794" s="153" t="s">
        <v>127</v>
      </c>
      <c r="E794" s="153">
        <v>1.22</v>
      </c>
    </row>
    <row r="795" spans="1:5">
      <c r="A795" s="153">
        <v>1020</v>
      </c>
      <c r="B795" s="153" t="s">
        <v>8152</v>
      </c>
      <c r="C795" s="153" t="s">
        <v>5583</v>
      </c>
      <c r="D795" s="153" t="s">
        <v>127</v>
      </c>
      <c r="E795" s="153">
        <v>5.33</v>
      </c>
    </row>
    <row r="796" spans="1:5">
      <c r="A796" s="153">
        <v>1017</v>
      </c>
      <c r="B796" s="153" t="s">
        <v>8153</v>
      </c>
      <c r="C796" s="153" t="s">
        <v>5583</v>
      </c>
      <c r="D796" s="153" t="s">
        <v>127</v>
      </c>
      <c r="E796" s="153">
        <v>58.62</v>
      </c>
    </row>
    <row r="797" spans="1:5">
      <c r="A797" s="153">
        <v>999</v>
      </c>
      <c r="B797" s="153" t="s">
        <v>8154</v>
      </c>
      <c r="C797" s="153" t="s">
        <v>5583</v>
      </c>
      <c r="D797" s="153" t="s">
        <v>127</v>
      </c>
      <c r="E797" s="153">
        <v>72.63</v>
      </c>
    </row>
    <row r="798" spans="1:5">
      <c r="A798" s="153">
        <v>995</v>
      </c>
      <c r="B798" s="153" t="s">
        <v>8155</v>
      </c>
      <c r="C798" s="153" t="s">
        <v>5583</v>
      </c>
      <c r="D798" s="153" t="s">
        <v>127</v>
      </c>
      <c r="E798" s="153">
        <v>8.18</v>
      </c>
    </row>
    <row r="799" spans="1:5">
      <c r="A799" s="153">
        <v>1000</v>
      </c>
      <c r="B799" s="153" t="s">
        <v>8156</v>
      </c>
      <c r="C799" s="153" t="s">
        <v>5583</v>
      </c>
      <c r="D799" s="153" t="s">
        <v>127</v>
      </c>
      <c r="E799" s="153">
        <v>89.04</v>
      </c>
    </row>
    <row r="800" spans="1:5">
      <c r="A800" s="153">
        <v>1022</v>
      </c>
      <c r="B800" s="153" t="s">
        <v>8157</v>
      </c>
      <c r="C800" s="153" t="s">
        <v>5583</v>
      </c>
      <c r="D800" s="153" t="s">
        <v>127</v>
      </c>
      <c r="E800" s="153">
        <v>1.7</v>
      </c>
    </row>
    <row r="801" spans="1:5">
      <c r="A801" s="153">
        <v>1015</v>
      </c>
      <c r="B801" s="153" t="s">
        <v>8158</v>
      </c>
      <c r="C801" s="153" t="s">
        <v>5583</v>
      </c>
      <c r="D801" s="153" t="s">
        <v>127</v>
      </c>
      <c r="E801" s="153">
        <v>117.25</v>
      </c>
    </row>
    <row r="802" spans="1:5">
      <c r="A802" s="153">
        <v>996</v>
      </c>
      <c r="B802" s="153" t="s">
        <v>8159</v>
      </c>
      <c r="C802" s="153" t="s">
        <v>5583</v>
      </c>
      <c r="D802" s="153" t="s">
        <v>127</v>
      </c>
      <c r="E802" s="153">
        <v>12.45</v>
      </c>
    </row>
    <row r="803" spans="1:5">
      <c r="A803" s="153">
        <v>1001</v>
      </c>
      <c r="B803" s="153" t="s">
        <v>8160</v>
      </c>
      <c r="C803" s="153" t="s">
        <v>5583</v>
      </c>
      <c r="D803" s="153" t="s">
        <v>127</v>
      </c>
      <c r="E803" s="153">
        <v>146.72999999999999</v>
      </c>
    </row>
    <row r="804" spans="1:5">
      <c r="A804" s="153">
        <v>1019</v>
      </c>
      <c r="B804" s="153" t="s">
        <v>8161</v>
      </c>
      <c r="C804" s="153" t="s">
        <v>5583</v>
      </c>
      <c r="D804" s="153" t="s">
        <v>127</v>
      </c>
      <c r="E804" s="153">
        <v>17.170000000000002</v>
      </c>
    </row>
    <row r="805" spans="1:5">
      <c r="A805" s="153">
        <v>1021</v>
      </c>
      <c r="B805" s="153" t="s">
        <v>8162</v>
      </c>
      <c r="C805" s="153" t="s">
        <v>5583</v>
      </c>
      <c r="D805" s="153" t="s">
        <v>127</v>
      </c>
      <c r="E805" s="153">
        <v>2.4300000000000002</v>
      </c>
    </row>
    <row r="806" spans="1:5">
      <c r="A806" s="153">
        <v>39249</v>
      </c>
      <c r="B806" s="153" t="s">
        <v>8163</v>
      </c>
      <c r="C806" s="153" t="s">
        <v>5583</v>
      </c>
      <c r="D806" s="153" t="s">
        <v>127</v>
      </c>
      <c r="E806" s="153">
        <v>191.41</v>
      </c>
    </row>
    <row r="807" spans="1:5">
      <c r="A807" s="153">
        <v>1018</v>
      </c>
      <c r="B807" s="153" t="s">
        <v>8164</v>
      </c>
      <c r="C807" s="153" t="s">
        <v>5583</v>
      </c>
      <c r="D807" s="153" t="s">
        <v>127</v>
      </c>
      <c r="E807" s="153">
        <v>24.47</v>
      </c>
    </row>
    <row r="808" spans="1:5">
      <c r="A808" s="153">
        <v>39250</v>
      </c>
      <c r="B808" s="153" t="s">
        <v>8165</v>
      </c>
      <c r="C808" s="153" t="s">
        <v>5583</v>
      </c>
      <c r="D808" s="153" t="s">
        <v>127</v>
      </c>
      <c r="E808" s="153">
        <v>245.88</v>
      </c>
    </row>
    <row r="809" spans="1:5">
      <c r="A809" s="153">
        <v>994</v>
      </c>
      <c r="B809" s="153" t="s">
        <v>8166</v>
      </c>
      <c r="C809" s="153" t="s">
        <v>5583</v>
      </c>
      <c r="D809" s="153" t="s">
        <v>127</v>
      </c>
      <c r="E809" s="153">
        <v>3.33</v>
      </c>
    </row>
    <row r="810" spans="1:5">
      <c r="A810" s="153">
        <v>977</v>
      </c>
      <c r="B810" s="153" t="s">
        <v>8167</v>
      </c>
      <c r="C810" s="153" t="s">
        <v>5583</v>
      </c>
      <c r="D810" s="153" t="s">
        <v>127</v>
      </c>
      <c r="E810" s="153">
        <v>33.9</v>
      </c>
    </row>
    <row r="811" spans="1:5">
      <c r="A811" s="153">
        <v>998</v>
      </c>
      <c r="B811" s="153" t="s">
        <v>8168</v>
      </c>
      <c r="C811" s="153" t="s">
        <v>5583</v>
      </c>
      <c r="D811" s="153" t="s">
        <v>127</v>
      </c>
      <c r="E811" s="153">
        <v>45.03</v>
      </c>
    </row>
    <row r="812" spans="1:5">
      <c r="A812" s="153">
        <v>39251</v>
      </c>
      <c r="B812" s="153" t="s">
        <v>8169</v>
      </c>
      <c r="C812" s="153" t="s">
        <v>5583</v>
      </c>
      <c r="D812" s="153" t="s">
        <v>127</v>
      </c>
      <c r="E812" s="153">
        <v>0.32</v>
      </c>
    </row>
    <row r="813" spans="1:5">
      <c r="A813" s="153">
        <v>1011</v>
      </c>
      <c r="B813" s="153" t="s">
        <v>8170</v>
      </c>
      <c r="C813" s="153" t="s">
        <v>5583</v>
      </c>
      <c r="D813" s="153" t="s">
        <v>127</v>
      </c>
      <c r="E813" s="153">
        <v>0.45</v>
      </c>
    </row>
    <row r="814" spans="1:5">
      <c r="A814" s="153">
        <v>39252</v>
      </c>
      <c r="B814" s="153" t="s">
        <v>8171</v>
      </c>
      <c r="C814" s="153" t="s">
        <v>5583</v>
      </c>
      <c r="D814" s="153" t="s">
        <v>127</v>
      </c>
      <c r="E814" s="153">
        <v>0.54</v>
      </c>
    </row>
    <row r="815" spans="1:5">
      <c r="A815" s="153">
        <v>1013</v>
      </c>
      <c r="B815" s="153" t="s">
        <v>8172</v>
      </c>
      <c r="C815" s="153" t="s">
        <v>5583</v>
      </c>
      <c r="D815" s="153" t="s">
        <v>127</v>
      </c>
      <c r="E815" s="153">
        <v>0.72</v>
      </c>
    </row>
    <row r="816" spans="1:5">
      <c r="A816" s="153">
        <v>980</v>
      </c>
      <c r="B816" s="153" t="s">
        <v>8173</v>
      </c>
      <c r="C816" s="153" t="s">
        <v>5583</v>
      </c>
      <c r="D816" s="153" t="s">
        <v>127</v>
      </c>
      <c r="E816" s="153">
        <v>4.8899999999999997</v>
      </c>
    </row>
    <row r="817" spans="1:5">
      <c r="A817" s="153">
        <v>39237</v>
      </c>
      <c r="B817" s="153" t="s">
        <v>8174</v>
      </c>
      <c r="C817" s="153" t="s">
        <v>5583</v>
      </c>
      <c r="D817" s="153" t="s">
        <v>127</v>
      </c>
      <c r="E817" s="153">
        <v>58.01</v>
      </c>
    </row>
    <row r="818" spans="1:5">
      <c r="A818" s="153">
        <v>39238</v>
      </c>
      <c r="B818" s="153" t="s">
        <v>8175</v>
      </c>
      <c r="C818" s="153" t="s">
        <v>5583</v>
      </c>
      <c r="D818" s="153" t="s">
        <v>127</v>
      </c>
      <c r="E818" s="153">
        <v>72.42</v>
      </c>
    </row>
    <row r="819" spans="1:5">
      <c r="A819" s="153">
        <v>979</v>
      </c>
      <c r="B819" s="153" t="s">
        <v>8176</v>
      </c>
      <c r="C819" s="153" t="s">
        <v>5583</v>
      </c>
      <c r="D819" s="153" t="s">
        <v>5579</v>
      </c>
      <c r="E819" s="153">
        <v>7.54</v>
      </c>
    </row>
    <row r="820" spans="1:5">
      <c r="A820" s="153">
        <v>39239</v>
      </c>
      <c r="B820" s="153" t="s">
        <v>8177</v>
      </c>
      <c r="C820" s="153" t="s">
        <v>5583</v>
      </c>
      <c r="D820" s="153" t="s">
        <v>127</v>
      </c>
      <c r="E820" s="153">
        <v>88.14</v>
      </c>
    </row>
    <row r="821" spans="1:5">
      <c r="A821" s="153">
        <v>1014</v>
      </c>
      <c r="B821" s="153" t="s">
        <v>8178</v>
      </c>
      <c r="C821" s="153" t="s">
        <v>5583</v>
      </c>
      <c r="D821" s="153" t="s">
        <v>127</v>
      </c>
      <c r="E821" s="153">
        <v>1.1399999999999999</v>
      </c>
    </row>
    <row r="822" spans="1:5">
      <c r="A822" s="153">
        <v>39240</v>
      </c>
      <c r="B822" s="153" t="s">
        <v>8179</v>
      </c>
      <c r="C822" s="153" t="s">
        <v>5583</v>
      </c>
      <c r="D822" s="153" t="s">
        <v>127</v>
      </c>
      <c r="E822" s="153">
        <v>116.49</v>
      </c>
    </row>
    <row r="823" spans="1:5">
      <c r="A823" s="153">
        <v>39232</v>
      </c>
      <c r="B823" s="153" t="s">
        <v>8180</v>
      </c>
      <c r="C823" s="153" t="s">
        <v>5583</v>
      </c>
      <c r="D823" s="153" t="s">
        <v>127</v>
      </c>
      <c r="E823" s="153">
        <v>12.09</v>
      </c>
    </row>
    <row r="824" spans="1:5">
      <c r="A824" s="153">
        <v>39233</v>
      </c>
      <c r="B824" s="153" t="s">
        <v>8181</v>
      </c>
      <c r="C824" s="153" t="s">
        <v>5583</v>
      </c>
      <c r="D824" s="153" t="s">
        <v>127</v>
      </c>
      <c r="E824" s="153">
        <v>16.63</v>
      </c>
    </row>
    <row r="825" spans="1:5">
      <c r="A825" s="153">
        <v>981</v>
      </c>
      <c r="B825" s="153" t="s">
        <v>8182</v>
      </c>
      <c r="C825" s="153" t="s">
        <v>5583</v>
      </c>
      <c r="D825" s="153" t="s">
        <v>127</v>
      </c>
      <c r="E825" s="153">
        <v>2.04</v>
      </c>
    </row>
    <row r="826" spans="1:5">
      <c r="A826" s="153">
        <v>39234</v>
      </c>
      <c r="B826" s="153" t="s">
        <v>8183</v>
      </c>
      <c r="C826" s="153" t="s">
        <v>5583</v>
      </c>
      <c r="D826" s="153" t="s">
        <v>127</v>
      </c>
      <c r="E826" s="153">
        <v>24.4</v>
      </c>
    </row>
    <row r="827" spans="1:5">
      <c r="A827" s="153">
        <v>982</v>
      </c>
      <c r="B827" s="153" t="s">
        <v>8184</v>
      </c>
      <c r="C827" s="153" t="s">
        <v>5583</v>
      </c>
      <c r="D827" s="153" t="s">
        <v>127</v>
      </c>
      <c r="E827" s="153">
        <v>2.86</v>
      </c>
    </row>
    <row r="828" spans="1:5">
      <c r="A828" s="153">
        <v>39235</v>
      </c>
      <c r="B828" s="153" t="s">
        <v>8185</v>
      </c>
      <c r="C828" s="153" t="s">
        <v>5583</v>
      </c>
      <c r="D828" s="153" t="s">
        <v>127</v>
      </c>
      <c r="E828" s="153">
        <v>34.33</v>
      </c>
    </row>
    <row r="829" spans="1:5">
      <c r="A829" s="153">
        <v>39236</v>
      </c>
      <c r="B829" s="153" t="s">
        <v>8186</v>
      </c>
      <c r="C829" s="153" t="s">
        <v>5583</v>
      </c>
      <c r="D829" s="153" t="s">
        <v>127</v>
      </c>
      <c r="E829" s="153">
        <v>45</v>
      </c>
    </row>
    <row r="830" spans="1:5">
      <c r="A830" s="153">
        <v>876</v>
      </c>
      <c r="B830" s="153" t="s">
        <v>8187</v>
      </c>
      <c r="C830" s="153" t="s">
        <v>5583</v>
      </c>
      <c r="D830" s="153" t="s">
        <v>127</v>
      </c>
      <c r="E830" s="153">
        <v>116.17</v>
      </c>
    </row>
    <row r="831" spans="1:5">
      <c r="A831" s="153">
        <v>877</v>
      </c>
      <c r="B831" s="153" t="s">
        <v>8188</v>
      </c>
      <c r="C831" s="153" t="s">
        <v>5583</v>
      </c>
      <c r="D831" s="153" t="s">
        <v>127</v>
      </c>
      <c r="E831" s="153">
        <v>136.56</v>
      </c>
    </row>
    <row r="832" spans="1:5">
      <c r="A832" s="153">
        <v>882</v>
      </c>
      <c r="B832" s="153" t="s">
        <v>8189</v>
      </c>
      <c r="C832" s="153" t="s">
        <v>5583</v>
      </c>
      <c r="D832" s="153" t="s">
        <v>127</v>
      </c>
      <c r="E832" s="153">
        <v>148.81</v>
      </c>
    </row>
    <row r="833" spans="1:5">
      <c r="A833" s="153">
        <v>878</v>
      </c>
      <c r="B833" s="153" t="s">
        <v>8190</v>
      </c>
      <c r="C833" s="153" t="s">
        <v>5583</v>
      </c>
      <c r="D833" s="153" t="s">
        <v>127</v>
      </c>
      <c r="E833" s="153">
        <v>185.01</v>
      </c>
    </row>
    <row r="834" spans="1:5">
      <c r="A834" s="153">
        <v>879</v>
      </c>
      <c r="B834" s="153" t="s">
        <v>8191</v>
      </c>
      <c r="C834" s="153" t="s">
        <v>5583</v>
      </c>
      <c r="D834" s="153" t="s">
        <v>127</v>
      </c>
      <c r="E834" s="153">
        <v>218.06</v>
      </c>
    </row>
    <row r="835" spans="1:5">
      <c r="A835" s="153">
        <v>880</v>
      </c>
      <c r="B835" s="153" t="s">
        <v>8192</v>
      </c>
      <c r="C835" s="153" t="s">
        <v>5583</v>
      </c>
      <c r="D835" s="153" t="s">
        <v>127</v>
      </c>
      <c r="E835" s="153">
        <v>256.57</v>
      </c>
    </row>
    <row r="836" spans="1:5">
      <c r="A836" s="153">
        <v>873</v>
      </c>
      <c r="B836" s="153" t="s">
        <v>8193</v>
      </c>
      <c r="C836" s="153" t="s">
        <v>5583</v>
      </c>
      <c r="D836" s="153" t="s">
        <v>127</v>
      </c>
      <c r="E836" s="153">
        <v>78.010000000000005</v>
      </c>
    </row>
    <row r="837" spans="1:5">
      <c r="A837" s="153">
        <v>881</v>
      </c>
      <c r="B837" s="153" t="s">
        <v>8194</v>
      </c>
      <c r="C837" s="153" t="s">
        <v>5583</v>
      </c>
      <c r="D837" s="153" t="s">
        <v>127</v>
      </c>
      <c r="E837" s="153">
        <v>350.69</v>
      </c>
    </row>
    <row r="838" spans="1:5">
      <c r="A838" s="153">
        <v>874</v>
      </c>
      <c r="B838" s="153" t="s">
        <v>8195</v>
      </c>
      <c r="C838" s="153" t="s">
        <v>5583</v>
      </c>
      <c r="D838" s="153" t="s">
        <v>127</v>
      </c>
      <c r="E838" s="153">
        <v>92.58</v>
      </c>
    </row>
    <row r="839" spans="1:5">
      <c r="A839" s="153">
        <v>875</v>
      </c>
      <c r="B839" s="153" t="s">
        <v>8196</v>
      </c>
      <c r="C839" s="153" t="s">
        <v>5583</v>
      </c>
      <c r="D839" s="153" t="s">
        <v>127</v>
      </c>
      <c r="E839" s="153">
        <v>110.46</v>
      </c>
    </row>
    <row r="840" spans="1:5">
      <c r="A840" s="153">
        <v>983</v>
      </c>
      <c r="B840" s="153" t="s">
        <v>8197</v>
      </c>
      <c r="C840" s="153" t="s">
        <v>5583</v>
      </c>
      <c r="D840" s="153" t="s">
        <v>127</v>
      </c>
      <c r="E840" s="153">
        <v>0.69</v>
      </c>
    </row>
    <row r="841" spans="1:5">
      <c r="A841" s="153">
        <v>985</v>
      </c>
      <c r="B841" s="153" t="s">
        <v>8198</v>
      </c>
      <c r="C841" s="153" t="s">
        <v>5583</v>
      </c>
      <c r="D841" s="153" t="s">
        <v>127</v>
      </c>
      <c r="E841" s="153">
        <v>5.18</v>
      </c>
    </row>
    <row r="842" spans="1:5">
      <c r="A842" s="153">
        <v>990</v>
      </c>
      <c r="B842" s="153" t="s">
        <v>8199</v>
      </c>
      <c r="C842" s="153" t="s">
        <v>5583</v>
      </c>
      <c r="D842" s="153" t="s">
        <v>127</v>
      </c>
      <c r="E842" s="153">
        <v>71.010000000000005</v>
      </c>
    </row>
    <row r="843" spans="1:5">
      <c r="A843" s="153">
        <v>39241</v>
      </c>
      <c r="B843" s="153" t="s">
        <v>8200</v>
      </c>
      <c r="C843" s="153" t="s">
        <v>5583</v>
      </c>
      <c r="D843" s="153" t="s">
        <v>127</v>
      </c>
      <c r="E843" s="153">
        <v>8.1199999999999992</v>
      </c>
    </row>
    <row r="844" spans="1:5">
      <c r="A844" s="153">
        <v>1005</v>
      </c>
      <c r="B844" s="153" t="s">
        <v>8201</v>
      </c>
      <c r="C844" s="153" t="s">
        <v>5583</v>
      </c>
      <c r="D844" s="153" t="s">
        <v>127</v>
      </c>
      <c r="E844" s="153">
        <v>87.16</v>
      </c>
    </row>
    <row r="845" spans="1:5">
      <c r="A845" s="153">
        <v>984</v>
      </c>
      <c r="B845" s="153" t="s">
        <v>8202</v>
      </c>
      <c r="C845" s="153" t="s">
        <v>5583</v>
      </c>
      <c r="D845" s="153" t="s">
        <v>127</v>
      </c>
      <c r="E845" s="153">
        <v>1.79</v>
      </c>
    </row>
    <row r="846" spans="1:5">
      <c r="A846" s="153">
        <v>991</v>
      </c>
      <c r="B846" s="153" t="s">
        <v>8203</v>
      </c>
      <c r="C846" s="153" t="s">
        <v>5583</v>
      </c>
      <c r="D846" s="153" t="s">
        <v>127</v>
      </c>
      <c r="E846" s="153">
        <v>115.17</v>
      </c>
    </row>
    <row r="847" spans="1:5">
      <c r="A847" s="153">
        <v>986</v>
      </c>
      <c r="B847" s="153" t="s">
        <v>8204</v>
      </c>
      <c r="C847" s="153" t="s">
        <v>5583</v>
      </c>
      <c r="D847" s="153" t="s">
        <v>127</v>
      </c>
      <c r="E847" s="153">
        <v>12.4</v>
      </c>
    </row>
    <row r="848" spans="1:5">
      <c r="A848" s="153">
        <v>1024</v>
      </c>
      <c r="B848" s="153" t="s">
        <v>8205</v>
      </c>
      <c r="C848" s="153" t="s">
        <v>5583</v>
      </c>
      <c r="D848" s="153" t="s">
        <v>127</v>
      </c>
      <c r="E848" s="153">
        <v>142.54</v>
      </c>
    </row>
    <row r="849" spans="1:5">
      <c r="A849" s="153">
        <v>987</v>
      </c>
      <c r="B849" s="153" t="s">
        <v>8206</v>
      </c>
      <c r="C849" s="153" t="s">
        <v>5583</v>
      </c>
      <c r="D849" s="153" t="s">
        <v>127</v>
      </c>
      <c r="E849" s="153">
        <v>16.86</v>
      </c>
    </row>
    <row r="850" spans="1:5">
      <c r="A850" s="153">
        <v>1003</v>
      </c>
      <c r="B850" s="153" t="s">
        <v>8207</v>
      </c>
      <c r="C850" s="153" t="s">
        <v>5583</v>
      </c>
      <c r="D850" s="153" t="s">
        <v>127</v>
      </c>
      <c r="E850" s="153">
        <v>2.62</v>
      </c>
    </row>
    <row r="851" spans="1:5">
      <c r="A851" s="153">
        <v>992</v>
      </c>
      <c r="B851" s="153" t="s">
        <v>8208</v>
      </c>
      <c r="C851" s="153" t="s">
        <v>5583</v>
      </c>
      <c r="D851" s="153" t="s">
        <v>127</v>
      </c>
      <c r="E851" s="153">
        <v>184.41</v>
      </c>
    </row>
    <row r="852" spans="1:5">
      <c r="A852" s="153">
        <v>1007</v>
      </c>
      <c r="B852" s="153" t="s">
        <v>8209</v>
      </c>
      <c r="C852" s="153" t="s">
        <v>5583</v>
      </c>
      <c r="D852" s="153" t="s">
        <v>127</v>
      </c>
      <c r="E852" s="153">
        <v>23.91</v>
      </c>
    </row>
    <row r="853" spans="1:5">
      <c r="A853" s="153">
        <v>39242</v>
      </c>
      <c r="B853" s="153" t="s">
        <v>8210</v>
      </c>
      <c r="C853" s="153" t="s">
        <v>5583</v>
      </c>
      <c r="D853" s="153" t="s">
        <v>127</v>
      </c>
      <c r="E853" s="153">
        <v>228.49</v>
      </c>
    </row>
    <row r="854" spans="1:5">
      <c r="A854" s="153">
        <v>1008</v>
      </c>
      <c r="B854" s="153" t="s">
        <v>8211</v>
      </c>
      <c r="C854" s="153" t="s">
        <v>5583</v>
      </c>
      <c r="D854" s="153" t="s">
        <v>127</v>
      </c>
      <c r="E854" s="153">
        <v>2.97</v>
      </c>
    </row>
    <row r="855" spans="1:5">
      <c r="A855" s="153">
        <v>988</v>
      </c>
      <c r="B855" s="153" t="s">
        <v>8212</v>
      </c>
      <c r="C855" s="153" t="s">
        <v>5583</v>
      </c>
      <c r="D855" s="153" t="s">
        <v>127</v>
      </c>
      <c r="E855" s="153">
        <v>33.03</v>
      </c>
    </row>
    <row r="856" spans="1:5">
      <c r="A856" s="153">
        <v>989</v>
      </c>
      <c r="B856" s="153" t="s">
        <v>8213</v>
      </c>
      <c r="C856" s="153" t="s">
        <v>5583</v>
      </c>
      <c r="D856" s="153" t="s">
        <v>127</v>
      </c>
      <c r="E856" s="153">
        <v>44.75</v>
      </c>
    </row>
    <row r="857" spans="1:5">
      <c r="A857" s="153">
        <v>39598</v>
      </c>
      <c r="B857" s="153" t="s">
        <v>8214</v>
      </c>
      <c r="C857" s="153" t="s">
        <v>5583</v>
      </c>
      <c r="D857" s="153" t="s">
        <v>128</v>
      </c>
      <c r="E857" s="153">
        <v>1.41</v>
      </c>
    </row>
    <row r="858" spans="1:5">
      <c r="A858" s="153">
        <v>39599</v>
      </c>
      <c r="B858" s="153" t="s">
        <v>8215</v>
      </c>
      <c r="C858" s="153" t="s">
        <v>5583</v>
      </c>
      <c r="D858" s="153" t="s">
        <v>128</v>
      </c>
      <c r="E858" s="153">
        <v>2.13</v>
      </c>
    </row>
    <row r="859" spans="1:5">
      <c r="A859" s="153">
        <v>34602</v>
      </c>
      <c r="B859" s="153" t="s">
        <v>8216</v>
      </c>
      <c r="C859" s="153" t="s">
        <v>5583</v>
      </c>
      <c r="D859" s="153" t="s">
        <v>128</v>
      </c>
      <c r="E859" s="153">
        <v>2.09</v>
      </c>
    </row>
    <row r="860" spans="1:5">
      <c r="A860" s="153">
        <v>34603</v>
      </c>
      <c r="B860" s="153" t="s">
        <v>8217</v>
      </c>
      <c r="C860" s="153" t="s">
        <v>5583</v>
      </c>
      <c r="D860" s="153" t="s">
        <v>128</v>
      </c>
      <c r="E860" s="153">
        <v>10.039999999999999</v>
      </c>
    </row>
    <row r="861" spans="1:5">
      <c r="A861" s="153">
        <v>34607</v>
      </c>
      <c r="B861" s="153" t="s">
        <v>8218</v>
      </c>
      <c r="C861" s="153" t="s">
        <v>5583</v>
      </c>
      <c r="D861" s="153" t="s">
        <v>128</v>
      </c>
      <c r="E861" s="153">
        <v>4.4800000000000004</v>
      </c>
    </row>
    <row r="862" spans="1:5">
      <c r="A862" s="153">
        <v>34609</v>
      </c>
      <c r="B862" s="153" t="s">
        <v>8219</v>
      </c>
      <c r="C862" s="153" t="s">
        <v>5583</v>
      </c>
      <c r="D862" s="153" t="s">
        <v>128</v>
      </c>
      <c r="E862" s="153">
        <v>6.72</v>
      </c>
    </row>
    <row r="863" spans="1:5">
      <c r="A863" s="153">
        <v>34618</v>
      </c>
      <c r="B863" s="153" t="s">
        <v>8220</v>
      </c>
      <c r="C863" s="153" t="s">
        <v>5583</v>
      </c>
      <c r="D863" s="153" t="s">
        <v>128</v>
      </c>
      <c r="E863" s="153">
        <v>2.77</v>
      </c>
    </row>
    <row r="864" spans="1:5">
      <c r="A864" s="153">
        <v>34620</v>
      </c>
      <c r="B864" s="153" t="s">
        <v>8221</v>
      </c>
      <c r="C864" s="153" t="s">
        <v>5583</v>
      </c>
      <c r="D864" s="153" t="s">
        <v>128</v>
      </c>
      <c r="E864" s="153">
        <v>13.86</v>
      </c>
    </row>
    <row r="865" spans="1:5">
      <c r="A865" s="153">
        <v>34621</v>
      </c>
      <c r="B865" s="153" t="s">
        <v>8222</v>
      </c>
      <c r="C865" s="153" t="s">
        <v>5583</v>
      </c>
      <c r="D865" s="153" t="s">
        <v>128</v>
      </c>
      <c r="E865" s="153">
        <v>6.43</v>
      </c>
    </row>
    <row r="866" spans="1:5">
      <c r="A866" s="153">
        <v>34622</v>
      </c>
      <c r="B866" s="153" t="s">
        <v>8223</v>
      </c>
      <c r="C866" s="153" t="s">
        <v>5583</v>
      </c>
      <c r="D866" s="153" t="s">
        <v>128</v>
      </c>
      <c r="E866" s="153">
        <v>9.11</v>
      </c>
    </row>
    <row r="867" spans="1:5">
      <c r="A867" s="153">
        <v>34624</v>
      </c>
      <c r="B867" s="153" t="s">
        <v>8224</v>
      </c>
      <c r="C867" s="153" t="s">
        <v>5583</v>
      </c>
      <c r="D867" s="153" t="s">
        <v>128</v>
      </c>
      <c r="E867" s="153">
        <v>3.54</v>
      </c>
    </row>
    <row r="868" spans="1:5">
      <c r="A868" s="153">
        <v>34626</v>
      </c>
      <c r="B868" s="153" t="s">
        <v>8225</v>
      </c>
      <c r="C868" s="153" t="s">
        <v>5583</v>
      </c>
      <c r="D868" s="153" t="s">
        <v>128</v>
      </c>
      <c r="E868" s="153">
        <v>19.05</v>
      </c>
    </row>
    <row r="869" spans="1:5">
      <c r="A869" s="153">
        <v>34627</v>
      </c>
      <c r="B869" s="153" t="s">
        <v>8226</v>
      </c>
      <c r="C869" s="153" t="s">
        <v>5583</v>
      </c>
      <c r="D869" s="153" t="s">
        <v>128</v>
      </c>
      <c r="E869" s="153">
        <v>8.2100000000000009</v>
      </c>
    </row>
    <row r="870" spans="1:5">
      <c r="A870" s="153">
        <v>34629</v>
      </c>
      <c r="B870" s="153" t="s">
        <v>8227</v>
      </c>
      <c r="C870" s="153" t="s">
        <v>5583</v>
      </c>
      <c r="D870" s="153" t="s">
        <v>128</v>
      </c>
      <c r="E870" s="153">
        <v>12.02</v>
      </c>
    </row>
    <row r="871" spans="1:5">
      <c r="A871" s="153">
        <v>39257</v>
      </c>
      <c r="B871" s="153" t="s">
        <v>8228</v>
      </c>
      <c r="C871" s="153" t="s">
        <v>5583</v>
      </c>
      <c r="D871" s="153" t="s">
        <v>127</v>
      </c>
      <c r="E871" s="153">
        <v>3.12</v>
      </c>
    </row>
    <row r="872" spans="1:5">
      <c r="A872" s="153">
        <v>39261</v>
      </c>
      <c r="B872" s="153" t="s">
        <v>8229</v>
      </c>
      <c r="C872" s="153" t="s">
        <v>5583</v>
      </c>
      <c r="D872" s="153" t="s">
        <v>127</v>
      </c>
      <c r="E872" s="153">
        <v>16.64</v>
      </c>
    </row>
    <row r="873" spans="1:5">
      <c r="A873" s="153">
        <v>39268</v>
      </c>
      <c r="B873" s="153" t="s">
        <v>8230</v>
      </c>
      <c r="C873" s="153" t="s">
        <v>5583</v>
      </c>
      <c r="D873" s="153" t="s">
        <v>127</v>
      </c>
      <c r="E873" s="153">
        <v>192.06</v>
      </c>
    </row>
    <row r="874" spans="1:5">
      <c r="A874" s="153">
        <v>39262</v>
      </c>
      <c r="B874" s="153" t="s">
        <v>8231</v>
      </c>
      <c r="C874" s="153" t="s">
        <v>5583</v>
      </c>
      <c r="D874" s="153" t="s">
        <v>127</v>
      </c>
      <c r="E874" s="153">
        <v>26.03</v>
      </c>
    </row>
    <row r="875" spans="1:5">
      <c r="A875" s="153">
        <v>39258</v>
      </c>
      <c r="B875" s="153" t="s">
        <v>8232</v>
      </c>
      <c r="C875" s="153" t="s">
        <v>5583</v>
      </c>
      <c r="D875" s="153" t="s">
        <v>127</v>
      </c>
      <c r="E875" s="153">
        <v>4.63</v>
      </c>
    </row>
    <row r="876" spans="1:5">
      <c r="A876" s="153">
        <v>39263</v>
      </c>
      <c r="B876" s="153" t="s">
        <v>8233</v>
      </c>
      <c r="C876" s="153" t="s">
        <v>5583</v>
      </c>
      <c r="D876" s="153" t="s">
        <v>127</v>
      </c>
      <c r="E876" s="153">
        <v>40.270000000000003</v>
      </c>
    </row>
    <row r="877" spans="1:5">
      <c r="A877" s="153">
        <v>39264</v>
      </c>
      <c r="B877" s="153" t="s">
        <v>8234</v>
      </c>
      <c r="C877" s="153" t="s">
        <v>5583</v>
      </c>
      <c r="D877" s="153" t="s">
        <v>127</v>
      </c>
      <c r="E877" s="153">
        <v>54.53</v>
      </c>
    </row>
    <row r="878" spans="1:5">
      <c r="A878" s="153">
        <v>39259</v>
      </c>
      <c r="B878" s="153" t="s">
        <v>8235</v>
      </c>
      <c r="C878" s="153" t="s">
        <v>5583</v>
      </c>
      <c r="D878" s="153" t="s">
        <v>127</v>
      </c>
      <c r="E878" s="153">
        <v>7.05</v>
      </c>
    </row>
    <row r="879" spans="1:5">
      <c r="A879" s="153">
        <v>39265</v>
      </c>
      <c r="B879" s="153" t="s">
        <v>8236</v>
      </c>
      <c r="C879" s="153" t="s">
        <v>5583</v>
      </c>
      <c r="D879" s="153" t="s">
        <v>127</v>
      </c>
      <c r="E879" s="153">
        <v>80.33</v>
      </c>
    </row>
    <row r="880" spans="1:5">
      <c r="A880" s="153">
        <v>39260</v>
      </c>
      <c r="B880" s="153" t="s">
        <v>8237</v>
      </c>
      <c r="C880" s="153" t="s">
        <v>5583</v>
      </c>
      <c r="D880" s="153" t="s">
        <v>127</v>
      </c>
      <c r="E880" s="153">
        <v>10.039999999999999</v>
      </c>
    </row>
    <row r="881" spans="1:5">
      <c r="A881" s="153">
        <v>39266</v>
      </c>
      <c r="B881" s="153" t="s">
        <v>8238</v>
      </c>
      <c r="C881" s="153" t="s">
        <v>5583</v>
      </c>
      <c r="D881" s="153" t="s">
        <v>127</v>
      </c>
      <c r="E881" s="153">
        <v>112.71</v>
      </c>
    </row>
    <row r="882" spans="1:5">
      <c r="A882" s="153">
        <v>39267</v>
      </c>
      <c r="B882" s="153" t="s">
        <v>8239</v>
      </c>
      <c r="C882" s="153" t="s">
        <v>5583</v>
      </c>
      <c r="D882" s="153" t="s">
        <v>127</v>
      </c>
      <c r="E882" s="153">
        <v>147.75</v>
      </c>
    </row>
    <row r="883" spans="1:5">
      <c r="A883" s="153">
        <v>11901</v>
      </c>
      <c r="B883" s="153" t="s">
        <v>8240</v>
      </c>
      <c r="C883" s="153" t="s">
        <v>5583</v>
      </c>
      <c r="D883" s="153" t="s">
        <v>5579</v>
      </c>
      <c r="E883" s="153">
        <v>0.34</v>
      </c>
    </row>
    <row r="884" spans="1:5">
      <c r="A884" s="153">
        <v>11902</v>
      </c>
      <c r="B884" s="153" t="s">
        <v>8241</v>
      </c>
      <c r="C884" s="153" t="s">
        <v>5583</v>
      </c>
      <c r="D884" s="153" t="s">
        <v>127</v>
      </c>
      <c r="E884" s="153">
        <v>0.59</v>
      </c>
    </row>
    <row r="885" spans="1:5">
      <c r="A885" s="153">
        <v>11903</v>
      </c>
      <c r="B885" s="153" t="s">
        <v>8242</v>
      </c>
      <c r="C885" s="153" t="s">
        <v>5583</v>
      </c>
      <c r="D885" s="153" t="s">
        <v>127</v>
      </c>
      <c r="E885" s="153">
        <v>0.91</v>
      </c>
    </row>
    <row r="886" spans="1:5">
      <c r="A886" s="153">
        <v>11904</v>
      </c>
      <c r="B886" s="153" t="s">
        <v>8243</v>
      </c>
      <c r="C886" s="153" t="s">
        <v>5583</v>
      </c>
      <c r="D886" s="153" t="s">
        <v>127</v>
      </c>
      <c r="E886" s="153">
        <v>1.1599999999999999</v>
      </c>
    </row>
    <row r="887" spans="1:5">
      <c r="A887" s="153">
        <v>11905</v>
      </c>
      <c r="B887" s="153" t="s">
        <v>8244</v>
      </c>
      <c r="C887" s="153" t="s">
        <v>5583</v>
      </c>
      <c r="D887" s="153" t="s">
        <v>127</v>
      </c>
      <c r="E887" s="153">
        <v>1.56</v>
      </c>
    </row>
    <row r="888" spans="1:5">
      <c r="A888" s="153">
        <v>11906</v>
      </c>
      <c r="B888" s="153" t="s">
        <v>8245</v>
      </c>
      <c r="C888" s="153" t="s">
        <v>5583</v>
      </c>
      <c r="D888" s="153" t="s">
        <v>127</v>
      </c>
      <c r="E888" s="153">
        <v>1.8</v>
      </c>
    </row>
    <row r="889" spans="1:5">
      <c r="A889" s="153">
        <v>11919</v>
      </c>
      <c r="B889" s="153" t="s">
        <v>8246</v>
      </c>
      <c r="C889" s="153" t="s">
        <v>5583</v>
      </c>
      <c r="D889" s="153" t="s">
        <v>127</v>
      </c>
      <c r="E889" s="153">
        <v>3.54</v>
      </c>
    </row>
    <row r="890" spans="1:5">
      <c r="A890" s="153">
        <v>11920</v>
      </c>
      <c r="B890" s="153" t="s">
        <v>8247</v>
      </c>
      <c r="C890" s="153" t="s">
        <v>5583</v>
      </c>
      <c r="D890" s="153" t="s">
        <v>127</v>
      </c>
      <c r="E890" s="153">
        <v>6.86</v>
      </c>
    </row>
    <row r="891" spans="1:5">
      <c r="A891" s="153">
        <v>11924</v>
      </c>
      <c r="B891" s="153" t="s">
        <v>8248</v>
      </c>
      <c r="C891" s="153" t="s">
        <v>5583</v>
      </c>
      <c r="D891" s="153" t="s">
        <v>127</v>
      </c>
      <c r="E891" s="153">
        <v>66.72</v>
      </c>
    </row>
    <row r="892" spans="1:5">
      <c r="A892" s="153">
        <v>11921</v>
      </c>
      <c r="B892" s="153" t="s">
        <v>8249</v>
      </c>
      <c r="C892" s="153" t="s">
        <v>5583</v>
      </c>
      <c r="D892" s="153" t="s">
        <v>127</v>
      </c>
      <c r="E892" s="153">
        <v>9.34</v>
      </c>
    </row>
    <row r="893" spans="1:5">
      <c r="A893" s="153">
        <v>11922</v>
      </c>
      <c r="B893" s="153" t="s">
        <v>8250</v>
      </c>
      <c r="C893" s="153" t="s">
        <v>5583</v>
      </c>
      <c r="D893" s="153" t="s">
        <v>127</v>
      </c>
      <c r="E893" s="153">
        <v>16.579999999999998</v>
      </c>
    </row>
    <row r="894" spans="1:5">
      <c r="A894" s="153">
        <v>11923</v>
      </c>
      <c r="B894" s="153" t="s">
        <v>8251</v>
      </c>
      <c r="C894" s="153" t="s">
        <v>5583</v>
      </c>
      <c r="D894" s="153" t="s">
        <v>127</v>
      </c>
      <c r="E894" s="153">
        <v>27.08</v>
      </c>
    </row>
    <row r="895" spans="1:5">
      <c r="A895" s="153">
        <v>11916</v>
      </c>
      <c r="B895" s="153" t="s">
        <v>8252</v>
      </c>
      <c r="C895" s="153" t="s">
        <v>5583</v>
      </c>
      <c r="D895" s="153" t="s">
        <v>127</v>
      </c>
      <c r="E895" s="153">
        <v>4.59</v>
      </c>
    </row>
    <row r="896" spans="1:5">
      <c r="A896" s="153">
        <v>11914</v>
      </c>
      <c r="B896" s="153" t="s">
        <v>8253</v>
      </c>
      <c r="C896" s="153" t="s">
        <v>5583</v>
      </c>
      <c r="D896" s="153" t="s">
        <v>127</v>
      </c>
      <c r="E896" s="153">
        <v>33.369999999999997</v>
      </c>
    </row>
    <row r="897" spans="1:5">
      <c r="A897" s="153">
        <v>11917</v>
      </c>
      <c r="B897" s="153" t="s">
        <v>8254</v>
      </c>
      <c r="C897" s="153" t="s">
        <v>5583</v>
      </c>
      <c r="D897" s="153" t="s">
        <v>127</v>
      </c>
      <c r="E897" s="153">
        <v>8</v>
      </c>
    </row>
    <row r="898" spans="1:5">
      <c r="A898" s="153">
        <v>11918</v>
      </c>
      <c r="B898" s="153" t="s">
        <v>8255</v>
      </c>
      <c r="C898" s="153" t="s">
        <v>5583</v>
      </c>
      <c r="D898" s="153" t="s">
        <v>127</v>
      </c>
      <c r="E898" s="153">
        <v>10.85</v>
      </c>
    </row>
    <row r="899" spans="1:5">
      <c r="A899" s="153">
        <v>37734</v>
      </c>
      <c r="B899" s="153" t="s">
        <v>8256</v>
      </c>
      <c r="C899" s="153" t="s">
        <v>5580</v>
      </c>
      <c r="D899" s="153" t="s">
        <v>128</v>
      </c>
      <c r="E899" s="153">
        <v>41271.81</v>
      </c>
    </row>
    <row r="900" spans="1:5">
      <c r="A900" s="153">
        <v>42251</v>
      </c>
      <c r="B900" s="153" t="s">
        <v>8257</v>
      </c>
      <c r="C900" s="153" t="s">
        <v>5580</v>
      </c>
      <c r="D900" s="153" t="s">
        <v>128</v>
      </c>
      <c r="E900" s="153">
        <v>46866.66</v>
      </c>
    </row>
    <row r="901" spans="1:5">
      <c r="A901" s="153">
        <v>37733</v>
      </c>
      <c r="B901" s="153" t="s">
        <v>8258</v>
      </c>
      <c r="C901" s="153" t="s">
        <v>5580</v>
      </c>
      <c r="D901" s="153" t="s">
        <v>128</v>
      </c>
      <c r="E901" s="153">
        <v>30945.45</v>
      </c>
    </row>
    <row r="902" spans="1:5">
      <c r="A902" s="153">
        <v>37735</v>
      </c>
      <c r="B902" s="153" t="s">
        <v>8259</v>
      </c>
      <c r="C902" s="153" t="s">
        <v>5580</v>
      </c>
      <c r="D902" s="153" t="s">
        <v>128</v>
      </c>
      <c r="E902" s="153">
        <v>37289.269999999997</v>
      </c>
    </row>
    <row r="903" spans="1:5">
      <c r="A903" s="153">
        <v>41758</v>
      </c>
      <c r="B903" s="153" t="s">
        <v>8260</v>
      </c>
      <c r="C903" s="153" t="s">
        <v>5580</v>
      </c>
      <c r="D903" s="153" t="s">
        <v>127</v>
      </c>
      <c r="E903" s="153">
        <v>130.94</v>
      </c>
    </row>
    <row r="904" spans="1:5">
      <c r="A904" s="153">
        <v>5090</v>
      </c>
      <c r="B904" s="153" t="s">
        <v>8261</v>
      </c>
      <c r="C904" s="153" t="s">
        <v>5580</v>
      </c>
      <c r="D904" s="153" t="s">
        <v>5579</v>
      </c>
      <c r="E904" s="153">
        <v>15</v>
      </c>
    </row>
    <row r="905" spans="1:5">
      <c r="A905" s="153">
        <v>5085</v>
      </c>
      <c r="B905" s="153" t="s">
        <v>8262</v>
      </c>
      <c r="C905" s="153" t="s">
        <v>5580</v>
      </c>
      <c r="D905" s="153" t="s">
        <v>127</v>
      </c>
      <c r="E905" s="153">
        <v>16.72</v>
      </c>
    </row>
    <row r="906" spans="1:5">
      <c r="A906" s="153">
        <v>38374</v>
      </c>
      <c r="B906" s="153" t="s">
        <v>8263</v>
      </c>
      <c r="C906" s="153" t="s">
        <v>5580</v>
      </c>
      <c r="D906" s="153" t="s">
        <v>127</v>
      </c>
      <c r="E906" s="153">
        <v>866.34</v>
      </c>
    </row>
    <row r="907" spans="1:5">
      <c r="A907" s="153">
        <v>20212</v>
      </c>
      <c r="B907" s="153" t="s">
        <v>8264</v>
      </c>
      <c r="C907" s="153" t="s">
        <v>5583</v>
      </c>
      <c r="D907" s="153" t="s">
        <v>127</v>
      </c>
      <c r="E907" s="153">
        <v>15.76</v>
      </c>
    </row>
    <row r="908" spans="1:5">
      <c r="A908" s="153">
        <v>4430</v>
      </c>
      <c r="B908" s="153" t="s">
        <v>8265</v>
      </c>
      <c r="C908" s="153" t="s">
        <v>5583</v>
      </c>
      <c r="D908" s="153" t="s">
        <v>5579</v>
      </c>
      <c r="E908" s="153">
        <v>10</v>
      </c>
    </row>
    <row r="909" spans="1:5">
      <c r="A909" s="153">
        <v>4400</v>
      </c>
      <c r="B909" s="153" t="s">
        <v>8266</v>
      </c>
      <c r="C909" s="153" t="s">
        <v>5583</v>
      </c>
      <c r="D909" s="153" t="s">
        <v>127</v>
      </c>
      <c r="E909" s="153">
        <v>12.63</v>
      </c>
    </row>
    <row r="910" spans="1:5">
      <c r="A910" s="153">
        <v>4500</v>
      </c>
      <c r="B910" s="153" t="s">
        <v>8267</v>
      </c>
      <c r="C910" s="153" t="s">
        <v>5583</v>
      </c>
      <c r="D910" s="153" t="s">
        <v>127</v>
      </c>
      <c r="E910" s="153">
        <v>19.329999999999998</v>
      </c>
    </row>
    <row r="911" spans="1:5">
      <c r="A911" s="153">
        <v>4513</v>
      </c>
      <c r="B911" s="153" t="s">
        <v>8268</v>
      </c>
      <c r="C911" s="153" t="s">
        <v>5583</v>
      </c>
      <c r="D911" s="153" t="s">
        <v>127</v>
      </c>
      <c r="E911" s="153">
        <v>5.18</v>
      </c>
    </row>
    <row r="912" spans="1:5">
      <c r="A912" s="153">
        <v>4496</v>
      </c>
      <c r="B912" s="153" t="s">
        <v>8269</v>
      </c>
      <c r="C912" s="153" t="s">
        <v>5583</v>
      </c>
      <c r="D912" s="153" t="s">
        <v>127</v>
      </c>
      <c r="E912" s="153">
        <v>6.77</v>
      </c>
    </row>
    <row r="913" spans="1:5">
      <c r="A913" s="153">
        <v>11871</v>
      </c>
      <c r="B913" s="153" t="s">
        <v>8270</v>
      </c>
      <c r="C913" s="153" t="s">
        <v>5580</v>
      </c>
      <c r="D913" s="153" t="s">
        <v>5579</v>
      </c>
      <c r="E913" s="153">
        <v>219.5</v>
      </c>
    </row>
    <row r="914" spans="1:5">
      <c r="A914" s="153">
        <v>34636</v>
      </c>
      <c r="B914" s="153" t="s">
        <v>8271</v>
      </c>
      <c r="C914" s="153" t="s">
        <v>5580</v>
      </c>
      <c r="D914" s="153" t="s">
        <v>5579</v>
      </c>
      <c r="E914" s="153">
        <v>305</v>
      </c>
    </row>
    <row r="915" spans="1:5">
      <c r="A915" s="153">
        <v>34639</v>
      </c>
      <c r="B915" s="153" t="s">
        <v>8272</v>
      </c>
      <c r="C915" s="153" t="s">
        <v>5580</v>
      </c>
      <c r="D915" s="153" t="s">
        <v>127</v>
      </c>
      <c r="E915" s="153">
        <v>619.45000000000005</v>
      </c>
    </row>
    <row r="916" spans="1:5">
      <c r="A916" s="153">
        <v>34640</v>
      </c>
      <c r="B916" s="153" t="s">
        <v>8273</v>
      </c>
      <c r="C916" s="153" t="s">
        <v>5580</v>
      </c>
      <c r="D916" s="153" t="s">
        <v>127</v>
      </c>
      <c r="E916" s="153">
        <v>695.8</v>
      </c>
    </row>
    <row r="917" spans="1:5">
      <c r="A917" s="153">
        <v>34637</v>
      </c>
      <c r="B917" s="153" t="s">
        <v>8274</v>
      </c>
      <c r="C917" s="153" t="s">
        <v>5580</v>
      </c>
      <c r="D917" s="153" t="s">
        <v>127</v>
      </c>
      <c r="E917" s="153">
        <v>175.11</v>
      </c>
    </row>
    <row r="918" spans="1:5">
      <c r="A918" s="153">
        <v>34638</v>
      </c>
      <c r="B918" s="153" t="s">
        <v>8275</v>
      </c>
      <c r="C918" s="153" t="s">
        <v>5580</v>
      </c>
      <c r="D918" s="153" t="s">
        <v>127</v>
      </c>
      <c r="E918" s="153">
        <v>300.3</v>
      </c>
    </row>
    <row r="919" spans="1:5">
      <c r="A919" s="153">
        <v>11868</v>
      </c>
      <c r="B919" s="153" t="s">
        <v>8276</v>
      </c>
      <c r="C919" s="153" t="s">
        <v>5580</v>
      </c>
      <c r="D919" s="153" t="s">
        <v>127</v>
      </c>
      <c r="E919" s="153">
        <v>301.67</v>
      </c>
    </row>
    <row r="920" spans="1:5">
      <c r="A920" s="153">
        <v>37106</v>
      </c>
      <c r="B920" s="153" t="s">
        <v>8277</v>
      </c>
      <c r="C920" s="153" t="s">
        <v>5580</v>
      </c>
      <c r="D920" s="153" t="s">
        <v>127</v>
      </c>
      <c r="E920" s="153">
        <v>2913.81</v>
      </c>
    </row>
    <row r="921" spans="1:5">
      <c r="A921" s="153">
        <v>11869</v>
      </c>
      <c r="B921" s="153" t="s">
        <v>8278</v>
      </c>
      <c r="C921" s="153" t="s">
        <v>5580</v>
      </c>
      <c r="D921" s="153" t="s">
        <v>127</v>
      </c>
      <c r="E921" s="153">
        <v>489.46</v>
      </c>
    </row>
    <row r="922" spans="1:5">
      <c r="A922" s="153">
        <v>37104</v>
      </c>
      <c r="B922" s="153" t="s">
        <v>8279</v>
      </c>
      <c r="C922" s="153" t="s">
        <v>5580</v>
      </c>
      <c r="D922" s="153" t="s">
        <v>127</v>
      </c>
      <c r="E922" s="153">
        <v>630.94000000000005</v>
      </c>
    </row>
    <row r="923" spans="1:5">
      <c r="A923" s="153">
        <v>37105</v>
      </c>
      <c r="B923" s="153" t="s">
        <v>8280</v>
      </c>
      <c r="C923" s="153" t="s">
        <v>5580</v>
      </c>
      <c r="D923" s="153" t="s">
        <v>127</v>
      </c>
      <c r="E923" s="153">
        <v>1405.2</v>
      </c>
    </row>
    <row r="924" spans="1:5">
      <c r="A924" s="153">
        <v>11638</v>
      </c>
      <c r="B924" s="153" t="s">
        <v>8281</v>
      </c>
      <c r="C924" s="153" t="s">
        <v>5580</v>
      </c>
      <c r="D924" s="153" t="s">
        <v>128</v>
      </c>
      <c r="E924" s="153">
        <v>109.49</v>
      </c>
    </row>
    <row r="925" spans="1:5">
      <c r="A925" s="153">
        <v>1030</v>
      </c>
      <c r="B925" s="153" t="s">
        <v>8282</v>
      </c>
      <c r="C925" s="153" t="s">
        <v>5580</v>
      </c>
      <c r="D925" s="153" t="s">
        <v>5579</v>
      </c>
      <c r="E925" s="153">
        <v>25</v>
      </c>
    </row>
    <row r="926" spans="1:5">
      <c r="A926" s="153">
        <v>11694</v>
      </c>
      <c r="B926" s="153" t="s">
        <v>8283</v>
      </c>
      <c r="C926" s="153" t="s">
        <v>5580</v>
      </c>
      <c r="D926" s="153" t="s">
        <v>127</v>
      </c>
      <c r="E926" s="153">
        <v>552.63</v>
      </c>
    </row>
    <row r="927" spans="1:5">
      <c r="A927" s="153">
        <v>35277</v>
      </c>
      <c r="B927" s="153" t="s">
        <v>8284</v>
      </c>
      <c r="C927" s="153" t="s">
        <v>5580</v>
      </c>
      <c r="D927" s="153" t="s">
        <v>127</v>
      </c>
      <c r="E927" s="153">
        <v>282.35000000000002</v>
      </c>
    </row>
    <row r="928" spans="1:5">
      <c r="A928" s="153">
        <v>10521</v>
      </c>
      <c r="B928" s="153" t="s">
        <v>8285</v>
      </c>
      <c r="C928" s="153" t="s">
        <v>5580</v>
      </c>
      <c r="D928" s="153" t="s">
        <v>127</v>
      </c>
      <c r="E928" s="153">
        <v>238.63</v>
      </c>
    </row>
    <row r="929" spans="1:5">
      <c r="A929" s="153">
        <v>10885</v>
      </c>
      <c r="B929" s="153" t="s">
        <v>8286</v>
      </c>
      <c r="C929" s="153" t="s">
        <v>5580</v>
      </c>
      <c r="D929" s="153" t="s">
        <v>127</v>
      </c>
      <c r="E929" s="153">
        <v>301.83999999999997</v>
      </c>
    </row>
    <row r="930" spans="1:5">
      <c r="A930" s="153">
        <v>20962</v>
      </c>
      <c r="B930" s="153" t="s">
        <v>8287</v>
      </c>
      <c r="C930" s="153" t="s">
        <v>5580</v>
      </c>
      <c r="D930" s="153" t="s">
        <v>5579</v>
      </c>
      <c r="E930" s="153">
        <v>250</v>
      </c>
    </row>
    <row r="931" spans="1:5">
      <c r="A931" s="153">
        <v>20963</v>
      </c>
      <c r="B931" s="153" t="s">
        <v>5703</v>
      </c>
      <c r="C931" s="153" t="s">
        <v>5580</v>
      </c>
      <c r="D931" s="153" t="s">
        <v>127</v>
      </c>
      <c r="E931" s="153">
        <v>305.39</v>
      </c>
    </row>
    <row r="932" spans="1:5">
      <c r="A932" s="153">
        <v>2555</v>
      </c>
      <c r="B932" s="153" t="s">
        <v>8288</v>
      </c>
      <c r="C932" s="153" t="s">
        <v>5580</v>
      </c>
      <c r="D932" s="153" t="s">
        <v>127</v>
      </c>
      <c r="E932" s="153">
        <v>0.88</v>
      </c>
    </row>
    <row r="933" spans="1:5">
      <c r="A933" s="153">
        <v>2556</v>
      </c>
      <c r="B933" s="153" t="s">
        <v>8289</v>
      </c>
      <c r="C933" s="153" t="s">
        <v>5580</v>
      </c>
      <c r="D933" s="153" t="s">
        <v>127</v>
      </c>
      <c r="E933" s="153">
        <v>0.81</v>
      </c>
    </row>
    <row r="934" spans="1:5">
      <c r="A934" s="153">
        <v>2557</v>
      </c>
      <c r="B934" s="153" t="s">
        <v>8290</v>
      </c>
      <c r="C934" s="153" t="s">
        <v>5580</v>
      </c>
      <c r="D934" s="153" t="s">
        <v>127</v>
      </c>
      <c r="E934" s="153">
        <v>1.72</v>
      </c>
    </row>
    <row r="935" spans="1:5">
      <c r="A935" s="153">
        <v>39810</v>
      </c>
      <c r="B935" s="153" t="s">
        <v>8291</v>
      </c>
      <c r="C935" s="153" t="s">
        <v>5580</v>
      </c>
      <c r="D935" s="153" t="s">
        <v>127</v>
      </c>
      <c r="E935" s="153">
        <v>12.71</v>
      </c>
    </row>
    <row r="936" spans="1:5">
      <c r="A936" s="153">
        <v>39811</v>
      </c>
      <c r="B936" s="153" t="s">
        <v>8292</v>
      </c>
      <c r="C936" s="153" t="s">
        <v>5580</v>
      </c>
      <c r="D936" s="153" t="s">
        <v>127</v>
      </c>
      <c r="E936" s="153">
        <v>16.100000000000001</v>
      </c>
    </row>
    <row r="937" spans="1:5">
      <c r="A937" s="153">
        <v>39812</v>
      </c>
      <c r="B937" s="153" t="s">
        <v>8293</v>
      </c>
      <c r="C937" s="153" t="s">
        <v>5580</v>
      </c>
      <c r="D937" s="153" t="s">
        <v>127</v>
      </c>
      <c r="E937" s="153">
        <v>24.56</v>
      </c>
    </row>
    <row r="938" spans="1:5">
      <c r="A938" s="153">
        <v>20254</v>
      </c>
      <c r="B938" s="153" t="s">
        <v>8294</v>
      </c>
      <c r="C938" s="153" t="s">
        <v>5580</v>
      </c>
      <c r="D938" s="153" t="s">
        <v>127</v>
      </c>
      <c r="E938" s="153">
        <v>9.49</v>
      </c>
    </row>
    <row r="939" spans="1:5">
      <c r="A939" s="153">
        <v>39771</v>
      </c>
      <c r="B939" s="153" t="s">
        <v>8295</v>
      </c>
      <c r="C939" s="153" t="s">
        <v>5580</v>
      </c>
      <c r="D939" s="153" t="s">
        <v>127</v>
      </c>
      <c r="E939" s="153">
        <v>15.71</v>
      </c>
    </row>
    <row r="940" spans="1:5">
      <c r="A940" s="153">
        <v>20255</v>
      </c>
      <c r="B940" s="153" t="s">
        <v>8296</v>
      </c>
      <c r="C940" s="153" t="s">
        <v>5580</v>
      </c>
      <c r="D940" s="153" t="s">
        <v>127</v>
      </c>
      <c r="E940" s="153">
        <v>25.97</v>
      </c>
    </row>
    <row r="941" spans="1:5">
      <c r="A941" s="153">
        <v>39772</v>
      </c>
      <c r="B941" s="153" t="s">
        <v>8297</v>
      </c>
      <c r="C941" s="153" t="s">
        <v>5580</v>
      </c>
      <c r="D941" s="153" t="s">
        <v>127</v>
      </c>
      <c r="E941" s="153">
        <v>31.13</v>
      </c>
    </row>
    <row r="942" spans="1:5">
      <c r="A942" s="153">
        <v>20253</v>
      </c>
      <c r="B942" s="153" t="s">
        <v>8298</v>
      </c>
      <c r="C942" s="153" t="s">
        <v>5580</v>
      </c>
      <c r="D942" s="153" t="s">
        <v>127</v>
      </c>
      <c r="E942" s="153">
        <v>54.27</v>
      </c>
    </row>
    <row r="943" spans="1:5">
      <c r="A943" s="153">
        <v>39773</v>
      </c>
      <c r="B943" s="153" t="s">
        <v>8299</v>
      </c>
      <c r="C943" s="153" t="s">
        <v>5580</v>
      </c>
      <c r="D943" s="153" t="s">
        <v>127</v>
      </c>
      <c r="E943" s="153">
        <v>56.37</v>
      </c>
    </row>
    <row r="944" spans="1:5">
      <c r="A944" s="153">
        <v>39774</v>
      </c>
      <c r="B944" s="153" t="s">
        <v>8300</v>
      </c>
      <c r="C944" s="153" t="s">
        <v>5580</v>
      </c>
      <c r="D944" s="153" t="s">
        <v>127</v>
      </c>
      <c r="E944" s="153">
        <v>73.239999999999995</v>
      </c>
    </row>
    <row r="945" spans="1:5">
      <c r="A945" s="153">
        <v>39775</v>
      </c>
      <c r="B945" s="153" t="s">
        <v>8301</v>
      </c>
      <c r="C945" s="153" t="s">
        <v>5580</v>
      </c>
      <c r="D945" s="153" t="s">
        <v>127</v>
      </c>
      <c r="E945" s="153">
        <v>128.28</v>
      </c>
    </row>
    <row r="946" spans="1:5">
      <c r="A946" s="153">
        <v>39776</v>
      </c>
      <c r="B946" s="153" t="s">
        <v>8302</v>
      </c>
      <c r="C946" s="153" t="s">
        <v>5580</v>
      </c>
      <c r="D946" s="153" t="s">
        <v>127</v>
      </c>
      <c r="E946" s="153">
        <v>157.88</v>
      </c>
    </row>
    <row r="947" spans="1:5">
      <c r="A947" s="153">
        <v>39777</v>
      </c>
      <c r="B947" s="153" t="s">
        <v>8303</v>
      </c>
      <c r="C947" s="153" t="s">
        <v>5580</v>
      </c>
      <c r="D947" s="153" t="s">
        <v>127</v>
      </c>
      <c r="E947" s="153">
        <v>189.46</v>
      </c>
    </row>
    <row r="948" spans="1:5">
      <c r="A948" s="153">
        <v>11250</v>
      </c>
      <c r="B948" s="153" t="s">
        <v>8304</v>
      </c>
      <c r="C948" s="153" t="s">
        <v>5580</v>
      </c>
      <c r="D948" s="153" t="s">
        <v>127</v>
      </c>
      <c r="E948" s="153">
        <v>28.13</v>
      </c>
    </row>
    <row r="949" spans="1:5">
      <c r="A949" s="153">
        <v>39766</v>
      </c>
      <c r="B949" s="153" t="s">
        <v>8305</v>
      </c>
      <c r="C949" s="153" t="s">
        <v>5580</v>
      </c>
      <c r="D949" s="153" t="s">
        <v>127</v>
      </c>
      <c r="E949" s="153">
        <v>34.33</v>
      </c>
    </row>
    <row r="950" spans="1:5">
      <c r="A950" s="153">
        <v>11251</v>
      </c>
      <c r="B950" s="153" t="s">
        <v>8306</v>
      </c>
      <c r="C950" s="153" t="s">
        <v>5580</v>
      </c>
      <c r="D950" s="153" t="s">
        <v>127</v>
      </c>
      <c r="E950" s="153">
        <v>59.2</v>
      </c>
    </row>
    <row r="951" spans="1:5">
      <c r="A951" s="153">
        <v>39767</v>
      </c>
      <c r="B951" s="153" t="s">
        <v>8307</v>
      </c>
      <c r="C951" s="153" t="s">
        <v>5580</v>
      </c>
      <c r="D951" s="153" t="s">
        <v>127</v>
      </c>
      <c r="E951" s="153">
        <v>77.95</v>
      </c>
    </row>
    <row r="952" spans="1:5">
      <c r="A952" s="153">
        <v>11253</v>
      </c>
      <c r="B952" s="153" t="s">
        <v>8308</v>
      </c>
      <c r="C952" s="153" t="s">
        <v>5580</v>
      </c>
      <c r="D952" s="153" t="s">
        <v>127</v>
      </c>
      <c r="E952" s="153">
        <v>116.43</v>
      </c>
    </row>
    <row r="953" spans="1:5">
      <c r="A953" s="153">
        <v>11254</v>
      </c>
      <c r="B953" s="153" t="s">
        <v>8309</v>
      </c>
      <c r="C953" s="153" t="s">
        <v>5580</v>
      </c>
      <c r="D953" s="153" t="s">
        <v>127</v>
      </c>
      <c r="E953" s="153">
        <v>125.09</v>
      </c>
    </row>
    <row r="954" spans="1:5">
      <c r="A954" s="153">
        <v>11255</v>
      </c>
      <c r="B954" s="153" t="s">
        <v>8310</v>
      </c>
      <c r="C954" s="153" t="s">
        <v>5580</v>
      </c>
      <c r="D954" s="153" t="s">
        <v>127</v>
      </c>
      <c r="E954" s="153">
        <v>189.46</v>
      </c>
    </row>
    <row r="955" spans="1:5">
      <c r="A955" s="153">
        <v>11256</v>
      </c>
      <c r="B955" s="153" t="s">
        <v>8311</v>
      </c>
      <c r="C955" s="153" t="s">
        <v>5580</v>
      </c>
      <c r="D955" s="153" t="s">
        <v>127</v>
      </c>
      <c r="E955" s="153">
        <v>216.8</v>
      </c>
    </row>
    <row r="956" spans="1:5">
      <c r="A956" s="153">
        <v>14055</v>
      </c>
      <c r="B956" s="153" t="s">
        <v>8312</v>
      </c>
      <c r="C956" s="153" t="s">
        <v>5580</v>
      </c>
      <c r="D956" s="153" t="s">
        <v>127</v>
      </c>
      <c r="E956" s="153">
        <v>384.6</v>
      </c>
    </row>
    <row r="957" spans="1:5">
      <c r="A957" s="153">
        <v>39768</v>
      </c>
      <c r="B957" s="153" t="s">
        <v>8313</v>
      </c>
      <c r="C957" s="153" t="s">
        <v>5580</v>
      </c>
      <c r="D957" s="153" t="s">
        <v>127</v>
      </c>
      <c r="E957" s="153">
        <v>410.38</v>
      </c>
    </row>
    <row r="958" spans="1:5">
      <c r="A958" s="153">
        <v>11247</v>
      </c>
      <c r="B958" s="153" t="s">
        <v>8314</v>
      </c>
      <c r="C958" s="153" t="s">
        <v>5580</v>
      </c>
      <c r="D958" s="153" t="s">
        <v>127</v>
      </c>
      <c r="E958" s="153">
        <v>550.99</v>
      </c>
    </row>
    <row r="959" spans="1:5">
      <c r="A959" s="153">
        <v>39769</v>
      </c>
      <c r="B959" s="153" t="s">
        <v>8315</v>
      </c>
      <c r="C959" s="153" t="s">
        <v>5580</v>
      </c>
      <c r="D959" s="153" t="s">
        <v>127</v>
      </c>
      <c r="E959" s="153">
        <v>667.96</v>
      </c>
    </row>
    <row r="960" spans="1:5">
      <c r="A960" s="153">
        <v>11249</v>
      </c>
      <c r="B960" s="153" t="s">
        <v>8316</v>
      </c>
      <c r="C960" s="153" t="s">
        <v>5580</v>
      </c>
      <c r="D960" s="153" t="s">
        <v>127</v>
      </c>
      <c r="E960" s="153">
        <v>1800.98</v>
      </c>
    </row>
    <row r="961" spans="1:5">
      <c r="A961" s="153">
        <v>39770</v>
      </c>
      <c r="B961" s="153" t="s">
        <v>8317</v>
      </c>
      <c r="C961" s="153" t="s">
        <v>5580</v>
      </c>
      <c r="D961" s="153" t="s">
        <v>127</v>
      </c>
      <c r="E961" s="153">
        <v>2341.8200000000002</v>
      </c>
    </row>
    <row r="962" spans="1:5">
      <c r="A962" s="153">
        <v>10569</v>
      </c>
      <c r="B962" s="153" t="s">
        <v>8318</v>
      </c>
      <c r="C962" s="153" t="s">
        <v>5580</v>
      </c>
      <c r="D962" s="153" t="s">
        <v>127</v>
      </c>
      <c r="E962" s="153">
        <v>1.71</v>
      </c>
    </row>
    <row r="963" spans="1:5">
      <c r="A963" s="153">
        <v>1872</v>
      </c>
      <c r="B963" s="153" t="s">
        <v>8319</v>
      </c>
      <c r="C963" s="153" t="s">
        <v>5580</v>
      </c>
      <c r="D963" s="153" t="s">
        <v>127</v>
      </c>
      <c r="E963" s="153">
        <v>1.66</v>
      </c>
    </row>
    <row r="964" spans="1:5">
      <c r="A964" s="153">
        <v>1873</v>
      </c>
      <c r="B964" s="153" t="s">
        <v>8320</v>
      </c>
      <c r="C964" s="153" t="s">
        <v>5580</v>
      </c>
      <c r="D964" s="153" t="s">
        <v>127</v>
      </c>
      <c r="E964" s="153">
        <v>3.3</v>
      </c>
    </row>
    <row r="965" spans="1:5">
      <c r="A965" s="153">
        <v>39693</v>
      </c>
      <c r="B965" s="153" t="s">
        <v>8321</v>
      </c>
      <c r="C965" s="153" t="s">
        <v>5580</v>
      </c>
      <c r="D965" s="153" t="s">
        <v>127</v>
      </c>
      <c r="E965" s="153">
        <v>1027.74</v>
      </c>
    </row>
    <row r="966" spans="1:5">
      <c r="A966" s="153">
        <v>39692</v>
      </c>
      <c r="B966" s="153" t="s">
        <v>8322</v>
      </c>
      <c r="C966" s="153" t="s">
        <v>5580</v>
      </c>
      <c r="D966" s="153" t="s">
        <v>127</v>
      </c>
      <c r="E966" s="153">
        <v>173</v>
      </c>
    </row>
    <row r="967" spans="1:5">
      <c r="A967" s="153">
        <v>39681</v>
      </c>
      <c r="B967" s="153" t="s">
        <v>8323</v>
      </c>
      <c r="C967" s="153" t="s">
        <v>5580</v>
      </c>
      <c r="D967" s="153" t="s">
        <v>127</v>
      </c>
      <c r="E967" s="153">
        <v>97.69</v>
      </c>
    </row>
    <row r="968" spans="1:5">
      <c r="A968" s="153">
        <v>39680</v>
      </c>
      <c r="B968" s="153" t="s">
        <v>8324</v>
      </c>
      <c r="C968" s="153" t="s">
        <v>5580</v>
      </c>
      <c r="D968" s="153" t="s">
        <v>127</v>
      </c>
      <c r="E968" s="153">
        <v>50.32</v>
      </c>
    </row>
    <row r="969" spans="1:5">
      <c r="A969" s="153">
        <v>39682</v>
      </c>
      <c r="B969" s="153" t="s">
        <v>8325</v>
      </c>
      <c r="C969" s="153" t="s">
        <v>5580</v>
      </c>
      <c r="D969" s="153" t="s">
        <v>127</v>
      </c>
      <c r="E969" s="153">
        <v>98.67</v>
      </c>
    </row>
    <row r="970" spans="1:5">
      <c r="A970" s="153">
        <v>39685</v>
      </c>
      <c r="B970" s="153" t="s">
        <v>8326</v>
      </c>
      <c r="C970" s="153" t="s">
        <v>5580</v>
      </c>
      <c r="D970" s="153" t="s">
        <v>127</v>
      </c>
      <c r="E970" s="153">
        <v>83.71</v>
      </c>
    </row>
    <row r="971" spans="1:5">
      <c r="A971" s="153">
        <v>39687</v>
      </c>
      <c r="B971" s="153" t="s">
        <v>8327</v>
      </c>
      <c r="C971" s="153" t="s">
        <v>5580</v>
      </c>
      <c r="D971" s="153" t="s">
        <v>127</v>
      </c>
      <c r="E971" s="153">
        <v>157.80000000000001</v>
      </c>
    </row>
    <row r="972" spans="1:5">
      <c r="A972" s="153">
        <v>3280</v>
      </c>
      <c r="B972" s="153" t="s">
        <v>8328</v>
      </c>
      <c r="C972" s="153" t="s">
        <v>5580</v>
      </c>
      <c r="D972" s="153" t="s">
        <v>127</v>
      </c>
      <c r="E972" s="153">
        <v>123.7</v>
      </c>
    </row>
    <row r="973" spans="1:5">
      <c r="A973" s="153">
        <v>11881</v>
      </c>
      <c r="B973" s="153" t="s">
        <v>8329</v>
      </c>
      <c r="C973" s="153" t="s">
        <v>5580</v>
      </c>
      <c r="D973" s="153" t="s">
        <v>127</v>
      </c>
      <c r="E973" s="153">
        <v>57.44</v>
      </c>
    </row>
    <row r="974" spans="1:5">
      <c r="A974" s="153">
        <v>34641</v>
      </c>
      <c r="B974" s="153" t="s">
        <v>8330</v>
      </c>
      <c r="C974" s="153" t="s">
        <v>5580</v>
      </c>
      <c r="D974" s="153" t="s">
        <v>127</v>
      </c>
      <c r="E974" s="153">
        <v>46.33</v>
      </c>
    </row>
    <row r="975" spans="1:5">
      <c r="A975" s="153">
        <v>34643</v>
      </c>
      <c r="B975" s="153" t="s">
        <v>8331</v>
      </c>
      <c r="C975" s="153" t="s">
        <v>5580</v>
      </c>
      <c r="D975" s="153" t="s">
        <v>127</v>
      </c>
      <c r="E975" s="153">
        <v>9.14</v>
      </c>
    </row>
    <row r="976" spans="1:5">
      <c r="A976" s="153">
        <v>3278</v>
      </c>
      <c r="B976" s="153" t="s">
        <v>8332</v>
      </c>
      <c r="C976" s="153" t="s">
        <v>5580</v>
      </c>
      <c r="D976" s="153" t="s">
        <v>127</v>
      </c>
      <c r="E976" s="153">
        <v>64.86</v>
      </c>
    </row>
    <row r="977" spans="1:5">
      <c r="A977" s="153">
        <v>3279</v>
      </c>
      <c r="B977" s="153" t="s">
        <v>8333</v>
      </c>
      <c r="C977" s="153" t="s">
        <v>5580</v>
      </c>
      <c r="D977" s="153" t="s">
        <v>127</v>
      </c>
      <c r="E977" s="153">
        <v>107.02</v>
      </c>
    </row>
    <row r="978" spans="1:5">
      <c r="A978" s="153">
        <v>1062</v>
      </c>
      <c r="B978" s="153" t="s">
        <v>8334</v>
      </c>
      <c r="C978" s="153" t="s">
        <v>5580</v>
      </c>
      <c r="D978" s="153" t="s">
        <v>5579</v>
      </c>
      <c r="E978" s="153">
        <v>88.81</v>
      </c>
    </row>
    <row r="979" spans="1:5">
      <c r="A979" s="153">
        <v>39686</v>
      </c>
      <c r="B979" s="153" t="s">
        <v>8335</v>
      </c>
      <c r="C979" s="153" t="s">
        <v>5580</v>
      </c>
      <c r="D979" s="153" t="s">
        <v>127</v>
      </c>
      <c r="E979" s="153">
        <v>151.49</v>
      </c>
    </row>
    <row r="980" spans="1:5">
      <c r="A980" s="153">
        <v>39683</v>
      </c>
      <c r="B980" s="153" t="s">
        <v>8336</v>
      </c>
      <c r="C980" s="153" t="s">
        <v>5580</v>
      </c>
      <c r="D980" s="153" t="s">
        <v>127</v>
      </c>
      <c r="E980" s="153">
        <v>30.8</v>
      </c>
    </row>
    <row r="981" spans="1:5">
      <c r="A981" s="153">
        <v>1871</v>
      </c>
      <c r="B981" s="153" t="s">
        <v>8337</v>
      </c>
      <c r="C981" s="153" t="s">
        <v>5580</v>
      </c>
      <c r="D981" s="153" t="s">
        <v>127</v>
      </c>
      <c r="E981" s="153">
        <v>2.97</v>
      </c>
    </row>
    <row r="982" spans="1:5">
      <c r="A982" s="153">
        <v>12001</v>
      </c>
      <c r="B982" s="153" t="s">
        <v>8338</v>
      </c>
      <c r="C982" s="153" t="s">
        <v>5580</v>
      </c>
      <c r="D982" s="153" t="s">
        <v>127</v>
      </c>
      <c r="E982" s="153">
        <v>4.29</v>
      </c>
    </row>
    <row r="983" spans="1:5">
      <c r="A983" s="153">
        <v>11882</v>
      </c>
      <c r="B983" s="153" t="s">
        <v>8339</v>
      </c>
      <c r="C983" s="153" t="s">
        <v>5580</v>
      </c>
      <c r="D983" s="153" t="s">
        <v>127</v>
      </c>
      <c r="E983" s="153">
        <v>64.86</v>
      </c>
    </row>
    <row r="984" spans="1:5">
      <c r="A984" s="153">
        <v>39689</v>
      </c>
      <c r="B984" s="153" t="s">
        <v>8340</v>
      </c>
      <c r="C984" s="153" t="s">
        <v>5580</v>
      </c>
      <c r="D984" s="153" t="s">
        <v>127</v>
      </c>
      <c r="E984" s="153">
        <v>1973.55</v>
      </c>
    </row>
    <row r="985" spans="1:5">
      <c r="A985" s="153">
        <v>39688</v>
      </c>
      <c r="B985" s="153" t="s">
        <v>8341</v>
      </c>
      <c r="C985" s="153" t="s">
        <v>5580</v>
      </c>
      <c r="D985" s="153" t="s">
        <v>127</v>
      </c>
      <c r="E985" s="153">
        <v>285.17</v>
      </c>
    </row>
    <row r="986" spans="1:5">
      <c r="A986" s="153">
        <v>1068</v>
      </c>
      <c r="B986" s="153" t="s">
        <v>8342</v>
      </c>
      <c r="C986" s="153" t="s">
        <v>5580</v>
      </c>
      <c r="D986" s="153" t="s">
        <v>127</v>
      </c>
      <c r="E986" s="153">
        <v>1191.04</v>
      </c>
    </row>
    <row r="987" spans="1:5">
      <c r="A987" s="153">
        <v>39690</v>
      </c>
      <c r="B987" s="153" t="s">
        <v>8343</v>
      </c>
      <c r="C987" s="153" t="s">
        <v>5580</v>
      </c>
      <c r="D987" s="153" t="s">
        <v>127</v>
      </c>
      <c r="E987" s="153">
        <v>2679.1</v>
      </c>
    </row>
    <row r="988" spans="1:5">
      <c r="A988" s="153">
        <v>39691</v>
      </c>
      <c r="B988" s="153" t="s">
        <v>8344</v>
      </c>
      <c r="C988" s="153" t="s">
        <v>5580</v>
      </c>
      <c r="D988" s="153" t="s">
        <v>127</v>
      </c>
      <c r="E988" s="153">
        <v>2994.87</v>
      </c>
    </row>
    <row r="989" spans="1:5">
      <c r="A989" s="153">
        <v>39808</v>
      </c>
      <c r="B989" s="153" t="s">
        <v>8345</v>
      </c>
      <c r="C989" s="153" t="s">
        <v>5580</v>
      </c>
      <c r="D989" s="153" t="s">
        <v>127</v>
      </c>
      <c r="E989" s="153">
        <v>46.93</v>
      </c>
    </row>
    <row r="990" spans="1:5">
      <c r="A990" s="153">
        <v>39809</v>
      </c>
      <c r="B990" s="153" t="s">
        <v>8346</v>
      </c>
      <c r="C990" s="153" t="s">
        <v>5580</v>
      </c>
      <c r="D990" s="153" t="s">
        <v>127</v>
      </c>
      <c r="E990" s="153">
        <v>129.55000000000001</v>
      </c>
    </row>
    <row r="991" spans="1:5">
      <c r="A991" s="153">
        <v>11713</v>
      </c>
      <c r="B991" s="153" t="s">
        <v>8347</v>
      </c>
      <c r="C991" s="153" t="s">
        <v>5580</v>
      </c>
      <c r="D991" s="153" t="s">
        <v>127</v>
      </c>
      <c r="E991" s="153">
        <v>19.829999999999998</v>
      </c>
    </row>
    <row r="992" spans="1:5">
      <c r="A992" s="153">
        <v>11716</v>
      </c>
      <c r="B992" s="153" t="s">
        <v>8348</v>
      </c>
      <c r="C992" s="153" t="s">
        <v>5580</v>
      </c>
      <c r="D992" s="153" t="s">
        <v>127</v>
      </c>
      <c r="E992" s="153">
        <v>8.4700000000000006</v>
      </c>
    </row>
    <row r="993" spans="1:5">
      <c r="A993" s="153">
        <v>5103</v>
      </c>
      <c r="B993" s="153" t="s">
        <v>8349</v>
      </c>
      <c r="C993" s="153" t="s">
        <v>5580</v>
      </c>
      <c r="D993" s="153" t="s">
        <v>127</v>
      </c>
      <c r="E993" s="153">
        <v>8.59</v>
      </c>
    </row>
    <row r="994" spans="1:5">
      <c r="A994" s="153">
        <v>11712</v>
      </c>
      <c r="B994" s="153" t="s">
        <v>8350</v>
      </c>
      <c r="C994" s="153" t="s">
        <v>5580</v>
      </c>
      <c r="D994" s="153" t="s">
        <v>5579</v>
      </c>
      <c r="E994" s="153">
        <v>20</v>
      </c>
    </row>
    <row r="995" spans="1:5">
      <c r="A995" s="153">
        <v>11717</v>
      </c>
      <c r="B995" s="153" t="s">
        <v>8351</v>
      </c>
      <c r="C995" s="153" t="s">
        <v>5580</v>
      </c>
      <c r="D995" s="153" t="s">
        <v>127</v>
      </c>
      <c r="E995" s="153">
        <v>21.73</v>
      </c>
    </row>
    <row r="996" spans="1:5">
      <c r="A996" s="153">
        <v>11714</v>
      </c>
      <c r="B996" s="153" t="s">
        <v>8352</v>
      </c>
      <c r="C996" s="153" t="s">
        <v>5580</v>
      </c>
      <c r="D996" s="153" t="s">
        <v>127</v>
      </c>
      <c r="E996" s="153">
        <v>27.04</v>
      </c>
    </row>
    <row r="997" spans="1:5">
      <c r="A997" s="153">
        <v>11715</v>
      </c>
      <c r="B997" s="153" t="s">
        <v>8353</v>
      </c>
      <c r="C997" s="153" t="s">
        <v>5580</v>
      </c>
      <c r="D997" s="153" t="s">
        <v>127</v>
      </c>
      <c r="E997" s="153">
        <v>31.11</v>
      </c>
    </row>
    <row r="998" spans="1:5">
      <c r="A998" s="153">
        <v>11880</v>
      </c>
      <c r="B998" s="153" t="s">
        <v>8354</v>
      </c>
      <c r="C998" s="153" t="s">
        <v>5580</v>
      </c>
      <c r="D998" s="153" t="s">
        <v>127</v>
      </c>
      <c r="E998" s="153">
        <v>55.92</v>
      </c>
    </row>
    <row r="999" spans="1:5">
      <c r="A999" s="153">
        <v>1106</v>
      </c>
      <c r="B999" s="153" t="s">
        <v>8355</v>
      </c>
      <c r="C999" s="153" t="s">
        <v>5584</v>
      </c>
      <c r="D999" s="153" t="s">
        <v>5579</v>
      </c>
      <c r="E999" s="153">
        <v>1.04</v>
      </c>
    </row>
    <row r="1000" spans="1:5">
      <c r="A1000" s="153">
        <v>11161</v>
      </c>
      <c r="B1000" s="153" t="s">
        <v>8356</v>
      </c>
      <c r="C1000" s="153" t="s">
        <v>5584</v>
      </c>
      <c r="D1000" s="153" t="s">
        <v>127</v>
      </c>
      <c r="E1000" s="153">
        <v>1.73</v>
      </c>
    </row>
    <row r="1001" spans="1:5">
      <c r="A1001" s="153">
        <v>1107</v>
      </c>
      <c r="B1001" s="153" t="s">
        <v>8357</v>
      </c>
      <c r="C1001" s="153" t="s">
        <v>5584</v>
      </c>
      <c r="D1001" s="153" t="s">
        <v>127</v>
      </c>
      <c r="E1001" s="153">
        <v>1.19</v>
      </c>
    </row>
    <row r="1002" spans="1:5">
      <c r="A1002" s="153">
        <v>4758</v>
      </c>
      <c r="B1002" s="153" t="s">
        <v>8358</v>
      </c>
      <c r="C1002" s="153" t="s">
        <v>5578</v>
      </c>
      <c r="D1002" s="153" t="s">
        <v>127</v>
      </c>
      <c r="E1002" s="153">
        <v>14.04</v>
      </c>
    </row>
    <row r="1003" spans="1:5">
      <c r="A1003" s="153">
        <v>41080</v>
      </c>
      <c r="B1003" s="153" t="s">
        <v>8359</v>
      </c>
      <c r="C1003" s="153" t="s">
        <v>5588</v>
      </c>
      <c r="D1003" s="153" t="s">
        <v>127</v>
      </c>
      <c r="E1003" s="153">
        <v>2459.62</v>
      </c>
    </row>
    <row r="1004" spans="1:5">
      <c r="A1004" s="153">
        <v>25963</v>
      </c>
      <c r="B1004" s="153" t="s">
        <v>8360</v>
      </c>
      <c r="C1004" s="153" t="s">
        <v>5584</v>
      </c>
      <c r="D1004" s="153" t="s">
        <v>127</v>
      </c>
      <c r="E1004" s="153">
        <v>0.09</v>
      </c>
    </row>
    <row r="1005" spans="1:5">
      <c r="A1005" s="153">
        <v>4759</v>
      </c>
      <c r="B1005" s="153" t="s">
        <v>8361</v>
      </c>
      <c r="C1005" s="153" t="s">
        <v>5578</v>
      </c>
      <c r="D1005" s="153" t="s">
        <v>127</v>
      </c>
      <c r="E1005" s="153">
        <v>11.92</v>
      </c>
    </row>
    <row r="1006" spans="1:5">
      <c r="A1006" s="153">
        <v>41068</v>
      </c>
      <c r="B1006" s="153" t="s">
        <v>8362</v>
      </c>
      <c r="C1006" s="153" t="s">
        <v>5588</v>
      </c>
      <c r="D1006" s="153" t="s">
        <v>127</v>
      </c>
      <c r="E1006" s="153">
        <v>2088.37</v>
      </c>
    </row>
    <row r="1007" spans="1:5">
      <c r="A1007" s="153">
        <v>1108</v>
      </c>
      <c r="B1007" s="153" t="s">
        <v>8363</v>
      </c>
      <c r="C1007" s="153" t="s">
        <v>5583</v>
      </c>
      <c r="D1007" s="153" t="s">
        <v>127</v>
      </c>
      <c r="E1007" s="153">
        <v>22</v>
      </c>
    </row>
    <row r="1008" spans="1:5">
      <c r="A1008" s="153">
        <v>1117</v>
      </c>
      <c r="B1008" s="153" t="s">
        <v>8364</v>
      </c>
      <c r="C1008" s="153" t="s">
        <v>5583</v>
      </c>
      <c r="D1008" s="153" t="s">
        <v>127</v>
      </c>
      <c r="E1008" s="153">
        <v>25.54</v>
      </c>
    </row>
    <row r="1009" spans="1:5">
      <c r="A1009" s="153">
        <v>1118</v>
      </c>
      <c r="B1009" s="153" t="s">
        <v>8365</v>
      </c>
      <c r="C1009" s="153" t="s">
        <v>5583</v>
      </c>
      <c r="D1009" s="153" t="s">
        <v>127</v>
      </c>
      <c r="E1009" s="153">
        <v>32.83</v>
      </c>
    </row>
    <row r="1010" spans="1:5">
      <c r="A1010" s="153">
        <v>1110</v>
      </c>
      <c r="B1010" s="153" t="s">
        <v>8366</v>
      </c>
      <c r="C1010" s="153" t="s">
        <v>5583</v>
      </c>
      <c r="D1010" s="153" t="s">
        <v>127</v>
      </c>
      <c r="E1010" s="153">
        <v>32.83</v>
      </c>
    </row>
    <row r="1011" spans="1:5">
      <c r="A1011" s="153">
        <v>12618</v>
      </c>
      <c r="B1011" s="153" t="s">
        <v>8367</v>
      </c>
      <c r="C1011" s="153" t="s">
        <v>5580</v>
      </c>
      <c r="D1011" s="153" t="s">
        <v>128</v>
      </c>
      <c r="E1011" s="153">
        <v>43.89</v>
      </c>
    </row>
    <row r="1012" spans="1:5">
      <c r="A1012" s="153">
        <v>40871</v>
      </c>
      <c r="B1012" s="153" t="s">
        <v>8368</v>
      </c>
      <c r="C1012" s="153" t="s">
        <v>5583</v>
      </c>
      <c r="D1012" s="153" t="s">
        <v>127</v>
      </c>
      <c r="E1012" s="153">
        <v>58.06</v>
      </c>
    </row>
    <row r="1013" spans="1:5">
      <c r="A1013" s="153">
        <v>40869</v>
      </c>
      <c r="B1013" s="153" t="s">
        <v>8369</v>
      </c>
      <c r="C1013" s="153" t="s">
        <v>5583</v>
      </c>
      <c r="D1013" s="153" t="s">
        <v>127</v>
      </c>
      <c r="E1013" s="153">
        <v>21.57</v>
      </c>
    </row>
    <row r="1014" spans="1:5">
      <c r="A1014" s="153">
        <v>40870</v>
      </c>
      <c r="B1014" s="153" t="s">
        <v>8370</v>
      </c>
      <c r="C1014" s="153" t="s">
        <v>5583</v>
      </c>
      <c r="D1014" s="153" t="s">
        <v>127</v>
      </c>
      <c r="E1014" s="153">
        <v>29.23</v>
      </c>
    </row>
    <row r="1015" spans="1:5">
      <c r="A1015" s="153">
        <v>1109</v>
      </c>
      <c r="B1015" s="153" t="s">
        <v>8371</v>
      </c>
      <c r="C1015" s="153" t="s">
        <v>5583</v>
      </c>
      <c r="D1015" s="153" t="s">
        <v>127</v>
      </c>
      <c r="E1015" s="153">
        <v>21.89</v>
      </c>
    </row>
    <row r="1016" spans="1:5">
      <c r="A1016" s="153">
        <v>1119</v>
      </c>
      <c r="B1016" s="153" t="s">
        <v>8372</v>
      </c>
      <c r="C1016" s="153" t="s">
        <v>5583</v>
      </c>
      <c r="D1016" s="153" t="s">
        <v>127</v>
      </c>
      <c r="E1016" s="153">
        <v>16.41</v>
      </c>
    </row>
    <row r="1017" spans="1:5">
      <c r="A1017" s="153">
        <v>13115</v>
      </c>
      <c r="B1017" s="153" t="s">
        <v>8373</v>
      </c>
      <c r="C1017" s="153" t="s">
        <v>5583</v>
      </c>
      <c r="D1017" s="153" t="s">
        <v>127</v>
      </c>
      <c r="E1017" s="153">
        <v>14.44</v>
      </c>
    </row>
    <row r="1018" spans="1:5">
      <c r="A1018" s="153">
        <v>10541</v>
      </c>
      <c r="B1018" s="153" t="s">
        <v>8374</v>
      </c>
      <c r="C1018" s="153" t="s">
        <v>5583</v>
      </c>
      <c r="D1018" s="153" t="s">
        <v>127</v>
      </c>
      <c r="E1018" s="153">
        <v>16.77</v>
      </c>
    </row>
    <row r="1019" spans="1:5">
      <c r="A1019" s="153">
        <v>10543</v>
      </c>
      <c r="B1019" s="153" t="s">
        <v>8375</v>
      </c>
      <c r="C1019" s="153" t="s">
        <v>5583</v>
      </c>
      <c r="D1019" s="153" t="s">
        <v>127</v>
      </c>
      <c r="E1019" s="153">
        <v>32.549999999999997</v>
      </c>
    </row>
    <row r="1020" spans="1:5">
      <c r="A1020" s="153">
        <v>10544</v>
      </c>
      <c r="B1020" s="153" t="s">
        <v>8376</v>
      </c>
      <c r="C1020" s="153" t="s">
        <v>5583</v>
      </c>
      <c r="D1020" s="153" t="s">
        <v>127</v>
      </c>
      <c r="E1020" s="153">
        <v>39.15</v>
      </c>
    </row>
    <row r="1021" spans="1:5">
      <c r="A1021" s="153">
        <v>10545</v>
      </c>
      <c r="B1021" s="153" t="s">
        <v>8377</v>
      </c>
      <c r="C1021" s="153" t="s">
        <v>5583</v>
      </c>
      <c r="D1021" s="153" t="s">
        <v>127</v>
      </c>
      <c r="E1021" s="153">
        <v>60.05</v>
      </c>
    </row>
    <row r="1022" spans="1:5">
      <c r="A1022" s="153">
        <v>10542</v>
      </c>
      <c r="B1022" s="153" t="s">
        <v>8378</v>
      </c>
      <c r="C1022" s="153" t="s">
        <v>5583</v>
      </c>
      <c r="D1022" s="153" t="s">
        <v>127</v>
      </c>
      <c r="E1022" s="153">
        <v>23.11</v>
      </c>
    </row>
    <row r="1023" spans="1:5">
      <c r="A1023" s="153">
        <v>38365</v>
      </c>
      <c r="B1023" s="153" t="s">
        <v>8379</v>
      </c>
      <c r="C1023" s="153" t="s">
        <v>5581</v>
      </c>
      <c r="D1023" s="153" t="s">
        <v>128</v>
      </c>
      <c r="E1023" s="153">
        <v>1.32</v>
      </c>
    </row>
    <row r="1024" spans="1:5">
      <c r="A1024" s="153">
        <v>37745</v>
      </c>
      <c r="B1024" s="153" t="s">
        <v>8380</v>
      </c>
      <c r="C1024" s="153" t="s">
        <v>5580</v>
      </c>
      <c r="D1024" s="153" t="s">
        <v>128</v>
      </c>
      <c r="E1024" s="153">
        <v>229287.78</v>
      </c>
    </row>
    <row r="1025" spans="1:5">
      <c r="A1025" s="153">
        <v>37754</v>
      </c>
      <c r="B1025" s="153" t="s">
        <v>8381</v>
      </c>
      <c r="C1025" s="153" t="s">
        <v>5580</v>
      </c>
      <c r="D1025" s="153" t="s">
        <v>128</v>
      </c>
      <c r="E1025" s="153">
        <v>239446.09</v>
      </c>
    </row>
    <row r="1026" spans="1:5">
      <c r="A1026" s="153">
        <v>37748</v>
      </c>
      <c r="B1026" s="153" t="s">
        <v>8382</v>
      </c>
      <c r="C1026" s="153" t="s">
        <v>5580</v>
      </c>
      <c r="D1026" s="153" t="s">
        <v>128</v>
      </c>
      <c r="E1026" s="153">
        <v>243763.38</v>
      </c>
    </row>
    <row r="1027" spans="1:5">
      <c r="A1027" s="153">
        <v>37761</v>
      </c>
      <c r="B1027" s="153" t="s">
        <v>8383</v>
      </c>
      <c r="C1027" s="153" t="s">
        <v>5580</v>
      </c>
      <c r="D1027" s="153" t="s">
        <v>128</v>
      </c>
      <c r="E1027" s="153">
        <v>201715.19</v>
      </c>
    </row>
    <row r="1028" spans="1:5">
      <c r="A1028" s="153">
        <v>37757</v>
      </c>
      <c r="B1028" s="153" t="s">
        <v>8384</v>
      </c>
      <c r="C1028" s="153" t="s">
        <v>5580</v>
      </c>
      <c r="D1028" s="153" t="s">
        <v>128</v>
      </c>
      <c r="E1028" s="153">
        <v>280804.96000000002</v>
      </c>
    </row>
    <row r="1029" spans="1:5">
      <c r="A1029" s="153">
        <v>37759</v>
      </c>
      <c r="B1029" s="153" t="s">
        <v>8385</v>
      </c>
      <c r="C1029" s="153" t="s">
        <v>5580</v>
      </c>
      <c r="D1029" s="153" t="s">
        <v>128</v>
      </c>
      <c r="E1029" s="153">
        <v>281893.36</v>
      </c>
    </row>
    <row r="1030" spans="1:5">
      <c r="A1030" s="153">
        <v>37766</v>
      </c>
      <c r="B1030" s="153" t="s">
        <v>8386</v>
      </c>
      <c r="C1030" s="153" t="s">
        <v>5580</v>
      </c>
      <c r="D1030" s="153" t="s">
        <v>128</v>
      </c>
      <c r="E1030" s="153">
        <v>281893.34000000003</v>
      </c>
    </row>
    <row r="1031" spans="1:5">
      <c r="A1031" s="153">
        <v>37752</v>
      </c>
      <c r="B1031" s="153" t="s">
        <v>8387</v>
      </c>
      <c r="C1031" s="153" t="s">
        <v>5580</v>
      </c>
      <c r="D1031" s="153" t="s">
        <v>128</v>
      </c>
      <c r="E1031" s="153">
        <v>255626.84</v>
      </c>
    </row>
    <row r="1032" spans="1:5">
      <c r="A1032" s="153">
        <v>37760</v>
      </c>
      <c r="B1032" s="153" t="s">
        <v>8388</v>
      </c>
      <c r="C1032" s="153" t="s">
        <v>5580</v>
      </c>
      <c r="D1032" s="153" t="s">
        <v>128</v>
      </c>
      <c r="E1032" s="153">
        <v>269195.45</v>
      </c>
    </row>
    <row r="1033" spans="1:5">
      <c r="A1033" s="153">
        <v>37765</v>
      </c>
      <c r="B1033" s="153" t="s">
        <v>8389</v>
      </c>
      <c r="C1033" s="153" t="s">
        <v>5580</v>
      </c>
      <c r="D1033" s="153" t="s">
        <v>128</v>
      </c>
      <c r="E1033" s="153">
        <v>187928.91</v>
      </c>
    </row>
    <row r="1034" spans="1:5">
      <c r="A1034" s="153">
        <v>37746</v>
      </c>
      <c r="B1034" s="153" t="s">
        <v>8390</v>
      </c>
      <c r="C1034" s="153" t="s">
        <v>5580</v>
      </c>
      <c r="D1034" s="153" t="s">
        <v>128</v>
      </c>
      <c r="E1034" s="153">
        <v>206032.47</v>
      </c>
    </row>
    <row r="1035" spans="1:5">
      <c r="A1035" s="153">
        <v>37750</v>
      </c>
      <c r="B1035" s="153" t="s">
        <v>8391</v>
      </c>
      <c r="C1035" s="153" t="s">
        <v>5580</v>
      </c>
      <c r="D1035" s="153" t="s">
        <v>128</v>
      </c>
      <c r="E1035" s="153">
        <v>205306.89</v>
      </c>
    </row>
    <row r="1036" spans="1:5">
      <c r="A1036" s="153">
        <v>37753</v>
      </c>
      <c r="B1036" s="153" t="s">
        <v>8392</v>
      </c>
      <c r="C1036" s="153" t="s">
        <v>5580</v>
      </c>
      <c r="D1036" s="153" t="s">
        <v>128</v>
      </c>
      <c r="E1036" s="153">
        <v>204581.28</v>
      </c>
    </row>
    <row r="1037" spans="1:5">
      <c r="A1037" s="153">
        <v>37756</v>
      </c>
      <c r="B1037" s="153" t="s">
        <v>8393</v>
      </c>
      <c r="C1037" s="153" t="s">
        <v>5580</v>
      </c>
      <c r="D1037" s="153" t="s">
        <v>128</v>
      </c>
      <c r="E1037" s="153">
        <v>201715.19</v>
      </c>
    </row>
    <row r="1038" spans="1:5">
      <c r="A1038" s="153">
        <v>37755</v>
      </c>
      <c r="B1038" s="153" t="s">
        <v>8394</v>
      </c>
      <c r="C1038" s="153" t="s">
        <v>5580</v>
      </c>
      <c r="D1038" s="153" t="s">
        <v>128</v>
      </c>
      <c r="E1038" s="153">
        <v>293140.07</v>
      </c>
    </row>
    <row r="1039" spans="1:5">
      <c r="A1039" s="153">
        <v>37758</v>
      </c>
      <c r="B1039" s="153" t="s">
        <v>8395</v>
      </c>
      <c r="C1039" s="153" t="s">
        <v>5580</v>
      </c>
      <c r="D1039" s="153" t="s">
        <v>128</v>
      </c>
      <c r="E1039" s="153">
        <v>330870.96999999997</v>
      </c>
    </row>
    <row r="1040" spans="1:5">
      <c r="A1040" s="153">
        <v>37747</v>
      </c>
      <c r="B1040" s="153" t="s">
        <v>8396</v>
      </c>
      <c r="C1040" s="153" t="s">
        <v>5580</v>
      </c>
      <c r="D1040" s="153" t="s">
        <v>128</v>
      </c>
      <c r="E1040" s="153">
        <v>297711.31</v>
      </c>
    </row>
    <row r="1041" spans="1:5">
      <c r="A1041" s="153">
        <v>37767</v>
      </c>
      <c r="B1041" s="153" t="s">
        <v>8397</v>
      </c>
      <c r="C1041" s="153" t="s">
        <v>5580</v>
      </c>
      <c r="D1041" s="153" t="s">
        <v>128</v>
      </c>
      <c r="E1041" s="153">
        <v>314182.31</v>
      </c>
    </row>
    <row r="1042" spans="1:5">
      <c r="A1042" s="153">
        <v>37751</v>
      </c>
      <c r="B1042" s="153" t="s">
        <v>8398</v>
      </c>
      <c r="C1042" s="153" t="s">
        <v>5580</v>
      </c>
      <c r="D1042" s="153" t="s">
        <v>128</v>
      </c>
      <c r="E1042" s="153">
        <v>314182.31</v>
      </c>
    </row>
    <row r="1043" spans="1:5">
      <c r="A1043" s="153">
        <v>37749</v>
      </c>
      <c r="B1043" s="153" t="s">
        <v>8399</v>
      </c>
      <c r="C1043" s="153" t="s">
        <v>5580</v>
      </c>
      <c r="D1043" s="153" t="s">
        <v>128</v>
      </c>
      <c r="E1043" s="153">
        <v>310554.33</v>
      </c>
    </row>
    <row r="1044" spans="1:5">
      <c r="A1044" s="153">
        <v>13617</v>
      </c>
      <c r="B1044" s="153" t="s">
        <v>8400</v>
      </c>
      <c r="C1044" s="153" t="s">
        <v>5580</v>
      </c>
      <c r="D1044" s="153" t="s">
        <v>127</v>
      </c>
      <c r="E1044" s="153">
        <v>48343.06</v>
      </c>
    </row>
    <row r="1045" spans="1:5">
      <c r="A1045" s="153">
        <v>1159</v>
      </c>
      <c r="B1045" s="153" t="s">
        <v>8401</v>
      </c>
      <c r="C1045" s="153" t="s">
        <v>5580</v>
      </c>
      <c r="D1045" s="153" t="s">
        <v>127</v>
      </c>
      <c r="E1045" s="153">
        <v>158519.31</v>
      </c>
    </row>
    <row r="1046" spans="1:5">
      <c r="A1046" s="153">
        <v>12114</v>
      </c>
      <c r="B1046" s="153" t="s">
        <v>8402</v>
      </c>
      <c r="C1046" s="153" t="s">
        <v>5580</v>
      </c>
      <c r="D1046" s="153" t="s">
        <v>127</v>
      </c>
      <c r="E1046" s="153">
        <v>117.97</v>
      </c>
    </row>
    <row r="1047" spans="1:5">
      <c r="A1047" s="153">
        <v>38106</v>
      </c>
      <c r="B1047" s="153" t="s">
        <v>8403</v>
      </c>
      <c r="C1047" s="153" t="s">
        <v>5580</v>
      </c>
      <c r="D1047" s="153" t="s">
        <v>127</v>
      </c>
      <c r="E1047" s="153">
        <v>16.03</v>
      </c>
    </row>
    <row r="1048" spans="1:5">
      <c r="A1048" s="153">
        <v>38085</v>
      </c>
      <c r="B1048" s="153" t="s">
        <v>8404</v>
      </c>
      <c r="C1048" s="153" t="s">
        <v>5580</v>
      </c>
      <c r="D1048" s="153" t="s">
        <v>127</v>
      </c>
      <c r="E1048" s="153">
        <v>18.93</v>
      </c>
    </row>
    <row r="1049" spans="1:5">
      <c r="A1049" s="153">
        <v>38599</v>
      </c>
      <c r="B1049" s="153" t="s">
        <v>8405</v>
      </c>
      <c r="C1049" s="153" t="s">
        <v>5580</v>
      </c>
      <c r="D1049" s="153" t="s">
        <v>127</v>
      </c>
      <c r="E1049" s="153">
        <v>2.46</v>
      </c>
    </row>
    <row r="1050" spans="1:5">
      <c r="A1050" s="153">
        <v>38596</v>
      </c>
      <c r="B1050" s="153" t="s">
        <v>8406</v>
      </c>
      <c r="C1050" s="153" t="s">
        <v>5580</v>
      </c>
      <c r="D1050" s="153" t="s">
        <v>127</v>
      </c>
      <c r="E1050" s="153">
        <v>1.68</v>
      </c>
    </row>
    <row r="1051" spans="1:5">
      <c r="A1051" s="153">
        <v>38600</v>
      </c>
      <c r="B1051" s="153" t="s">
        <v>8407</v>
      </c>
      <c r="C1051" s="153" t="s">
        <v>5580</v>
      </c>
      <c r="D1051" s="153" t="s">
        <v>127</v>
      </c>
      <c r="E1051" s="153">
        <v>2.9</v>
      </c>
    </row>
    <row r="1052" spans="1:5">
      <c r="A1052" s="153">
        <v>38597</v>
      </c>
      <c r="B1052" s="153" t="s">
        <v>8408</v>
      </c>
      <c r="C1052" s="153" t="s">
        <v>5580</v>
      </c>
      <c r="D1052" s="153" t="s">
        <v>127</v>
      </c>
      <c r="E1052" s="153">
        <v>2.06</v>
      </c>
    </row>
    <row r="1053" spans="1:5">
      <c r="A1053" s="153">
        <v>659</v>
      </c>
      <c r="B1053" s="153" t="s">
        <v>8409</v>
      </c>
      <c r="C1053" s="153" t="s">
        <v>5580</v>
      </c>
      <c r="D1053" s="153" t="s">
        <v>127</v>
      </c>
      <c r="E1053" s="153">
        <v>1</v>
      </c>
    </row>
    <row r="1054" spans="1:5">
      <c r="A1054" s="153">
        <v>660</v>
      </c>
      <c r="B1054" s="153" t="s">
        <v>8410</v>
      </c>
      <c r="C1054" s="153" t="s">
        <v>5580</v>
      </c>
      <c r="D1054" s="153" t="s">
        <v>127</v>
      </c>
      <c r="E1054" s="153">
        <v>1.46</v>
      </c>
    </row>
    <row r="1055" spans="1:5">
      <c r="A1055" s="153">
        <v>658</v>
      </c>
      <c r="B1055" s="153" t="s">
        <v>8411</v>
      </c>
      <c r="C1055" s="153" t="s">
        <v>5580</v>
      </c>
      <c r="D1055" s="153" t="s">
        <v>127</v>
      </c>
      <c r="E1055" s="153">
        <v>0.8</v>
      </c>
    </row>
    <row r="1056" spans="1:5">
      <c r="A1056" s="153">
        <v>38548</v>
      </c>
      <c r="B1056" s="153" t="s">
        <v>8412</v>
      </c>
      <c r="C1056" s="153" t="s">
        <v>5580</v>
      </c>
      <c r="D1056" s="153" t="s">
        <v>127</v>
      </c>
      <c r="E1056" s="153">
        <v>0.92</v>
      </c>
    </row>
    <row r="1057" spans="1:5">
      <c r="A1057" s="153">
        <v>34647</v>
      </c>
      <c r="B1057" s="153" t="s">
        <v>8413</v>
      </c>
      <c r="C1057" s="153" t="s">
        <v>5580</v>
      </c>
      <c r="D1057" s="153" t="s">
        <v>127</v>
      </c>
      <c r="E1057" s="153">
        <v>1.59</v>
      </c>
    </row>
    <row r="1058" spans="1:5">
      <c r="A1058" s="153">
        <v>34649</v>
      </c>
      <c r="B1058" s="153" t="s">
        <v>8414</v>
      </c>
      <c r="C1058" s="153" t="s">
        <v>5580</v>
      </c>
      <c r="D1058" s="153" t="s">
        <v>127</v>
      </c>
      <c r="E1058" s="153">
        <v>1.63</v>
      </c>
    </row>
    <row r="1059" spans="1:5">
      <c r="A1059" s="153">
        <v>34652</v>
      </c>
      <c r="B1059" s="153" t="s">
        <v>8415</v>
      </c>
      <c r="C1059" s="153" t="s">
        <v>5580</v>
      </c>
      <c r="D1059" s="153" t="s">
        <v>127</v>
      </c>
      <c r="E1059" s="153">
        <v>2.23</v>
      </c>
    </row>
    <row r="1060" spans="1:5">
      <c r="A1060" s="153">
        <v>34655</v>
      </c>
      <c r="B1060" s="153" t="s">
        <v>8416</v>
      </c>
      <c r="C1060" s="153" t="s">
        <v>5580</v>
      </c>
      <c r="D1060" s="153" t="s">
        <v>127</v>
      </c>
      <c r="E1060" s="153">
        <v>2.16</v>
      </c>
    </row>
    <row r="1061" spans="1:5">
      <c r="A1061" s="153">
        <v>40607</v>
      </c>
      <c r="B1061" s="153" t="s">
        <v>8417</v>
      </c>
      <c r="C1061" s="153" t="s">
        <v>5580</v>
      </c>
      <c r="D1061" s="153" t="s">
        <v>128</v>
      </c>
      <c r="E1061" s="153">
        <v>3.51</v>
      </c>
    </row>
    <row r="1062" spans="1:5">
      <c r="A1062" s="153">
        <v>585</v>
      </c>
      <c r="B1062" s="153" t="s">
        <v>8418</v>
      </c>
      <c r="C1062" s="153" t="s">
        <v>5584</v>
      </c>
      <c r="D1062" s="153" t="s">
        <v>127</v>
      </c>
      <c r="E1062" s="153">
        <v>28.91</v>
      </c>
    </row>
    <row r="1063" spans="1:5">
      <c r="A1063" s="153">
        <v>4777</v>
      </c>
      <c r="B1063" s="153" t="s">
        <v>8419</v>
      </c>
      <c r="C1063" s="153" t="s">
        <v>5584</v>
      </c>
      <c r="D1063" s="153" t="s">
        <v>127</v>
      </c>
      <c r="E1063" s="153">
        <v>4.4400000000000004</v>
      </c>
    </row>
    <row r="1064" spans="1:5">
      <c r="A1064" s="153">
        <v>587</v>
      </c>
      <c r="B1064" s="153" t="s">
        <v>8420</v>
      </c>
      <c r="C1064" s="153" t="s">
        <v>5584</v>
      </c>
      <c r="D1064" s="153" t="s">
        <v>127</v>
      </c>
      <c r="E1064" s="153">
        <v>30.98</v>
      </c>
    </row>
    <row r="1065" spans="1:5">
      <c r="A1065" s="153">
        <v>590</v>
      </c>
      <c r="B1065" s="153" t="s">
        <v>8421</v>
      </c>
      <c r="C1065" s="153" t="s">
        <v>5584</v>
      </c>
      <c r="D1065" s="153" t="s">
        <v>127</v>
      </c>
      <c r="E1065" s="153">
        <v>29.94</v>
      </c>
    </row>
    <row r="1066" spans="1:5">
      <c r="A1066" s="153">
        <v>592</v>
      </c>
      <c r="B1066" s="153" t="s">
        <v>8422</v>
      </c>
      <c r="C1066" s="153" t="s">
        <v>5584</v>
      </c>
      <c r="D1066" s="153" t="s">
        <v>5579</v>
      </c>
      <c r="E1066" s="153">
        <v>30.98</v>
      </c>
    </row>
    <row r="1067" spans="1:5">
      <c r="A1067" s="153">
        <v>586</v>
      </c>
      <c r="B1067" s="153" t="s">
        <v>8423</v>
      </c>
      <c r="C1067" s="153" t="s">
        <v>5583</v>
      </c>
      <c r="D1067" s="153" t="s">
        <v>127</v>
      </c>
      <c r="E1067" s="153">
        <v>18.21</v>
      </c>
    </row>
    <row r="1068" spans="1:5">
      <c r="A1068" s="153">
        <v>591</v>
      </c>
      <c r="B1068" s="153" t="s">
        <v>8424</v>
      </c>
      <c r="C1068" s="153" t="s">
        <v>5584</v>
      </c>
      <c r="D1068" s="153" t="s">
        <v>127</v>
      </c>
      <c r="E1068" s="153">
        <v>28.91</v>
      </c>
    </row>
    <row r="1069" spans="1:5">
      <c r="A1069" s="153">
        <v>588</v>
      </c>
      <c r="B1069" s="153" t="s">
        <v>8425</v>
      </c>
      <c r="C1069" s="153" t="s">
        <v>5583</v>
      </c>
      <c r="D1069" s="153" t="s">
        <v>127</v>
      </c>
      <c r="E1069" s="153">
        <v>28.81</v>
      </c>
    </row>
    <row r="1070" spans="1:5">
      <c r="A1070" s="153">
        <v>589</v>
      </c>
      <c r="B1070" s="153" t="s">
        <v>8426</v>
      </c>
      <c r="C1070" s="153" t="s">
        <v>5583</v>
      </c>
      <c r="D1070" s="153" t="s">
        <v>127</v>
      </c>
      <c r="E1070" s="153">
        <v>48.7</v>
      </c>
    </row>
    <row r="1071" spans="1:5">
      <c r="A1071" s="153">
        <v>584</v>
      </c>
      <c r="B1071" s="153" t="s">
        <v>8427</v>
      </c>
      <c r="C1071" s="153" t="s">
        <v>5583</v>
      </c>
      <c r="D1071" s="153" t="s">
        <v>127</v>
      </c>
      <c r="E1071" s="153">
        <v>30.77</v>
      </c>
    </row>
    <row r="1072" spans="1:5">
      <c r="A1072" s="153">
        <v>4912</v>
      </c>
      <c r="B1072" s="153" t="s">
        <v>8428</v>
      </c>
      <c r="C1072" s="153" t="s">
        <v>5584</v>
      </c>
      <c r="D1072" s="153" t="s">
        <v>127</v>
      </c>
      <c r="E1072" s="153">
        <v>5.16</v>
      </c>
    </row>
    <row r="1073" spans="1:5">
      <c r="A1073" s="153">
        <v>574</v>
      </c>
      <c r="B1073" s="153" t="s">
        <v>8429</v>
      </c>
      <c r="C1073" s="153" t="s">
        <v>5583</v>
      </c>
      <c r="D1073" s="153" t="s">
        <v>127</v>
      </c>
      <c r="E1073" s="153">
        <v>18.7</v>
      </c>
    </row>
    <row r="1074" spans="1:5">
      <c r="A1074" s="153">
        <v>567</v>
      </c>
      <c r="B1074" s="153" t="s">
        <v>8430</v>
      </c>
      <c r="C1074" s="153" t="s">
        <v>5583</v>
      </c>
      <c r="D1074" s="153" t="s">
        <v>127</v>
      </c>
      <c r="E1074" s="153">
        <v>6.93</v>
      </c>
    </row>
    <row r="1075" spans="1:5">
      <c r="A1075" s="153">
        <v>568</v>
      </c>
      <c r="B1075" s="153" t="s">
        <v>8431</v>
      </c>
      <c r="C1075" s="153" t="s">
        <v>5583</v>
      </c>
      <c r="D1075" s="153" t="s">
        <v>127</v>
      </c>
      <c r="E1075" s="153">
        <v>41.97</v>
      </c>
    </row>
    <row r="1076" spans="1:5">
      <c r="A1076" s="153">
        <v>569</v>
      </c>
      <c r="B1076" s="153" t="s">
        <v>8432</v>
      </c>
      <c r="C1076" s="153" t="s">
        <v>5584</v>
      </c>
      <c r="D1076" s="153" t="s">
        <v>127</v>
      </c>
      <c r="E1076" s="153">
        <v>5.83</v>
      </c>
    </row>
    <row r="1077" spans="1:5">
      <c r="A1077" s="153">
        <v>1165</v>
      </c>
      <c r="B1077" s="153" t="s">
        <v>8433</v>
      </c>
      <c r="C1077" s="153" t="s">
        <v>5580</v>
      </c>
      <c r="D1077" s="153" t="s">
        <v>128</v>
      </c>
      <c r="E1077" s="153">
        <v>8.7200000000000006</v>
      </c>
    </row>
    <row r="1078" spans="1:5">
      <c r="A1078" s="153">
        <v>1164</v>
      </c>
      <c r="B1078" s="153" t="s">
        <v>8434</v>
      </c>
      <c r="C1078" s="153" t="s">
        <v>5580</v>
      </c>
      <c r="D1078" s="153" t="s">
        <v>128</v>
      </c>
      <c r="E1078" s="153">
        <v>7.06</v>
      </c>
    </row>
    <row r="1079" spans="1:5">
      <c r="A1079" s="153">
        <v>1162</v>
      </c>
      <c r="B1079" s="153" t="s">
        <v>8435</v>
      </c>
      <c r="C1079" s="153" t="s">
        <v>5580</v>
      </c>
      <c r="D1079" s="153" t="s">
        <v>128</v>
      </c>
      <c r="E1079" s="153">
        <v>2.4500000000000002</v>
      </c>
    </row>
    <row r="1080" spans="1:5">
      <c r="A1080" s="153">
        <v>12395</v>
      </c>
      <c r="B1080" s="153" t="s">
        <v>8436</v>
      </c>
      <c r="C1080" s="153" t="s">
        <v>5580</v>
      </c>
      <c r="D1080" s="153" t="s">
        <v>128</v>
      </c>
      <c r="E1080" s="153">
        <v>2.38</v>
      </c>
    </row>
    <row r="1081" spans="1:5">
      <c r="A1081" s="153">
        <v>1170</v>
      </c>
      <c r="B1081" s="153" t="s">
        <v>8437</v>
      </c>
      <c r="C1081" s="153" t="s">
        <v>5580</v>
      </c>
      <c r="D1081" s="153" t="s">
        <v>128</v>
      </c>
      <c r="E1081" s="153">
        <v>4.63</v>
      </c>
    </row>
    <row r="1082" spans="1:5">
      <c r="A1082" s="153">
        <v>1169</v>
      </c>
      <c r="B1082" s="153" t="s">
        <v>8438</v>
      </c>
      <c r="C1082" s="153" t="s">
        <v>5580</v>
      </c>
      <c r="D1082" s="153" t="s">
        <v>128</v>
      </c>
      <c r="E1082" s="153">
        <v>22.73</v>
      </c>
    </row>
    <row r="1083" spans="1:5">
      <c r="A1083" s="153">
        <v>1166</v>
      </c>
      <c r="B1083" s="153" t="s">
        <v>8439</v>
      </c>
      <c r="C1083" s="153" t="s">
        <v>5580</v>
      </c>
      <c r="D1083" s="153" t="s">
        <v>128</v>
      </c>
      <c r="E1083" s="153">
        <v>12.6</v>
      </c>
    </row>
    <row r="1084" spans="1:5">
      <c r="A1084" s="153">
        <v>1163</v>
      </c>
      <c r="B1084" s="153" t="s">
        <v>8440</v>
      </c>
      <c r="C1084" s="153" t="s">
        <v>5580</v>
      </c>
      <c r="D1084" s="153" t="s">
        <v>128</v>
      </c>
      <c r="E1084" s="153">
        <v>3.17</v>
      </c>
    </row>
    <row r="1085" spans="1:5">
      <c r="A1085" s="153">
        <v>12396</v>
      </c>
      <c r="B1085" s="153" t="s">
        <v>8441</v>
      </c>
      <c r="C1085" s="153" t="s">
        <v>5580</v>
      </c>
      <c r="D1085" s="153" t="s">
        <v>128</v>
      </c>
      <c r="E1085" s="153">
        <v>2.38</v>
      </c>
    </row>
    <row r="1086" spans="1:5">
      <c r="A1086" s="153">
        <v>1168</v>
      </c>
      <c r="B1086" s="153" t="s">
        <v>8442</v>
      </c>
      <c r="C1086" s="153" t="s">
        <v>5580</v>
      </c>
      <c r="D1086" s="153" t="s">
        <v>128</v>
      </c>
      <c r="E1086" s="153">
        <v>32.4</v>
      </c>
    </row>
    <row r="1087" spans="1:5">
      <c r="A1087" s="153">
        <v>1167</v>
      </c>
      <c r="B1087" s="153" t="s">
        <v>8443</v>
      </c>
      <c r="C1087" s="153" t="s">
        <v>5580</v>
      </c>
      <c r="D1087" s="153" t="s">
        <v>128</v>
      </c>
      <c r="E1087" s="153">
        <v>54.2</v>
      </c>
    </row>
    <row r="1088" spans="1:5">
      <c r="A1088" s="153">
        <v>36331</v>
      </c>
      <c r="B1088" s="153" t="s">
        <v>8444</v>
      </c>
      <c r="C1088" s="153" t="s">
        <v>5580</v>
      </c>
      <c r="D1088" s="153" t="s">
        <v>128</v>
      </c>
      <c r="E1088" s="153">
        <v>1.1200000000000001</v>
      </c>
    </row>
    <row r="1089" spans="1:5">
      <c r="A1089" s="153">
        <v>36346</v>
      </c>
      <c r="B1089" s="153" t="s">
        <v>8445</v>
      </c>
      <c r="C1089" s="153" t="s">
        <v>5580</v>
      </c>
      <c r="D1089" s="153" t="s">
        <v>128</v>
      </c>
      <c r="E1089" s="153">
        <v>1.93</v>
      </c>
    </row>
    <row r="1090" spans="1:5">
      <c r="A1090" s="153">
        <v>1210</v>
      </c>
      <c r="B1090" s="153" t="s">
        <v>8446</v>
      </c>
      <c r="C1090" s="153" t="s">
        <v>5580</v>
      </c>
      <c r="D1090" s="153" t="s">
        <v>127</v>
      </c>
      <c r="E1090" s="153">
        <v>8.02</v>
      </c>
    </row>
    <row r="1091" spans="1:5">
      <c r="A1091" s="153">
        <v>1203</v>
      </c>
      <c r="B1091" s="153" t="s">
        <v>8447</v>
      </c>
      <c r="C1091" s="153" t="s">
        <v>5580</v>
      </c>
      <c r="D1091" s="153" t="s">
        <v>127</v>
      </c>
      <c r="E1091" s="153">
        <v>7.77</v>
      </c>
    </row>
    <row r="1092" spans="1:5">
      <c r="A1092" s="153">
        <v>1197</v>
      </c>
      <c r="B1092" s="153" t="s">
        <v>8448</v>
      </c>
      <c r="C1092" s="153" t="s">
        <v>5580</v>
      </c>
      <c r="D1092" s="153" t="s">
        <v>127</v>
      </c>
      <c r="E1092" s="153">
        <v>0.99</v>
      </c>
    </row>
    <row r="1093" spans="1:5">
      <c r="A1093" s="153">
        <v>1202</v>
      </c>
      <c r="B1093" s="153" t="s">
        <v>8449</v>
      </c>
      <c r="C1093" s="153" t="s">
        <v>5580</v>
      </c>
      <c r="D1093" s="153" t="s">
        <v>127</v>
      </c>
      <c r="E1093" s="153">
        <v>2.67</v>
      </c>
    </row>
    <row r="1094" spans="1:5">
      <c r="A1094" s="153">
        <v>1188</v>
      </c>
      <c r="B1094" s="153" t="s">
        <v>8450</v>
      </c>
      <c r="C1094" s="153" t="s">
        <v>5580</v>
      </c>
      <c r="D1094" s="153" t="s">
        <v>127</v>
      </c>
      <c r="E1094" s="153">
        <v>15.79</v>
      </c>
    </row>
    <row r="1095" spans="1:5">
      <c r="A1095" s="153">
        <v>1211</v>
      </c>
      <c r="B1095" s="153" t="s">
        <v>8451</v>
      </c>
      <c r="C1095" s="153" t="s">
        <v>5580</v>
      </c>
      <c r="D1095" s="153" t="s">
        <v>127</v>
      </c>
      <c r="E1095" s="153">
        <v>8.15</v>
      </c>
    </row>
    <row r="1096" spans="1:5">
      <c r="A1096" s="153">
        <v>1198</v>
      </c>
      <c r="B1096" s="153" t="s">
        <v>8452</v>
      </c>
      <c r="C1096" s="153" t="s">
        <v>5580</v>
      </c>
      <c r="D1096" s="153" t="s">
        <v>127</v>
      </c>
      <c r="E1096" s="153">
        <v>1.47</v>
      </c>
    </row>
    <row r="1097" spans="1:5">
      <c r="A1097" s="153">
        <v>1199</v>
      </c>
      <c r="B1097" s="153" t="s">
        <v>8453</v>
      </c>
      <c r="C1097" s="153" t="s">
        <v>5580</v>
      </c>
      <c r="D1097" s="153" t="s">
        <v>127</v>
      </c>
      <c r="E1097" s="153">
        <v>20.63</v>
      </c>
    </row>
    <row r="1098" spans="1:5">
      <c r="A1098" s="153">
        <v>20088</v>
      </c>
      <c r="B1098" s="153" t="s">
        <v>8454</v>
      </c>
      <c r="C1098" s="153" t="s">
        <v>5580</v>
      </c>
      <c r="D1098" s="153" t="s">
        <v>127</v>
      </c>
      <c r="E1098" s="153">
        <v>8.9499999999999993</v>
      </c>
    </row>
    <row r="1099" spans="1:5">
      <c r="A1099" s="153">
        <v>20089</v>
      </c>
      <c r="B1099" s="153" t="s">
        <v>8455</v>
      </c>
      <c r="C1099" s="153" t="s">
        <v>5580</v>
      </c>
      <c r="D1099" s="153" t="s">
        <v>127</v>
      </c>
      <c r="E1099" s="153">
        <v>42.67</v>
      </c>
    </row>
    <row r="1100" spans="1:5">
      <c r="A1100" s="153">
        <v>20087</v>
      </c>
      <c r="B1100" s="153" t="s">
        <v>8456</v>
      </c>
      <c r="C1100" s="153" t="s">
        <v>5580</v>
      </c>
      <c r="D1100" s="153" t="s">
        <v>127</v>
      </c>
      <c r="E1100" s="153">
        <v>6.44</v>
      </c>
    </row>
    <row r="1101" spans="1:5">
      <c r="A1101" s="153">
        <v>1200</v>
      </c>
      <c r="B1101" s="153" t="s">
        <v>8457</v>
      </c>
      <c r="C1101" s="153" t="s">
        <v>5580</v>
      </c>
      <c r="D1101" s="153" t="s">
        <v>127</v>
      </c>
      <c r="E1101" s="153">
        <v>5.23</v>
      </c>
    </row>
    <row r="1102" spans="1:5">
      <c r="A1102" s="153">
        <v>12909</v>
      </c>
      <c r="B1102" s="153" t="s">
        <v>8458</v>
      </c>
      <c r="C1102" s="153" t="s">
        <v>5580</v>
      </c>
      <c r="D1102" s="153" t="s">
        <v>127</v>
      </c>
      <c r="E1102" s="153">
        <v>2.37</v>
      </c>
    </row>
    <row r="1103" spans="1:5">
      <c r="A1103" s="153">
        <v>12910</v>
      </c>
      <c r="B1103" s="153" t="s">
        <v>8459</v>
      </c>
      <c r="C1103" s="153" t="s">
        <v>5580</v>
      </c>
      <c r="D1103" s="153" t="s">
        <v>127</v>
      </c>
      <c r="E1103" s="153">
        <v>3.96</v>
      </c>
    </row>
    <row r="1104" spans="1:5">
      <c r="A1104" s="153">
        <v>1184</v>
      </c>
      <c r="B1104" s="153" t="s">
        <v>8460</v>
      </c>
      <c r="C1104" s="153" t="s">
        <v>5580</v>
      </c>
      <c r="D1104" s="153" t="s">
        <v>127</v>
      </c>
      <c r="E1104" s="153">
        <v>50.73</v>
      </c>
    </row>
    <row r="1105" spans="1:5">
      <c r="A1105" s="153">
        <v>1191</v>
      </c>
      <c r="B1105" s="153" t="s">
        <v>8461</v>
      </c>
      <c r="C1105" s="153" t="s">
        <v>5580</v>
      </c>
      <c r="D1105" s="153" t="s">
        <v>127</v>
      </c>
      <c r="E1105" s="153">
        <v>0.72</v>
      </c>
    </row>
    <row r="1106" spans="1:5">
      <c r="A1106" s="153">
        <v>1185</v>
      </c>
      <c r="B1106" s="153" t="s">
        <v>8462</v>
      </c>
      <c r="C1106" s="153" t="s">
        <v>5580</v>
      </c>
      <c r="D1106" s="153" t="s">
        <v>127</v>
      </c>
      <c r="E1106" s="153">
        <v>0.82</v>
      </c>
    </row>
    <row r="1107" spans="1:5">
      <c r="A1107" s="153">
        <v>1189</v>
      </c>
      <c r="B1107" s="153" t="s">
        <v>8463</v>
      </c>
      <c r="C1107" s="153" t="s">
        <v>5580</v>
      </c>
      <c r="D1107" s="153" t="s">
        <v>127</v>
      </c>
      <c r="E1107" s="153">
        <v>1.43</v>
      </c>
    </row>
    <row r="1108" spans="1:5">
      <c r="A1108" s="153">
        <v>1193</v>
      </c>
      <c r="B1108" s="153" t="s">
        <v>8464</v>
      </c>
      <c r="C1108" s="153" t="s">
        <v>5580</v>
      </c>
      <c r="D1108" s="153" t="s">
        <v>127</v>
      </c>
      <c r="E1108" s="153">
        <v>2.75</v>
      </c>
    </row>
    <row r="1109" spans="1:5">
      <c r="A1109" s="153">
        <v>1194</v>
      </c>
      <c r="B1109" s="153" t="s">
        <v>8465</v>
      </c>
      <c r="C1109" s="153" t="s">
        <v>5580</v>
      </c>
      <c r="D1109" s="153" t="s">
        <v>127</v>
      </c>
      <c r="E1109" s="153">
        <v>5.2</v>
      </c>
    </row>
    <row r="1110" spans="1:5">
      <c r="A1110" s="153">
        <v>1195</v>
      </c>
      <c r="B1110" s="153" t="s">
        <v>8466</v>
      </c>
      <c r="C1110" s="153" t="s">
        <v>5580</v>
      </c>
      <c r="D1110" s="153" t="s">
        <v>127</v>
      </c>
      <c r="E1110" s="153">
        <v>7.82</v>
      </c>
    </row>
    <row r="1111" spans="1:5">
      <c r="A1111" s="153">
        <v>1204</v>
      </c>
      <c r="B1111" s="153" t="s">
        <v>8467</v>
      </c>
      <c r="C1111" s="153" t="s">
        <v>5580</v>
      </c>
      <c r="D1111" s="153" t="s">
        <v>127</v>
      </c>
      <c r="E1111" s="153">
        <v>14.23</v>
      </c>
    </row>
    <row r="1112" spans="1:5">
      <c r="A1112" s="153">
        <v>1205</v>
      </c>
      <c r="B1112" s="153" t="s">
        <v>8468</v>
      </c>
      <c r="C1112" s="153" t="s">
        <v>5580</v>
      </c>
      <c r="D1112" s="153" t="s">
        <v>127</v>
      </c>
      <c r="E1112" s="153">
        <v>33.75</v>
      </c>
    </row>
    <row r="1113" spans="1:5">
      <c r="A1113" s="153">
        <v>1207</v>
      </c>
      <c r="B1113" s="153" t="s">
        <v>8469</v>
      </c>
      <c r="C1113" s="153" t="s">
        <v>5580</v>
      </c>
      <c r="D1113" s="153" t="s">
        <v>128</v>
      </c>
      <c r="E1113" s="153">
        <v>24.78</v>
      </c>
    </row>
    <row r="1114" spans="1:5">
      <c r="A1114" s="153">
        <v>1206</v>
      </c>
      <c r="B1114" s="153" t="s">
        <v>8470</v>
      </c>
      <c r="C1114" s="153" t="s">
        <v>5580</v>
      </c>
      <c r="D1114" s="153" t="s">
        <v>128</v>
      </c>
      <c r="E1114" s="153">
        <v>6.21</v>
      </c>
    </row>
    <row r="1115" spans="1:5">
      <c r="A1115" s="153">
        <v>1183</v>
      </c>
      <c r="B1115" s="153" t="s">
        <v>8471</v>
      </c>
      <c r="C1115" s="153" t="s">
        <v>5580</v>
      </c>
      <c r="D1115" s="153" t="s">
        <v>128</v>
      </c>
      <c r="E1115" s="153">
        <v>16.18</v>
      </c>
    </row>
    <row r="1116" spans="1:5">
      <c r="A1116" s="153">
        <v>42685</v>
      </c>
      <c r="B1116" s="153" t="s">
        <v>8472</v>
      </c>
      <c r="C1116" s="153" t="s">
        <v>5580</v>
      </c>
      <c r="D1116" s="153" t="s">
        <v>128</v>
      </c>
      <c r="E1116" s="153">
        <v>45.73</v>
      </c>
    </row>
    <row r="1117" spans="1:5">
      <c r="A1117" s="153">
        <v>42686</v>
      </c>
      <c r="B1117" s="153" t="s">
        <v>8473</v>
      </c>
      <c r="C1117" s="153" t="s">
        <v>5580</v>
      </c>
      <c r="D1117" s="153" t="s">
        <v>128</v>
      </c>
      <c r="E1117" s="153">
        <v>71.19</v>
      </c>
    </row>
    <row r="1118" spans="1:5">
      <c r="A1118" s="153">
        <v>12894</v>
      </c>
      <c r="B1118" s="153" t="s">
        <v>8474</v>
      </c>
      <c r="C1118" s="153" t="s">
        <v>5580</v>
      </c>
      <c r="D1118" s="153" t="s">
        <v>127</v>
      </c>
      <c r="E1118" s="153">
        <v>15.6</v>
      </c>
    </row>
    <row r="1119" spans="1:5">
      <c r="A1119" s="153">
        <v>12895</v>
      </c>
      <c r="B1119" s="153" t="s">
        <v>8475</v>
      </c>
      <c r="C1119" s="153" t="s">
        <v>5580</v>
      </c>
      <c r="D1119" s="153" t="s">
        <v>5579</v>
      </c>
      <c r="E1119" s="153">
        <v>12</v>
      </c>
    </row>
    <row r="1120" spans="1:5">
      <c r="A1120" s="153">
        <v>1631</v>
      </c>
      <c r="B1120" s="153" t="s">
        <v>8476</v>
      </c>
      <c r="C1120" s="153" t="s">
        <v>5580</v>
      </c>
      <c r="D1120" s="153" t="s">
        <v>128</v>
      </c>
      <c r="E1120" s="153">
        <v>126.36</v>
      </c>
    </row>
    <row r="1121" spans="1:5">
      <c r="A1121" s="153">
        <v>1633</v>
      </c>
      <c r="B1121" s="153" t="s">
        <v>8477</v>
      </c>
      <c r="C1121" s="153" t="s">
        <v>5580</v>
      </c>
      <c r="D1121" s="153" t="s">
        <v>128</v>
      </c>
      <c r="E1121" s="153">
        <v>214.69</v>
      </c>
    </row>
    <row r="1122" spans="1:5">
      <c r="A1122" s="153">
        <v>10818</v>
      </c>
      <c r="B1122" s="153" t="s">
        <v>8478</v>
      </c>
      <c r="C1122" s="153" t="s">
        <v>5584</v>
      </c>
      <c r="D1122" s="153" t="s">
        <v>127</v>
      </c>
      <c r="E1122" s="153">
        <v>25.46</v>
      </c>
    </row>
    <row r="1123" spans="1:5">
      <c r="A1123" s="153">
        <v>39359</v>
      </c>
      <c r="B1123" s="153" t="s">
        <v>8479</v>
      </c>
      <c r="C1123" s="153" t="s">
        <v>5580</v>
      </c>
      <c r="D1123" s="153" t="s">
        <v>128</v>
      </c>
      <c r="E1123" s="153">
        <v>19.09</v>
      </c>
    </row>
    <row r="1124" spans="1:5">
      <c r="A1124" s="153">
        <v>39360</v>
      </c>
      <c r="B1124" s="153" t="s">
        <v>8480</v>
      </c>
      <c r="C1124" s="153" t="s">
        <v>5580</v>
      </c>
      <c r="D1124" s="153" t="s">
        <v>128</v>
      </c>
      <c r="E1124" s="153">
        <v>17.350000000000001</v>
      </c>
    </row>
    <row r="1125" spans="1:5">
      <c r="A1125" s="153">
        <v>10710</v>
      </c>
      <c r="B1125" s="153" t="s">
        <v>8481</v>
      </c>
      <c r="C1125" s="153" t="s">
        <v>5581</v>
      </c>
      <c r="D1125" s="153" t="s">
        <v>5579</v>
      </c>
      <c r="E1125" s="153">
        <v>87</v>
      </c>
    </row>
    <row r="1126" spans="1:5">
      <c r="A1126" s="153">
        <v>10709</v>
      </c>
      <c r="B1126" s="153" t="s">
        <v>8482</v>
      </c>
      <c r="C1126" s="153" t="s">
        <v>5581</v>
      </c>
      <c r="D1126" s="153" t="s">
        <v>127</v>
      </c>
      <c r="E1126" s="153">
        <v>106.88</v>
      </c>
    </row>
    <row r="1127" spans="1:5">
      <c r="A1127" s="153">
        <v>39636</v>
      </c>
      <c r="B1127" s="153" t="s">
        <v>8483</v>
      </c>
      <c r="C1127" s="153" t="s">
        <v>5581</v>
      </c>
      <c r="D1127" s="153" t="s">
        <v>127</v>
      </c>
      <c r="E1127" s="153">
        <v>109.14</v>
      </c>
    </row>
    <row r="1128" spans="1:5">
      <c r="A1128" s="153">
        <v>10708</v>
      </c>
      <c r="B1128" s="153" t="s">
        <v>8484</v>
      </c>
      <c r="C1128" s="153" t="s">
        <v>5581</v>
      </c>
      <c r="D1128" s="153" t="s">
        <v>127</v>
      </c>
      <c r="E1128" s="153">
        <v>33.68</v>
      </c>
    </row>
    <row r="1129" spans="1:5">
      <c r="A1129" s="153">
        <v>39635</v>
      </c>
      <c r="B1129" s="153" t="s">
        <v>8485</v>
      </c>
      <c r="C1129" s="153" t="s">
        <v>5581</v>
      </c>
      <c r="D1129" s="153" t="s">
        <v>127</v>
      </c>
      <c r="E1129" s="153">
        <v>57.34</v>
      </c>
    </row>
    <row r="1130" spans="1:5">
      <c r="A1130" s="153">
        <v>6117</v>
      </c>
      <c r="B1130" s="153" t="s">
        <v>8486</v>
      </c>
      <c r="C1130" s="153" t="s">
        <v>5578</v>
      </c>
      <c r="D1130" s="153" t="s">
        <v>127</v>
      </c>
      <c r="E1130" s="153">
        <v>9.09</v>
      </c>
    </row>
    <row r="1131" spans="1:5">
      <c r="A1131" s="153">
        <v>40913</v>
      </c>
      <c r="B1131" s="153" t="s">
        <v>8487</v>
      </c>
      <c r="C1131" s="153" t="s">
        <v>5588</v>
      </c>
      <c r="D1131" s="153" t="s">
        <v>127</v>
      </c>
      <c r="E1131" s="153">
        <v>1593.2</v>
      </c>
    </row>
    <row r="1132" spans="1:5">
      <c r="A1132" s="153">
        <v>1214</v>
      </c>
      <c r="B1132" s="153" t="s">
        <v>8488</v>
      </c>
      <c r="C1132" s="153" t="s">
        <v>5578</v>
      </c>
      <c r="D1132" s="153" t="s">
        <v>127</v>
      </c>
      <c r="E1132" s="153">
        <v>11.55</v>
      </c>
    </row>
    <row r="1133" spans="1:5">
      <c r="A1133" s="153">
        <v>40915</v>
      </c>
      <c r="B1133" s="153" t="s">
        <v>8489</v>
      </c>
      <c r="C1133" s="153" t="s">
        <v>5588</v>
      </c>
      <c r="D1133" s="153" t="s">
        <v>127</v>
      </c>
      <c r="E1133" s="153">
        <v>2022.21</v>
      </c>
    </row>
    <row r="1134" spans="1:5">
      <c r="A1134" s="153">
        <v>1213</v>
      </c>
      <c r="B1134" s="153" t="s">
        <v>8490</v>
      </c>
      <c r="C1134" s="153" t="s">
        <v>5578</v>
      </c>
      <c r="D1134" s="153" t="s">
        <v>5579</v>
      </c>
      <c r="E1134" s="153">
        <v>11.55</v>
      </c>
    </row>
    <row r="1135" spans="1:5">
      <c r="A1135" s="153">
        <v>40914</v>
      </c>
      <c r="B1135" s="153" t="s">
        <v>8491</v>
      </c>
      <c r="C1135" s="153" t="s">
        <v>5588</v>
      </c>
      <c r="D1135" s="153" t="s">
        <v>127</v>
      </c>
      <c r="E1135" s="153">
        <v>2022.21</v>
      </c>
    </row>
    <row r="1136" spans="1:5">
      <c r="A1136" s="153">
        <v>5091</v>
      </c>
      <c r="B1136" s="153" t="s">
        <v>8492</v>
      </c>
      <c r="C1136" s="153" t="s">
        <v>5580</v>
      </c>
      <c r="D1136" s="153" t="s">
        <v>127</v>
      </c>
      <c r="E1136" s="153">
        <v>14.64</v>
      </c>
    </row>
    <row r="1137" spans="1:5">
      <c r="A1137" s="153">
        <v>14615</v>
      </c>
      <c r="B1137" s="153" t="s">
        <v>8493</v>
      </c>
      <c r="C1137" s="153" t="s">
        <v>5580</v>
      </c>
      <c r="D1137" s="153" t="s">
        <v>128</v>
      </c>
      <c r="E1137" s="153">
        <v>3298.47</v>
      </c>
    </row>
    <row r="1138" spans="1:5">
      <c r="A1138" s="153">
        <v>2711</v>
      </c>
      <c r="B1138" s="153" t="s">
        <v>8494</v>
      </c>
      <c r="C1138" s="153" t="s">
        <v>5580</v>
      </c>
      <c r="D1138" s="153" t="s">
        <v>5579</v>
      </c>
      <c r="E1138" s="153">
        <v>113.4</v>
      </c>
    </row>
    <row r="1139" spans="1:5">
      <c r="A1139" s="153">
        <v>37727</v>
      </c>
      <c r="B1139" s="153" t="s">
        <v>8495</v>
      </c>
      <c r="C1139" s="153" t="s">
        <v>5580</v>
      </c>
      <c r="D1139" s="153" t="s">
        <v>128</v>
      </c>
      <c r="E1139" s="153">
        <v>9620</v>
      </c>
    </row>
    <row r="1140" spans="1:5">
      <c r="A1140" s="153">
        <v>37728</v>
      </c>
      <c r="B1140" s="153" t="s">
        <v>8496</v>
      </c>
      <c r="C1140" s="153" t="s">
        <v>5580</v>
      </c>
      <c r="D1140" s="153" t="s">
        <v>128</v>
      </c>
      <c r="E1140" s="153">
        <v>13050.9</v>
      </c>
    </row>
    <row r="1141" spans="1:5">
      <c r="A1141" s="153">
        <v>37729</v>
      </c>
      <c r="B1141" s="153" t="s">
        <v>8497</v>
      </c>
      <c r="C1141" s="153" t="s">
        <v>5580</v>
      </c>
      <c r="D1141" s="153" t="s">
        <v>128</v>
      </c>
      <c r="E1141" s="153">
        <v>14127.27</v>
      </c>
    </row>
    <row r="1142" spans="1:5">
      <c r="A1142" s="153">
        <v>37730</v>
      </c>
      <c r="B1142" s="153" t="s">
        <v>8498</v>
      </c>
      <c r="C1142" s="153" t="s">
        <v>5580</v>
      </c>
      <c r="D1142" s="153" t="s">
        <v>128</v>
      </c>
      <c r="E1142" s="153">
        <v>15203.63</v>
      </c>
    </row>
    <row r="1143" spans="1:5">
      <c r="A1143" s="153">
        <v>37731</v>
      </c>
      <c r="B1143" s="153" t="s">
        <v>8499</v>
      </c>
      <c r="C1143" s="153" t="s">
        <v>5580</v>
      </c>
      <c r="D1143" s="153" t="s">
        <v>128</v>
      </c>
      <c r="E1143" s="153">
        <v>16280</v>
      </c>
    </row>
    <row r="1144" spans="1:5">
      <c r="A1144" s="153">
        <v>37732</v>
      </c>
      <c r="B1144" s="153" t="s">
        <v>8500</v>
      </c>
      <c r="C1144" s="153" t="s">
        <v>5580</v>
      </c>
      <c r="D1144" s="153" t="s">
        <v>128</v>
      </c>
      <c r="E1144" s="153">
        <v>18567.27</v>
      </c>
    </row>
    <row r="1145" spans="1:5">
      <c r="A1145" s="153">
        <v>42250</v>
      </c>
      <c r="B1145" s="153" t="s">
        <v>8501</v>
      </c>
      <c r="C1145" s="153" t="s">
        <v>5593</v>
      </c>
      <c r="D1145" s="153" t="s">
        <v>127</v>
      </c>
      <c r="E1145" s="153">
        <v>1866.08</v>
      </c>
    </row>
    <row r="1146" spans="1:5">
      <c r="A1146" s="153">
        <v>42256</v>
      </c>
      <c r="B1146" s="153" t="s">
        <v>8502</v>
      </c>
      <c r="C1146" s="153" t="s">
        <v>5584</v>
      </c>
      <c r="D1146" s="153" t="s">
        <v>127</v>
      </c>
      <c r="E1146" s="153">
        <v>3.91</v>
      </c>
    </row>
    <row r="1147" spans="1:5">
      <c r="A1147" s="153">
        <v>4743</v>
      </c>
      <c r="B1147" s="153" t="s">
        <v>8503</v>
      </c>
      <c r="C1147" s="153" t="s">
        <v>5582</v>
      </c>
      <c r="D1147" s="153" t="s">
        <v>127</v>
      </c>
      <c r="E1147" s="153">
        <v>32.36</v>
      </c>
    </row>
    <row r="1148" spans="1:5">
      <c r="A1148" s="153">
        <v>4744</v>
      </c>
      <c r="B1148" s="153" t="s">
        <v>8504</v>
      </c>
      <c r="C1148" s="153" t="s">
        <v>5582</v>
      </c>
      <c r="D1148" s="153" t="s">
        <v>127</v>
      </c>
      <c r="E1148" s="153">
        <v>42.3</v>
      </c>
    </row>
    <row r="1149" spans="1:5">
      <c r="A1149" s="153">
        <v>4745</v>
      </c>
      <c r="B1149" s="153" t="s">
        <v>8505</v>
      </c>
      <c r="C1149" s="153" t="s">
        <v>5582</v>
      </c>
      <c r="D1149" s="153" t="s">
        <v>127</v>
      </c>
      <c r="E1149" s="153">
        <v>56.67</v>
      </c>
    </row>
    <row r="1150" spans="1:5">
      <c r="A1150" s="153">
        <v>36496</v>
      </c>
      <c r="B1150" s="153" t="s">
        <v>8506</v>
      </c>
      <c r="C1150" s="153" t="s">
        <v>5580</v>
      </c>
      <c r="D1150" s="153" t="s">
        <v>128</v>
      </c>
      <c r="E1150" s="153">
        <v>8374.74</v>
      </c>
    </row>
    <row r="1151" spans="1:5">
      <c r="A1151" s="153">
        <v>10630</v>
      </c>
      <c r="B1151" s="153" t="s">
        <v>8507</v>
      </c>
      <c r="C1151" s="153" t="s">
        <v>5580</v>
      </c>
      <c r="D1151" s="153" t="s">
        <v>127</v>
      </c>
      <c r="E1151" s="153">
        <v>382547.43</v>
      </c>
    </row>
    <row r="1152" spans="1:5">
      <c r="A1152" s="153">
        <v>37762</v>
      </c>
      <c r="B1152" s="153" t="s">
        <v>8508</v>
      </c>
      <c r="C1152" s="153" t="s">
        <v>5580</v>
      </c>
      <c r="D1152" s="153" t="s">
        <v>127</v>
      </c>
      <c r="E1152" s="153">
        <v>328087.62</v>
      </c>
    </row>
    <row r="1153" spans="1:5">
      <c r="A1153" s="153">
        <v>37763</v>
      </c>
      <c r="B1153" s="153" t="s">
        <v>8509</v>
      </c>
      <c r="C1153" s="153" t="s">
        <v>5580</v>
      </c>
      <c r="D1153" s="153" t="s">
        <v>127</v>
      </c>
      <c r="E1153" s="153">
        <v>332072.44</v>
      </c>
    </row>
    <row r="1154" spans="1:5">
      <c r="A1154" s="153">
        <v>41992</v>
      </c>
      <c r="B1154" s="153" t="s">
        <v>8510</v>
      </c>
      <c r="C1154" s="153" t="s">
        <v>5580</v>
      </c>
      <c r="D1154" s="153" t="s">
        <v>5579</v>
      </c>
      <c r="E1154" s="153">
        <v>377500</v>
      </c>
    </row>
    <row r="1155" spans="1:5">
      <c r="A1155" s="153">
        <v>13215</v>
      </c>
      <c r="B1155" s="153" t="s">
        <v>8511</v>
      </c>
      <c r="C1155" s="153" t="s">
        <v>5580</v>
      </c>
      <c r="D1155" s="153" t="s">
        <v>127</v>
      </c>
      <c r="E1155" s="153">
        <v>462908.99</v>
      </c>
    </row>
    <row r="1156" spans="1:5">
      <c r="A1156" s="153">
        <v>4235</v>
      </c>
      <c r="B1156" s="153" t="s">
        <v>8512</v>
      </c>
      <c r="C1156" s="153" t="s">
        <v>5578</v>
      </c>
      <c r="D1156" s="153" t="s">
        <v>127</v>
      </c>
      <c r="E1156" s="153">
        <v>8.1999999999999993</v>
      </c>
    </row>
    <row r="1157" spans="1:5">
      <c r="A1157" s="153">
        <v>40976</v>
      </c>
      <c r="B1157" s="153" t="s">
        <v>8513</v>
      </c>
      <c r="C1157" s="153" t="s">
        <v>5588</v>
      </c>
      <c r="D1157" s="153" t="s">
        <v>127</v>
      </c>
      <c r="E1157" s="153">
        <v>1438.3</v>
      </c>
    </row>
    <row r="1158" spans="1:5">
      <c r="A1158" s="153">
        <v>39013</v>
      </c>
      <c r="B1158" s="153" t="s">
        <v>8514</v>
      </c>
      <c r="C1158" s="153" t="s">
        <v>5580</v>
      </c>
      <c r="D1158" s="153" t="s">
        <v>127</v>
      </c>
      <c r="E1158" s="153">
        <v>0.88</v>
      </c>
    </row>
    <row r="1159" spans="1:5">
      <c r="A1159" s="153">
        <v>41967</v>
      </c>
      <c r="B1159" s="153" t="s">
        <v>8515</v>
      </c>
      <c r="C1159" s="153" t="s">
        <v>5585</v>
      </c>
      <c r="D1159" s="153" t="s">
        <v>127</v>
      </c>
      <c r="E1159" s="153">
        <v>7.04</v>
      </c>
    </row>
    <row r="1160" spans="1:5">
      <c r="A1160" s="153">
        <v>12760</v>
      </c>
      <c r="B1160" s="153" t="s">
        <v>8516</v>
      </c>
      <c r="C1160" s="153" t="s">
        <v>5581</v>
      </c>
      <c r="D1160" s="153" t="s">
        <v>127</v>
      </c>
      <c r="E1160" s="153">
        <v>950.75</v>
      </c>
    </row>
    <row r="1161" spans="1:5">
      <c r="A1161" s="153">
        <v>12759</v>
      </c>
      <c r="B1161" s="153" t="s">
        <v>8517</v>
      </c>
      <c r="C1161" s="153" t="s">
        <v>5581</v>
      </c>
      <c r="D1161" s="153" t="s">
        <v>127</v>
      </c>
      <c r="E1161" s="153">
        <v>633.82000000000005</v>
      </c>
    </row>
    <row r="1162" spans="1:5">
      <c r="A1162" s="153">
        <v>40424</v>
      </c>
      <c r="B1162" s="153" t="s">
        <v>8518</v>
      </c>
      <c r="C1162" s="153" t="s">
        <v>5584</v>
      </c>
      <c r="D1162" s="153" t="s">
        <v>127</v>
      </c>
      <c r="E1162" s="153">
        <v>5.27</v>
      </c>
    </row>
    <row r="1163" spans="1:5">
      <c r="A1163" s="153">
        <v>1325</v>
      </c>
      <c r="B1163" s="153" t="s">
        <v>8519</v>
      </c>
      <c r="C1163" s="153" t="s">
        <v>5584</v>
      </c>
      <c r="D1163" s="153" t="s">
        <v>127</v>
      </c>
      <c r="E1163" s="153">
        <v>6.43</v>
      </c>
    </row>
    <row r="1164" spans="1:5">
      <c r="A1164" s="153">
        <v>1327</v>
      </c>
      <c r="B1164" s="153" t="s">
        <v>8520</v>
      </c>
      <c r="C1164" s="153" t="s">
        <v>5584</v>
      </c>
      <c r="D1164" s="153" t="s">
        <v>127</v>
      </c>
      <c r="E1164" s="153">
        <v>5.76</v>
      </c>
    </row>
    <row r="1165" spans="1:5">
      <c r="A1165" s="153">
        <v>1328</v>
      </c>
      <c r="B1165" s="153" t="s">
        <v>8521</v>
      </c>
      <c r="C1165" s="153" t="s">
        <v>5584</v>
      </c>
      <c r="D1165" s="153" t="s">
        <v>127</v>
      </c>
      <c r="E1165" s="153">
        <v>6.02</v>
      </c>
    </row>
    <row r="1166" spans="1:5">
      <c r="A1166" s="153">
        <v>1321</v>
      </c>
      <c r="B1166" s="153" t="s">
        <v>8522</v>
      </c>
      <c r="C1166" s="153" t="s">
        <v>5584</v>
      </c>
      <c r="D1166" s="153" t="s">
        <v>127</v>
      </c>
      <c r="E1166" s="153">
        <v>6.46</v>
      </c>
    </row>
    <row r="1167" spans="1:5">
      <c r="A1167" s="153">
        <v>1318</v>
      </c>
      <c r="B1167" s="153" t="s">
        <v>8523</v>
      </c>
      <c r="C1167" s="153" t="s">
        <v>5584</v>
      </c>
      <c r="D1167" s="153" t="s">
        <v>127</v>
      </c>
      <c r="E1167" s="153">
        <v>6.21</v>
      </c>
    </row>
    <row r="1168" spans="1:5">
      <c r="A1168" s="153">
        <v>1322</v>
      </c>
      <c r="B1168" s="153" t="s">
        <v>8524</v>
      </c>
      <c r="C1168" s="153" t="s">
        <v>5584</v>
      </c>
      <c r="D1168" s="153" t="s">
        <v>127</v>
      </c>
      <c r="E1168" s="153">
        <v>6.85</v>
      </c>
    </row>
    <row r="1169" spans="1:5">
      <c r="A1169" s="153">
        <v>1323</v>
      </c>
      <c r="B1169" s="153" t="s">
        <v>8525</v>
      </c>
      <c r="C1169" s="153" t="s">
        <v>5584</v>
      </c>
      <c r="D1169" s="153" t="s">
        <v>127</v>
      </c>
      <c r="E1169" s="153">
        <v>6.7</v>
      </c>
    </row>
    <row r="1170" spans="1:5">
      <c r="A1170" s="153">
        <v>1319</v>
      </c>
      <c r="B1170" s="153" t="s">
        <v>8526</v>
      </c>
      <c r="C1170" s="153" t="s">
        <v>5584</v>
      </c>
      <c r="D1170" s="153" t="s">
        <v>127</v>
      </c>
      <c r="E1170" s="153">
        <v>5.92</v>
      </c>
    </row>
    <row r="1171" spans="1:5">
      <c r="A1171" s="153">
        <v>11026</v>
      </c>
      <c r="B1171" s="153" t="s">
        <v>8527</v>
      </c>
      <c r="C1171" s="153" t="s">
        <v>5584</v>
      </c>
      <c r="D1171" s="153" t="s">
        <v>127</v>
      </c>
      <c r="E1171" s="153">
        <v>7.93</v>
      </c>
    </row>
    <row r="1172" spans="1:5">
      <c r="A1172" s="153">
        <v>11027</v>
      </c>
      <c r="B1172" s="153" t="s">
        <v>8528</v>
      </c>
      <c r="C1172" s="153" t="s">
        <v>5584</v>
      </c>
      <c r="D1172" s="153" t="s">
        <v>127</v>
      </c>
      <c r="E1172" s="153">
        <v>8.42</v>
      </c>
    </row>
    <row r="1173" spans="1:5">
      <c r="A1173" s="153">
        <v>11046</v>
      </c>
      <c r="B1173" s="153" t="s">
        <v>8529</v>
      </c>
      <c r="C1173" s="153" t="s">
        <v>5584</v>
      </c>
      <c r="D1173" s="153" t="s">
        <v>127</v>
      </c>
      <c r="E1173" s="153">
        <v>8.18</v>
      </c>
    </row>
    <row r="1174" spans="1:5">
      <c r="A1174" s="153">
        <v>11047</v>
      </c>
      <c r="B1174" s="153" t="s">
        <v>8530</v>
      </c>
      <c r="C1174" s="153" t="s">
        <v>5584</v>
      </c>
      <c r="D1174" s="153" t="s">
        <v>127</v>
      </c>
      <c r="E1174" s="153">
        <v>6.18</v>
      </c>
    </row>
    <row r="1175" spans="1:5">
      <c r="A1175" s="153">
        <v>39630</v>
      </c>
      <c r="B1175" s="153" t="s">
        <v>8531</v>
      </c>
      <c r="C1175" s="153" t="s">
        <v>5581</v>
      </c>
      <c r="D1175" s="153" t="s">
        <v>127</v>
      </c>
      <c r="E1175" s="153">
        <v>57.43</v>
      </c>
    </row>
    <row r="1176" spans="1:5">
      <c r="A1176" s="153">
        <v>11049</v>
      </c>
      <c r="B1176" s="153" t="s">
        <v>8532</v>
      </c>
      <c r="C1176" s="153" t="s">
        <v>5584</v>
      </c>
      <c r="D1176" s="153" t="s">
        <v>5579</v>
      </c>
      <c r="E1176" s="153">
        <v>7.62</v>
      </c>
    </row>
    <row r="1177" spans="1:5">
      <c r="A1177" s="153">
        <v>39632</v>
      </c>
      <c r="B1177" s="153" t="s">
        <v>8533</v>
      </c>
      <c r="C1177" s="153" t="s">
        <v>5581</v>
      </c>
      <c r="D1177" s="153" t="s">
        <v>127</v>
      </c>
      <c r="E1177" s="153">
        <v>40.08</v>
      </c>
    </row>
    <row r="1178" spans="1:5">
      <c r="A1178" s="153">
        <v>11051</v>
      </c>
      <c r="B1178" s="153" t="s">
        <v>8534</v>
      </c>
      <c r="C1178" s="153" t="s">
        <v>5584</v>
      </c>
      <c r="D1178" s="153" t="s">
        <v>127</v>
      </c>
      <c r="E1178" s="153">
        <v>8.19</v>
      </c>
    </row>
    <row r="1179" spans="1:5">
      <c r="A1179" s="153">
        <v>11061</v>
      </c>
      <c r="B1179" s="153" t="s">
        <v>8535</v>
      </c>
      <c r="C1179" s="153" t="s">
        <v>5584</v>
      </c>
      <c r="D1179" s="153" t="s">
        <v>127</v>
      </c>
      <c r="E1179" s="153">
        <v>5.72</v>
      </c>
    </row>
    <row r="1180" spans="1:5">
      <c r="A1180" s="153">
        <v>1336</v>
      </c>
      <c r="B1180" s="153" t="s">
        <v>8536</v>
      </c>
      <c r="C1180" s="153" t="s">
        <v>5581</v>
      </c>
      <c r="D1180" s="153" t="s">
        <v>127</v>
      </c>
      <c r="E1180" s="153">
        <v>1532.51</v>
      </c>
    </row>
    <row r="1181" spans="1:5">
      <c r="A1181" s="153">
        <v>1333</v>
      </c>
      <c r="B1181" s="153" t="s">
        <v>8537</v>
      </c>
      <c r="C1181" s="153" t="s">
        <v>5584</v>
      </c>
      <c r="D1181" s="153" t="s">
        <v>127</v>
      </c>
      <c r="E1181" s="153">
        <v>5.96</v>
      </c>
    </row>
    <row r="1182" spans="1:5">
      <c r="A1182" s="153">
        <v>1330</v>
      </c>
      <c r="B1182" s="153" t="s">
        <v>8538</v>
      </c>
      <c r="C1182" s="153" t="s">
        <v>5584</v>
      </c>
      <c r="D1182" s="153" t="s">
        <v>127</v>
      </c>
      <c r="E1182" s="153">
        <v>6.11</v>
      </c>
    </row>
    <row r="1183" spans="1:5">
      <c r="A1183" s="153">
        <v>10957</v>
      </c>
      <c r="B1183" s="153" t="s">
        <v>8539</v>
      </c>
      <c r="C1183" s="153" t="s">
        <v>5584</v>
      </c>
      <c r="D1183" s="153" t="s">
        <v>127</v>
      </c>
      <c r="E1183" s="153">
        <v>7.62</v>
      </c>
    </row>
    <row r="1184" spans="1:5">
      <c r="A1184" s="153">
        <v>1332</v>
      </c>
      <c r="B1184" s="153" t="s">
        <v>8540</v>
      </c>
      <c r="C1184" s="153" t="s">
        <v>5584</v>
      </c>
      <c r="D1184" s="153" t="s">
        <v>127</v>
      </c>
      <c r="E1184" s="153">
        <v>6.35</v>
      </c>
    </row>
    <row r="1185" spans="1:5">
      <c r="A1185" s="153">
        <v>1334</v>
      </c>
      <c r="B1185" s="153" t="s">
        <v>8541</v>
      </c>
      <c r="C1185" s="153" t="s">
        <v>5584</v>
      </c>
      <c r="D1185" s="153" t="s">
        <v>127</v>
      </c>
      <c r="E1185" s="153">
        <v>7.03</v>
      </c>
    </row>
    <row r="1186" spans="1:5">
      <c r="A1186" s="153">
        <v>1335</v>
      </c>
      <c r="B1186" s="153" t="s">
        <v>8542</v>
      </c>
      <c r="C1186" s="153" t="s">
        <v>5584</v>
      </c>
      <c r="D1186" s="153" t="s">
        <v>127</v>
      </c>
      <c r="E1186" s="153">
        <v>7.13</v>
      </c>
    </row>
    <row r="1187" spans="1:5">
      <c r="A1187" s="153">
        <v>40425</v>
      </c>
      <c r="B1187" s="153" t="s">
        <v>8543</v>
      </c>
      <c r="C1187" s="153" t="s">
        <v>5584</v>
      </c>
      <c r="D1187" s="153" t="s">
        <v>127</v>
      </c>
      <c r="E1187" s="153">
        <v>5.31</v>
      </c>
    </row>
    <row r="1188" spans="1:5">
      <c r="A1188" s="153">
        <v>1337</v>
      </c>
      <c r="B1188" s="153" t="s">
        <v>8544</v>
      </c>
      <c r="C1188" s="153" t="s">
        <v>5584</v>
      </c>
      <c r="D1188" s="153" t="s">
        <v>127</v>
      </c>
      <c r="E1188" s="153">
        <v>7.51</v>
      </c>
    </row>
    <row r="1189" spans="1:5">
      <c r="A1189" s="153">
        <v>11122</v>
      </c>
      <c r="B1189" s="153" t="s">
        <v>8545</v>
      </c>
      <c r="C1189" s="153" t="s">
        <v>5584</v>
      </c>
      <c r="D1189" s="153" t="s">
        <v>127</v>
      </c>
      <c r="E1189" s="153">
        <v>15.3</v>
      </c>
    </row>
    <row r="1190" spans="1:5">
      <c r="A1190" s="153">
        <v>11123</v>
      </c>
      <c r="B1190" s="153" t="s">
        <v>8546</v>
      </c>
      <c r="C1190" s="153" t="s">
        <v>5584</v>
      </c>
      <c r="D1190" s="153" t="s">
        <v>127</v>
      </c>
      <c r="E1190" s="153">
        <v>15.3</v>
      </c>
    </row>
    <row r="1191" spans="1:5">
      <c r="A1191" s="153">
        <v>11125</v>
      </c>
      <c r="B1191" s="153" t="s">
        <v>8547</v>
      </c>
      <c r="C1191" s="153" t="s">
        <v>5584</v>
      </c>
      <c r="D1191" s="153" t="s">
        <v>127</v>
      </c>
      <c r="E1191" s="153">
        <v>15.3</v>
      </c>
    </row>
    <row r="1192" spans="1:5">
      <c r="A1192" s="153">
        <v>39416</v>
      </c>
      <c r="B1192" s="153" t="s">
        <v>8548</v>
      </c>
      <c r="C1192" s="153" t="s">
        <v>5581</v>
      </c>
      <c r="D1192" s="153" t="s">
        <v>127</v>
      </c>
      <c r="E1192" s="153">
        <v>20.440000000000001</v>
      </c>
    </row>
    <row r="1193" spans="1:5">
      <c r="A1193" s="153">
        <v>39417</v>
      </c>
      <c r="B1193" s="153" t="s">
        <v>8549</v>
      </c>
      <c r="C1193" s="153" t="s">
        <v>5581</v>
      </c>
      <c r="D1193" s="153" t="s">
        <v>127</v>
      </c>
      <c r="E1193" s="153">
        <v>21.42</v>
      </c>
    </row>
    <row r="1194" spans="1:5">
      <c r="A1194" s="153">
        <v>39414</v>
      </c>
      <c r="B1194" s="153" t="s">
        <v>8550</v>
      </c>
      <c r="C1194" s="153" t="s">
        <v>5581</v>
      </c>
      <c r="D1194" s="153" t="s">
        <v>127</v>
      </c>
      <c r="E1194" s="153">
        <v>19.190000000000001</v>
      </c>
    </row>
    <row r="1195" spans="1:5">
      <c r="A1195" s="153">
        <v>39415</v>
      </c>
      <c r="B1195" s="153" t="s">
        <v>8551</v>
      </c>
      <c r="C1195" s="153" t="s">
        <v>5581</v>
      </c>
      <c r="D1195" s="153" t="s">
        <v>127</v>
      </c>
      <c r="E1195" s="153">
        <v>20.34</v>
      </c>
    </row>
    <row r="1196" spans="1:5">
      <c r="A1196" s="153">
        <v>39412</v>
      </c>
      <c r="B1196" s="153" t="s">
        <v>8552</v>
      </c>
      <c r="C1196" s="153" t="s">
        <v>5581</v>
      </c>
      <c r="D1196" s="153" t="s">
        <v>127</v>
      </c>
      <c r="E1196" s="153">
        <v>14.45</v>
      </c>
    </row>
    <row r="1197" spans="1:5">
      <c r="A1197" s="153">
        <v>39413</v>
      </c>
      <c r="B1197" s="153" t="s">
        <v>8553</v>
      </c>
      <c r="C1197" s="153" t="s">
        <v>5581</v>
      </c>
      <c r="D1197" s="153" t="s">
        <v>127</v>
      </c>
      <c r="E1197" s="153">
        <v>14.31</v>
      </c>
    </row>
    <row r="1198" spans="1:5">
      <c r="A1198" s="153">
        <v>1338</v>
      </c>
      <c r="B1198" s="153" t="s">
        <v>8554</v>
      </c>
      <c r="C1198" s="153" t="s">
        <v>5581</v>
      </c>
      <c r="D1198" s="153" t="s">
        <v>5579</v>
      </c>
      <c r="E1198" s="153">
        <v>24.67</v>
      </c>
    </row>
    <row r="1199" spans="1:5">
      <c r="A1199" s="153">
        <v>1340</v>
      </c>
      <c r="B1199" s="153" t="s">
        <v>8555</v>
      </c>
      <c r="C1199" s="153" t="s">
        <v>5581</v>
      </c>
      <c r="D1199" s="153" t="s">
        <v>127</v>
      </c>
      <c r="E1199" s="153">
        <v>28.52</v>
      </c>
    </row>
    <row r="1200" spans="1:5">
      <c r="A1200" s="153">
        <v>1341</v>
      </c>
      <c r="B1200" s="153" t="s">
        <v>8556</v>
      </c>
      <c r="C1200" s="153" t="s">
        <v>5581</v>
      </c>
      <c r="D1200" s="153" t="s">
        <v>127</v>
      </c>
      <c r="E1200" s="153">
        <v>27.47</v>
      </c>
    </row>
    <row r="1201" spans="1:5">
      <c r="A1201" s="153">
        <v>1364</v>
      </c>
      <c r="B1201" s="153" t="s">
        <v>8557</v>
      </c>
      <c r="C1201" s="153" t="s">
        <v>5581</v>
      </c>
      <c r="D1201" s="153" t="s">
        <v>127</v>
      </c>
      <c r="E1201" s="153">
        <v>23.07</v>
      </c>
    </row>
    <row r="1202" spans="1:5">
      <c r="A1202" s="153">
        <v>1361</v>
      </c>
      <c r="B1202" s="153" t="s">
        <v>8558</v>
      </c>
      <c r="C1202" s="153" t="s">
        <v>5580</v>
      </c>
      <c r="D1202" s="153" t="s">
        <v>127</v>
      </c>
      <c r="E1202" s="153">
        <v>96.21</v>
      </c>
    </row>
    <row r="1203" spans="1:5">
      <c r="A1203" s="153">
        <v>1362</v>
      </c>
      <c r="B1203" s="153" t="s">
        <v>8559</v>
      </c>
      <c r="C1203" s="153" t="s">
        <v>5581</v>
      </c>
      <c r="D1203" s="153" t="s">
        <v>127</v>
      </c>
      <c r="E1203" s="153">
        <v>32.11</v>
      </c>
    </row>
    <row r="1204" spans="1:5">
      <c r="A1204" s="153">
        <v>11131</v>
      </c>
      <c r="B1204" s="153" t="s">
        <v>8560</v>
      </c>
      <c r="C1204" s="153" t="s">
        <v>5581</v>
      </c>
      <c r="D1204" s="153" t="s">
        <v>127</v>
      </c>
      <c r="E1204" s="153">
        <v>41.1</v>
      </c>
    </row>
    <row r="1205" spans="1:5">
      <c r="A1205" s="153">
        <v>11132</v>
      </c>
      <c r="B1205" s="153" t="s">
        <v>8561</v>
      </c>
      <c r="C1205" s="153" t="s">
        <v>5581</v>
      </c>
      <c r="D1205" s="153" t="s">
        <v>127</v>
      </c>
      <c r="E1205" s="153">
        <v>48.59</v>
      </c>
    </row>
    <row r="1206" spans="1:5">
      <c r="A1206" s="153">
        <v>1363</v>
      </c>
      <c r="B1206" s="153" t="s">
        <v>8562</v>
      </c>
      <c r="C1206" s="153" t="s">
        <v>5581</v>
      </c>
      <c r="D1206" s="153" t="s">
        <v>5579</v>
      </c>
      <c r="E1206" s="153">
        <v>16.34</v>
      </c>
    </row>
    <row r="1207" spans="1:5">
      <c r="A1207" s="153">
        <v>11130</v>
      </c>
      <c r="B1207" s="153" t="s">
        <v>8563</v>
      </c>
      <c r="C1207" s="153" t="s">
        <v>5581</v>
      </c>
      <c r="D1207" s="153" t="s">
        <v>127</v>
      </c>
      <c r="E1207" s="153">
        <v>20.7</v>
      </c>
    </row>
    <row r="1208" spans="1:5">
      <c r="A1208" s="153">
        <v>11134</v>
      </c>
      <c r="B1208" s="153" t="s">
        <v>8564</v>
      </c>
      <c r="C1208" s="153" t="s">
        <v>5581</v>
      </c>
      <c r="D1208" s="153" t="s">
        <v>5579</v>
      </c>
      <c r="E1208" s="153">
        <v>30.54</v>
      </c>
    </row>
    <row r="1209" spans="1:5">
      <c r="A1209" s="153">
        <v>11135</v>
      </c>
      <c r="B1209" s="153" t="s">
        <v>8565</v>
      </c>
      <c r="C1209" s="153" t="s">
        <v>5581</v>
      </c>
      <c r="D1209" s="153" t="s">
        <v>127</v>
      </c>
      <c r="E1209" s="153">
        <v>37.229999999999997</v>
      </c>
    </row>
    <row r="1210" spans="1:5">
      <c r="A1210" s="153">
        <v>11136</v>
      </c>
      <c r="B1210" s="153" t="s">
        <v>8566</v>
      </c>
      <c r="C1210" s="153" t="s">
        <v>5581</v>
      </c>
      <c r="D1210" s="153" t="s">
        <v>127</v>
      </c>
      <c r="E1210" s="153">
        <v>40.270000000000003</v>
      </c>
    </row>
    <row r="1211" spans="1:5">
      <c r="A1211" s="153">
        <v>34743</v>
      </c>
      <c r="B1211" s="153" t="s">
        <v>8567</v>
      </c>
      <c r="C1211" s="153" t="s">
        <v>5581</v>
      </c>
      <c r="D1211" s="153" t="s">
        <v>127</v>
      </c>
      <c r="E1211" s="153">
        <v>51.26</v>
      </c>
    </row>
    <row r="1212" spans="1:5">
      <c r="A1212" s="153">
        <v>11137</v>
      </c>
      <c r="B1212" s="153" t="s">
        <v>8568</v>
      </c>
      <c r="C1212" s="153" t="s">
        <v>5581</v>
      </c>
      <c r="D1212" s="153" t="s">
        <v>127</v>
      </c>
      <c r="E1212" s="153">
        <v>57.17</v>
      </c>
    </row>
    <row r="1213" spans="1:5">
      <c r="A1213" s="153">
        <v>34745</v>
      </c>
      <c r="B1213" s="153" t="s">
        <v>8569</v>
      </c>
      <c r="C1213" s="153" t="s">
        <v>5581</v>
      </c>
      <c r="D1213" s="153" t="s">
        <v>127</v>
      </c>
      <c r="E1213" s="153">
        <v>65.150000000000006</v>
      </c>
    </row>
    <row r="1214" spans="1:5">
      <c r="A1214" s="153">
        <v>34746</v>
      </c>
      <c r="B1214" s="153" t="s">
        <v>8570</v>
      </c>
      <c r="C1214" s="153" t="s">
        <v>5581</v>
      </c>
      <c r="D1214" s="153" t="s">
        <v>127</v>
      </c>
      <c r="E1214" s="153">
        <v>16.78</v>
      </c>
    </row>
    <row r="1215" spans="1:5">
      <c r="A1215" s="153">
        <v>1360</v>
      </c>
      <c r="B1215" s="153" t="s">
        <v>8571</v>
      </c>
      <c r="C1215" s="153" t="s">
        <v>5581</v>
      </c>
      <c r="D1215" s="153" t="s">
        <v>127</v>
      </c>
      <c r="E1215" s="153">
        <v>20.72</v>
      </c>
    </row>
    <row r="1216" spans="1:5">
      <c r="A1216" s="153">
        <v>1346</v>
      </c>
      <c r="B1216" s="153" t="s">
        <v>8572</v>
      </c>
      <c r="C1216" s="153" t="s">
        <v>5581</v>
      </c>
      <c r="D1216" s="153" t="s">
        <v>127</v>
      </c>
      <c r="E1216" s="153">
        <v>29.46</v>
      </c>
    </row>
    <row r="1217" spans="1:5">
      <c r="A1217" s="153">
        <v>1345</v>
      </c>
      <c r="B1217" s="153" t="s">
        <v>8573</v>
      </c>
      <c r="C1217" s="153" t="s">
        <v>5581</v>
      </c>
      <c r="D1217" s="153" t="s">
        <v>127</v>
      </c>
      <c r="E1217" s="153">
        <v>47.73</v>
      </c>
    </row>
    <row r="1218" spans="1:5">
      <c r="A1218" s="153">
        <v>1344</v>
      </c>
      <c r="B1218" s="153" t="s">
        <v>8574</v>
      </c>
      <c r="C1218" s="153" t="s">
        <v>5580</v>
      </c>
      <c r="D1218" s="153" t="s">
        <v>127</v>
      </c>
      <c r="E1218" s="153">
        <v>51.33</v>
      </c>
    </row>
    <row r="1219" spans="1:5">
      <c r="A1219" s="153">
        <v>1342</v>
      </c>
      <c r="B1219" s="153" t="s">
        <v>8575</v>
      </c>
      <c r="C1219" s="153" t="s">
        <v>5580</v>
      </c>
      <c r="D1219" s="153" t="s">
        <v>127</v>
      </c>
      <c r="E1219" s="153">
        <v>90.73</v>
      </c>
    </row>
    <row r="1220" spans="1:5">
      <c r="A1220" s="153">
        <v>1347</v>
      </c>
      <c r="B1220" s="153" t="s">
        <v>8576</v>
      </c>
      <c r="C1220" s="153" t="s">
        <v>5581</v>
      </c>
      <c r="D1220" s="153" t="s">
        <v>5579</v>
      </c>
      <c r="E1220" s="153">
        <v>35.200000000000003</v>
      </c>
    </row>
    <row r="1221" spans="1:5">
      <c r="A1221" s="153">
        <v>1349</v>
      </c>
      <c r="B1221" s="153" t="s">
        <v>8577</v>
      </c>
      <c r="C1221" s="153" t="s">
        <v>5580</v>
      </c>
      <c r="D1221" s="153" t="s">
        <v>127</v>
      </c>
      <c r="E1221" s="153">
        <v>129.4</v>
      </c>
    </row>
    <row r="1222" spans="1:5">
      <c r="A1222" s="153">
        <v>1350</v>
      </c>
      <c r="B1222" s="153" t="s">
        <v>8578</v>
      </c>
      <c r="C1222" s="153" t="s">
        <v>5580</v>
      </c>
      <c r="D1222" s="153" t="s">
        <v>5579</v>
      </c>
      <c r="E1222" s="153">
        <v>44.59</v>
      </c>
    </row>
    <row r="1223" spans="1:5">
      <c r="A1223" s="153">
        <v>1357</v>
      </c>
      <c r="B1223" s="153" t="s">
        <v>8579</v>
      </c>
      <c r="C1223" s="153" t="s">
        <v>5580</v>
      </c>
      <c r="D1223" s="153" t="s">
        <v>127</v>
      </c>
      <c r="E1223" s="153">
        <v>56.8</v>
      </c>
    </row>
    <row r="1224" spans="1:5">
      <c r="A1224" s="153">
        <v>1355</v>
      </c>
      <c r="B1224" s="153" t="s">
        <v>8580</v>
      </c>
      <c r="C1224" s="153" t="s">
        <v>5581</v>
      </c>
      <c r="D1224" s="153" t="s">
        <v>127</v>
      </c>
      <c r="E1224" s="153">
        <v>26.14</v>
      </c>
    </row>
    <row r="1225" spans="1:5">
      <c r="A1225" s="153">
        <v>1358</v>
      </c>
      <c r="B1225" s="153" t="s">
        <v>8581</v>
      </c>
      <c r="C1225" s="153" t="s">
        <v>5581</v>
      </c>
      <c r="D1225" s="153" t="s">
        <v>127</v>
      </c>
      <c r="E1225" s="153">
        <v>30.28</v>
      </c>
    </row>
    <row r="1226" spans="1:5">
      <c r="A1226" s="153">
        <v>1359</v>
      </c>
      <c r="B1226" s="153" t="s">
        <v>8582</v>
      </c>
      <c r="C1226" s="153" t="s">
        <v>5580</v>
      </c>
      <c r="D1226" s="153" t="s">
        <v>127</v>
      </c>
      <c r="E1226" s="153">
        <v>87.75</v>
      </c>
    </row>
    <row r="1227" spans="1:5">
      <c r="A1227" s="153">
        <v>1351</v>
      </c>
      <c r="B1227" s="153" t="s">
        <v>8583</v>
      </c>
      <c r="C1227" s="153" t="s">
        <v>5580</v>
      </c>
      <c r="D1227" s="153" t="s">
        <v>127</v>
      </c>
      <c r="E1227" s="153">
        <v>28.28</v>
      </c>
    </row>
    <row r="1228" spans="1:5">
      <c r="A1228" s="153">
        <v>34659</v>
      </c>
      <c r="B1228" s="153" t="s">
        <v>8584</v>
      </c>
      <c r="C1228" s="153" t="s">
        <v>5581</v>
      </c>
      <c r="D1228" s="153" t="s">
        <v>128</v>
      </c>
      <c r="E1228" s="153">
        <v>24.07</v>
      </c>
    </row>
    <row r="1229" spans="1:5">
      <c r="A1229" s="153">
        <v>34514</v>
      </c>
      <c r="B1229" s="153" t="s">
        <v>8585</v>
      </c>
      <c r="C1229" s="153" t="s">
        <v>5581</v>
      </c>
      <c r="D1229" s="153" t="s">
        <v>128</v>
      </c>
      <c r="E1229" s="153">
        <v>26.66</v>
      </c>
    </row>
    <row r="1230" spans="1:5">
      <c r="A1230" s="153">
        <v>34660</v>
      </c>
      <c r="B1230" s="153" t="s">
        <v>8586</v>
      </c>
      <c r="C1230" s="153" t="s">
        <v>5581</v>
      </c>
      <c r="D1230" s="153" t="s">
        <v>128</v>
      </c>
      <c r="E1230" s="153">
        <v>33.83</v>
      </c>
    </row>
    <row r="1231" spans="1:5">
      <c r="A1231" s="153">
        <v>34661</v>
      </c>
      <c r="B1231" s="153" t="s">
        <v>8587</v>
      </c>
      <c r="C1231" s="153" t="s">
        <v>5581</v>
      </c>
      <c r="D1231" s="153" t="s">
        <v>128</v>
      </c>
      <c r="E1231" s="153">
        <v>48.59</v>
      </c>
    </row>
    <row r="1232" spans="1:5">
      <c r="A1232" s="153">
        <v>34667</v>
      </c>
      <c r="B1232" s="153" t="s">
        <v>8588</v>
      </c>
      <c r="C1232" s="153" t="s">
        <v>5581</v>
      </c>
      <c r="D1232" s="153" t="s">
        <v>128</v>
      </c>
      <c r="E1232" s="153">
        <v>17.59</v>
      </c>
    </row>
    <row r="1233" spans="1:5">
      <c r="A1233" s="153">
        <v>34668</v>
      </c>
      <c r="B1233" s="153" t="s">
        <v>8589</v>
      </c>
      <c r="C1233" s="153" t="s">
        <v>5581</v>
      </c>
      <c r="D1233" s="153" t="s">
        <v>128</v>
      </c>
      <c r="E1233" s="153">
        <v>22.99</v>
      </c>
    </row>
    <row r="1234" spans="1:5">
      <c r="A1234" s="153">
        <v>34741</v>
      </c>
      <c r="B1234" s="153" t="s">
        <v>8590</v>
      </c>
      <c r="C1234" s="153" t="s">
        <v>5581</v>
      </c>
      <c r="D1234" s="153" t="s">
        <v>128</v>
      </c>
      <c r="E1234" s="153">
        <v>25.3</v>
      </c>
    </row>
    <row r="1235" spans="1:5">
      <c r="A1235" s="153">
        <v>34664</v>
      </c>
      <c r="B1235" s="153" t="s">
        <v>8591</v>
      </c>
      <c r="C1235" s="153" t="s">
        <v>5581</v>
      </c>
      <c r="D1235" s="153" t="s">
        <v>128</v>
      </c>
      <c r="E1235" s="153">
        <v>27.61</v>
      </c>
    </row>
    <row r="1236" spans="1:5">
      <c r="A1236" s="153">
        <v>34665</v>
      </c>
      <c r="B1236" s="153" t="s">
        <v>8592</v>
      </c>
      <c r="C1236" s="153" t="s">
        <v>5581</v>
      </c>
      <c r="D1236" s="153" t="s">
        <v>128</v>
      </c>
      <c r="E1236" s="153">
        <v>34.270000000000003</v>
      </c>
    </row>
    <row r="1237" spans="1:5">
      <c r="A1237" s="153">
        <v>34666</v>
      </c>
      <c r="B1237" s="153" t="s">
        <v>8593</v>
      </c>
      <c r="C1237" s="153" t="s">
        <v>5581</v>
      </c>
      <c r="D1237" s="153" t="s">
        <v>128</v>
      </c>
      <c r="E1237" s="153">
        <v>51.77</v>
      </c>
    </row>
    <row r="1238" spans="1:5">
      <c r="A1238" s="153">
        <v>34669</v>
      </c>
      <c r="B1238" s="153" t="s">
        <v>8594</v>
      </c>
      <c r="C1238" s="153" t="s">
        <v>5581</v>
      </c>
      <c r="D1238" s="153" t="s">
        <v>128</v>
      </c>
      <c r="E1238" s="153">
        <v>18.98</v>
      </c>
    </row>
    <row r="1239" spans="1:5">
      <c r="A1239" s="153">
        <v>34670</v>
      </c>
      <c r="B1239" s="153" t="s">
        <v>8595</v>
      </c>
      <c r="C1239" s="153" t="s">
        <v>5581</v>
      </c>
      <c r="D1239" s="153" t="s">
        <v>128</v>
      </c>
      <c r="E1239" s="153">
        <v>23.21</v>
      </c>
    </row>
    <row r="1240" spans="1:5">
      <c r="A1240" s="153">
        <v>34671</v>
      </c>
      <c r="B1240" s="153" t="s">
        <v>8596</v>
      </c>
      <c r="C1240" s="153" t="s">
        <v>5581</v>
      </c>
      <c r="D1240" s="153" t="s">
        <v>128</v>
      </c>
      <c r="E1240" s="153">
        <v>19.38</v>
      </c>
    </row>
    <row r="1241" spans="1:5">
      <c r="A1241" s="153">
        <v>34672</v>
      </c>
      <c r="B1241" s="153" t="s">
        <v>8597</v>
      </c>
      <c r="C1241" s="153" t="s">
        <v>5581</v>
      </c>
      <c r="D1241" s="153" t="s">
        <v>128</v>
      </c>
      <c r="E1241" s="153">
        <v>20.43</v>
      </c>
    </row>
    <row r="1242" spans="1:5">
      <c r="A1242" s="153">
        <v>34673</v>
      </c>
      <c r="B1242" s="153" t="s">
        <v>8598</v>
      </c>
      <c r="C1242" s="153" t="s">
        <v>5581</v>
      </c>
      <c r="D1242" s="153" t="s">
        <v>128</v>
      </c>
      <c r="E1242" s="153">
        <v>24.93</v>
      </c>
    </row>
    <row r="1243" spans="1:5">
      <c r="A1243" s="153">
        <v>34674</v>
      </c>
      <c r="B1243" s="153" t="s">
        <v>8599</v>
      </c>
      <c r="C1243" s="153" t="s">
        <v>5581</v>
      </c>
      <c r="D1243" s="153" t="s">
        <v>128</v>
      </c>
      <c r="E1243" s="153">
        <v>33.15</v>
      </c>
    </row>
    <row r="1244" spans="1:5">
      <c r="A1244" s="153">
        <v>34675</v>
      </c>
      <c r="B1244" s="153" t="s">
        <v>8600</v>
      </c>
      <c r="C1244" s="153" t="s">
        <v>5581</v>
      </c>
      <c r="D1244" s="153" t="s">
        <v>128</v>
      </c>
      <c r="E1244" s="153">
        <v>40.42</v>
      </c>
    </row>
    <row r="1245" spans="1:5">
      <c r="A1245" s="153">
        <v>34676</v>
      </c>
      <c r="B1245" s="153" t="s">
        <v>8601</v>
      </c>
      <c r="C1245" s="153" t="s">
        <v>5581</v>
      </c>
      <c r="D1245" s="153" t="s">
        <v>128</v>
      </c>
      <c r="E1245" s="153">
        <v>11.63</v>
      </c>
    </row>
    <row r="1246" spans="1:5">
      <c r="A1246" s="153">
        <v>34677</v>
      </c>
      <c r="B1246" s="153" t="s">
        <v>8602</v>
      </c>
      <c r="C1246" s="153" t="s">
        <v>5581</v>
      </c>
      <c r="D1246" s="153" t="s">
        <v>128</v>
      </c>
      <c r="E1246" s="153">
        <v>15.64</v>
      </c>
    </row>
    <row r="1247" spans="1:5">
      <c r="A1247" s="153">
        <v>40623</v>
      </c>
      <c r="B1247" s="153" t="s">
        <v>8603</v>
      </c>
      <c r="C1247" s="153" t="s">
        <v>5590</v>
      </c>
      <c r="D1247" s="153" t="s">
        <v>127</v>
      </c>
      <c r="E1247" s="153">
        <v>33.49</v>
      </c>
    </row>
    <row r="1248" spans="1:5">
      <c r="A1248" s="153">
        <v>11112</v>
      </c>
      <c r="B1248" s="153" t="s">
        <v>8604</v>
      </c>
      <c r="C1248" s="153" t="s">
        <v>5584</v>
      </c>
      <c r="D1248" s="153" t="s">
        <v>5579</v>
      </c>
      <c r="E1248" s="153">
        <v>15.3</v>
      </c>
    </row>
    <row r="1249" spans="1:5">
      <c r="A1249" s="153">
        <v>11115</v>
      </c>
      <c r="B1249" s="153" t="s">
        <v>8605</v>
      </c>
      <c r="C1249" s="153" t="s">
        <v>5583</v>
      </c>
      <c r="D1249" s="153" t="s">
        <v>127</v>
      </c>
      <c r="E1249" s="153">
        <v>7.08</v>
      </c>
    </row>
    <row r="1250" spans="1:5">
      <c r="A1250" s="153">
        <v>11113</v>
      </c>
      <c r="B1250" s="153" t="s">
        <v>8606</v>
      </c>
      <c r="C1250" s="153" t="s">
        <v>5584</v>
      </c>
      <c r="D1250" s="153" t="s">
        <v>127</v>
      </c>
      <c r="E1250" s="153">
        <v>15.3</v>
      </c>
    </row>
    <row r="1251" spans="1:5">
      <c r="A1251" s="153">
        <v>11114</v>
      </c>
      <c r="B1251" s="153" t="s">
        <v>8607</v>
      </c>
      <c r="C1251" s="153" t="s">
        <v>5583</v>
      </c>
      <c r="D1251" s="153" t="s">
        <v>127</v>
      </c>
      <c r="E1251" s="153">
        <v>11.76</v>
      </c>
    </row>
    <row r="1252" spans="1:5">
      <c r="A1252" s="153">
        <v>12083</v>
      </c>
      <c r="B1252" s="153" t="s">
        <v>8608</v>
      </c>
      <c r="C1252" s="153" t="s">
        <v>5580</v>
      </c>
      <c r="D1252" s="153" t="s">
        <v>128</v>
      </c>
      <c r="E1252" s="153">
        <v>606.5</v>
      </c>
    </row>
    <row r="1253" spans="1:5">
      <c r="A1253" s="153">
        <v>12081</v>
      </c>
      <c r="B1253" s="153" t="s">
        <v>8609</v>
      </c>
      <c r="C1253" s="153" t="s">
        <v>5580</v>
      </c>
      <c r="D1253" s="153" t="s">
        <v>128</v>
      </c>
      <c r="E1253" s="153">
        <v>205.1</v>
      </c>
    </row>
    <row r="1254" spans="1:5">
      <c r="A1254" s="153">
        <v>12082</v>
      </c>
      <c r="B1254" s="153" t="s">
        <v>8610</v>
      </c>
      <c r="C1254" s="153" t="s">
        <v>5580</v>
      </c>
      <c r="D1254" s="153" t="s">
        <v>128</v>
      </c>
      <c r="E1254" s="153">
        <v>322.33999999999997</v>
      </c>
    </row>
    <row r="1255" spans="1:5">
      <c r="A1255" s="153">
        <v>13354</v>
      </c>
      <c r="B1255" s="153" t="s">
        <v>8611</v>
      </c>
      <c r="C1255" s="153" t="s">
        <v>5580</v>
      </c>
      <c r="D1255" s="153" t="s">
        <v>128</v>
      </c>
      <c r="E1255" s="153">
        <v>481.42</v>
      </c>
    </row>
    <row r="1256" spans="1:5">
      <c r="A1256" s="153">
        <v>14057</v>
      </c>
      <c r="B1256" s="153" t="s">
        <v>8612</v>
      </c>
      <c r="C1256" s="153" t="s">
        <v>5580</v>
      </c>
      <c r="D1256" s="153" t="s">
        <v>128</v>
      </c>
      <c r="E1256" s="153">
        <v>268.77999999999997</v>
      </c>
    </row>
    <row r="1257" spans="1:5">
      <c r="A1257" s="153">
        <v>14058</v>
      </c>
      <c r="B1257" s="153" t="s">
        <v>8613</v>
      </c>
      <c r="C1257" s="153" t="s">
        <v>5580</v>
      </c>
      <c r="D1257" s="153" t="s">
        <v>128</v>
      </c>
      <c r="E1257" s="153">
        <v>424</v>
      </c>
    </row>
    <row r="1258" spans="1:5">
      <c r="A1258" s="153">
        <v>20971</v>
      </c>
      <c r="B1258" s="153" t="s">
        <v>5698</v>
      </c>
      <c r="C1258" s="153" t="s">
        <v>5580</v>
      </c>
      <c r="D1258" s="153" t="s">
        <v>127</v>
      </c>
      <c r="E1258" s="153">
        <v>15.23</v>
      </c>
    </row>
    <row r="1259" spans="1:5">
      <c r="A1259" s="153">
        <v>5047</v>
      </c>
      <c r="B1259" s="153" t="s">
        <v>8614</v>
      </c>
      <c r="C1259" s="153" t="s">
        <v>5580</v>
      </c>
      <c r="D1259" s="153" t="s">
        <v>128</v>
      </c>
      <c r="E1259" s="153">
        <v>288.87</v>
      </c>
    </row>
    <row r="1260" spans="1:5">
      <c r="A1260" s="153">
        <v>13369</v>
      </c>
      <c r="B1260" s="153" t="s">
        <v>8615</v>
      </c>
      <c r="C1260" s="153" t="s">
        <v>5580</v>
      </c>
      <c r="D1260" s="153" t="s">
        <v>128</v>
      </c>
      <c r="E1260" s="153">
        <v>313.36</v>
      </c>
    </row>
    <row r="1261" spans="1:5">
      <c r="A1261" s="153">
        <v>13370</v>
      </c>
      <c r="B1261" s="153" t="s">
        <v>8616</v>
      </c>
      <c r="C1261" s="153" t="s">
        <v>5580</v>
      </c>
      <c r="D1261" s="153" t="s">
        <v>128</v>
      </c>
      <c r="E1261" s="153">
        <v>434.38</v>
      </c>
    </row>
    <row r="1262" spans="1:5">
      <c r="A1262" s="153">
        <v>13279</v>
      </c>
      <c r="B1262" s="153" t="s">
        <v>8617</v>
      </c>
      <c r="C1262" s="153" t="s">
        <v>5584</v>
      </c>
      <c r="D1262" s="153" t="s">
        <v>127</v>
      </c>
      <c r="E1262" s="153">
        <v>11.47</v>
      </c>
    </row>
    <row r="1263" spans="1:5">
      <c r="A1263" s="153">
        <v>11977</v>
      </c>
      <c r="B1263" s="153" t="s">
        <v>8618</v>
      </c>
      <c r="C1263" s="153" t="s">
        <v>5580</v>
      </c>
      <c r="D1263" s="153" t="s">
        <v>127</v>
      </c>
      <c r="E1263" s="153">
        <v>5.94</v>
      </c>
    </row>
    <row r="1264" spans="1:5">
      <c r="A1264" s="153">
        <v>11975</v>
      </c>
      <c r="B1264" s="153" t="s">
        <v>8619</v>
      </c>
      <c r="C1264" s="153" t="s">
        <v>5580</v>
      </c>
      <c r="D1264" s="153" t="s">
        <v>127</v>
      </c>
      <c r="E1264" s="153">
        <v>13.03</v>
      </c>
    </row>
    <row r="1265" spans="1:5">
      <c r="A1265" s="153">
        <v>39746</v>
      </c>
      <c r="B1265" s="153" t="s">
        <v>8620</v>
      </c>
      <c r="C1265" s="153" t="s">
        <v>5580</v>
      </c>
      <c r="D1265" s="153" t="s">
        <v>127</v>
      </c>
      <c r="E1265" s="153">
        <v>145.01</v>
      </c>
    </row>
    <row r="1266" spans="1:5">
      <c r="A1266" s="153">
        <v>11976</v>
      </c>
      <c r="B1266" s="153" t="s">
        <v>8621</v>
      </c>
      <c r="C1266" s="153" t="s">
        <v>5580</v>
      </c>
      <c r="D1266" s="153" t="s">
        <v>127</v>
      </c>
      <c r="E1266" s="153">
        <v>0.66</v>
      </c>
    </row>
    <row r="1267" spans="1:5">
      <c r="A1267" s="153">
        <v>1368</v>
      </c>
      <c r="B1267" s="153" t="s">
        <v>8622</v>
      </c>
      <c r="C1267" s="153" t="s">
        <v>5580</v>
      </c>
      <c r="D1267" s="153" t="s">
        <v>5579</v>
      </c>
      <c r="E1267" s="153">
        <v>57.9</v>
      </c>
    </row>
    <row r="1268" spans="1:5">
      <c r="A1268" s="153">
        <v>1367</v>
      </c>
      <c r="B1268" s="153" t="s">
        <v>8623</v>
      </c>
      <c r="C1268" s="153" t="s">
        <v>5580</v>
      </c>
      <c r="D1268" s="153" t="s">
        <v>127</v>
      </c>
      <c r="E1268" s="153">
        <v>187.29</v>
      </c>
    </row>
    <row r="1269" spans="1:5">
      <c r="A1269" s="153">
        <v>7608</v>
      </c>
      <c r="B1269" s="153" t="s">
        <v>8624</v>
      </c>
      <c r="C1269" s="153" t="s">
        <v>5580</v>
      </c>
      <c r="D1269" s="153" t="s">
        <v>127</v>
      </c>
      <c r="E1269" s="153">
        <v>3.43</v>
      </c>
    </row>
    <row r="1270" spans="1:5">
      <c r="A1270" s="153">
        <v>41900</v>
      </c>
      <c r="B1270" s="153" t="s">
        <v>8625</v>
      </c>
      <c r="C1270" s="153" t="s">
        <v>5584</v>
      </c>
      <c r="D1270" s="153" t="s">
        <v>128</v>
      </c>
      <c r="E1270" s="153">
        <v>3.17</v>
      </c>
    </row>
    <row r="1271" spans="1:5">
      <c r="A1271" s="153">
        <v>41899</v>
      </c>
      <c r="B1271" s="153" t="s">
        <v>8626</v>
      </c>
      <c r="C1271" s="153" t="s">
        <v>5593</v>
      </c>
      <c r="D1271" s="153" t="s">
        <v>128</v>
      </c>
      <c r="E1271" s="153">
        <v>3040.24</v>
      </c>
    </row>
    <row r="1272" spans="1:5">
      <c r="A1272" s="153">
        <v>1380</v>
      </c>
      <c r="B1272" s="153" t="s">
        <v>8627</v>
      </c>
      <c r="C1272" s="153" t="s">
        <v>5584</v>
      </c>
      <c r="D1272" s="153" t="s">
        <v>127</v>
      </c>
      <c r="E1272" s="153">
        <v>2.93</v>
      </c>
    </row>
    <row r="1273" spans="1:5">
      <c r="A1273" s="153">
        <v>1375</v>
      </c>
      <c r="B1273" s="153" t="s">
        <v>8628</v>
      </c>
      <c r="C1273" s="153" t="s">
        <v>5584</v>
      </c>
      <c r="D1273" s="153" t="s">
        <v>127</v>
      </c>
      <c r="E1273" s="153">
        <v>10.61</v>
      </c>
    </row>
    <row r="1274" spans="1:5">
      <c r="A1274" s="153">
        <v>1379</v>
      </c>
      <c r="B1274" s="153" t="s">
        <v>8629</v>
      </c>
      <c r="C1274" s="153" t="s">
        <v>5584</v>
      </c>
      <c r="D1274" s="153" t="s">
        <v>127</v>
      </c>
      <c r="E1274" s="153">
        <v>0.5</v>
      </c>
    </row>
    <row r="1275" spans="1:5">
      <c r="A1275" s="153">
        <v>10511</v>
      </c>
      <c r="B1275" s="153" t="s">
        <v>8630</v>
      </c>
      <c r="C1275" s="153" t="s">
        <v>5594</v>
      </c>
      <c r="D1275" s="153" t="s">
        <v>5579</v>
      </c>
      <c r="E1275" s="153">
        <v>25</v>
      </c>
    </row>
    <row r="1276" spans="1:5">
      <c r="A1276" s="153">
        <v>13284</v>
      </c>
      <c r="B1276" s="153" t="s">
        <v>8631</v>
      </c>
      <c r="C1276" s="153" t="s">
        <v>5584</v>
      </c>
      <c r="D1276" s="153" t="s">
        <v>127</v>
      </c>
      <c r="E1276" s="153">
        <v>0.42</v>
      </c>
    </row>
    <row r="1277" spans="1:5">
      <c r="A1277" s="153">
        <v>25974</v>
      </c>
      <c r="B1277" s="153" t="s">
        <v>8632</v>
      </c>
      <c r="C1277" s="153" t="s">
        <v>5584</v>
      </c>
      <c r="D1277" s="153" t="s">
        <v>127</v>
      </c>
      <c r="E1277" s="153">
        <v>1.67</v>
      </c>
    </row>
    <row r="1278" spans="1:5">
      <c r="A1278" s="153">
        <v>1382</v>
      </c>
      <c r="B1278" s="153" t="s">
        <v>8633</v>
      </c>
      <c r="C1278" s="153" t="s">
        <v>5594</v>
      </c>
      <c r="D1278" s="153" t="s">
        <v>127</v>
      </c>
      <c r="E1278" s="153">
        <v>24.09</v>
      </c>
    </row>
    <row r="1279" spans="1:5">
      <c r="A1279" s="153">
        <v>34753</v>
      </c>
      <c r="B1279" s="153" t="s">
        <v>8634</v>
      </c>
      <c r="C1279" s="153" t="s">
        <v>5584</v>
      </c>
      <c r="D1279" s="153" t="s">
        <v>127</v>
      </c>
      <c r="E1279" s="153">
        <v>0.48</v>
      </c>
    </row>
    <row r="1280" spans="1:5">
      <c r="A1280" s="153">
        <v>420</v>
      </c>
      <c r="B1280" s="153" t="s">
        <v>8635</v>
      </c>
      <c r="C1280" s="153" t="s">
        <v>5580</v>
      </c>
      <c r="D1280" s="153" t="s">
        <v>128</v>
      </c>
      <c r="E1280" s="153">
        <v>20.75</v>
      </c>
    </row>
    <row r="1281" spans="1:5">
      <c r="A1281" s="153">
        <v>12327</v>
      </c>
      <c r="B1281" s="153" t="s">
        <v>8636</v>
      </c>
      <c r="C1281" s="153" t="s">
        <v>5580</v>
      </c>
      <c r="D1281" s="153" t="s">
        <v>128</v>
      </c>
      <c r="E1281" s="153">
        <v>24.72</v>
      </c>
    </row>
    <row r="1282" spans="1:5">
      <c r="A1282" s="153">
        <v>36148</v>
      </c>
      <c r="B1282" s="153" t="s">
        <v>8637</v>
      </c>
      <c r="C1282" s="153" t="s">
        <v>5580</v>
      </c>
      <c r="D1282" s="153" t="s">
        <v>127</v>
      </c>
      <c r="E1282" s="153">
        <v>57.6</v>
      </c>
    </row>
    <row r="1283" spans="1:5">
      <c r="A1283" s="153">
        <v>12329</v>
      </c>
      <c r="B1283" s="153" t="s">
        <v>8638</v>
      </c>
      <c r="C1283" s="153" t="s">
        <v>5584</v>
      </c>
      <c r="D1283" s="153" t="s">
        <v>127</v>
      </c>
      <c r="E1283" s="153">
        <v>87.22</v>
      </c>
    </row>
    <row r="1284" spans="1:5">
      <c r="A1284" s="153">
        <v>1339</v>
      </c>
      <c r="B1284" s="153" t="s">
        <v>8639</v>
      </c>
      <c r="C1284" s="153" t="s">
        <v>5584</v>
      </c>
      <c r="D1284" s="153" t="s">
        <v>127</v>
      </c>
      <c r="E1284" s="153">
        <v>24.73</v>
      </c>
    </row>
    <row r="1285" spans="1:5">
      <c r="A1285" s="153">
        <v>11849</v>
      </c>
      <c r="B1285" s="153" t="s">
        <v>8640</v>
      </c>
      <c r="C1285" s="153" t="s">
        <v>5585</v>
      </c>
      <c r="D1285" s="153" t="s">
        <v>127</v>
      </c>
      <c r="E1285" s="153">
        <v>12.4</v>
      </c>
    </row>
    <row r="1286" spans="1:5">
      <c r="A1286" s="153">
        <v>37418</v>
      </c>
      <c r="B1286" s="153" t="s">
        <v>8641</v>
      </c>
      <c r="C1286" s="153" t="s">
        <v>5580</v>
      </c>
      <c r="D1286" s="153" t="s">
        <v>128</v>
      </c>
      <c r="E1286" s="153">
        <v>15.12</v>
      </c>
    </row>
    <row r="1287" spans="1:5">
      <c r="A1287" s="153">
        <v>37419</v>
      </c>
      <c r="B1287" s="153" t="s">
        <v>8642</v>
      </c>
      <c r="C1287" s="153" t="s">
        <v>5580</v>
      </c>
      <c r="D1287" s="153" t="s">
        <v>128</v>
      </c>
      <c r="E1287" s="153">
        <v>15.53</v>
      </c>
    </row>
    <row r="1288" spans="1:5">
      <c r="A1288" s="153">
        <v>1427</v>
      </c>
      <c r="B1288" s="153" t="s">
        <v>8643</v>
      </c>
      <c r="C1288" s="153" t="s">
        <v>5580</v>
      </c>
      <c r="D1288" s="153" t="s">
        <v>128</v>
      </c>
      <c r="E1288" s="153">
        <v>14.57</v>
      </c>
    </row>
    <row r="1289" spans="1:5">
      <c r="A1289" s="153">
        <v>1402</v>
      </c>
      <c r="B1289" s="153" t="s">
        <v>8644</v>
      </c>
      <c r="C1289" s="153" t="s">
        <v>5580</v>
      </c>
      <c r="D1289" s="153" t="s">
        <v>128</v>
      </c>
      <c r="E1289" s="153">
        <v>5.04</v>
      </c>
    </row>
    <row r="1290" spans="1:5">
      <c r="A1290" s="153">
        <v>1420</v>
      </c>
      <c r="B1290" s="153" t="s">
        <v>8645</v>
      </c>
      <c r="C1290" s="153" t="s">
        <v>5580</v>
      </c>
      <c r="D1290" s="153" t="s">
        <v>128</v>
      </c>
      <c r="E1290" s="153">
        <v>6.48</v>
      </c>
    </row>
    <row r="1291" spans="1:5">
      <c r="A1291" s="153">
        <v>1419</v>
      </c>
      <c r="B1291" s="153" t="s">
        <v>8646</v>
      </c>
      <c r="C1291" s="153" t="s">
        <v>5580</v>
      </c>
      <c r="D1291" s="153" t="s">
        <v>128</v>
      </c>
      <c r="E1291" s="153">
        <v>7.83</v>
      </c>
    </row>
    <row r="1292" spans="1:5">
      <c r="A1292" s="153">
        <v>1414</v>
      </c>
      <c r="B1292" s="153" t="s">
        <v>8647</v>
      </c>
      <c r="C1292" s="153" t="s">
        <v>5580</v>
      </c>
      <c r="D1292" s="153" t="s">
        <v>128</v>
      </c>
      <c r="E1292" s="153">
        <v>7.66</v>
      </c>
    </row>
    <row r="1293" spans="1:5">
      <c r="A1293" s="153">
        <v>1413</v>
      </c>
      <c r="B1293" s="153" t="s">
        <v>8648</v>
      </c>
      <c r="C1293" s="153" t="s">
        <v>5580</v>
      </c>
      <c r="D1293" s="153" t="s">
        <v>128</v>
      </c>
      <c r="E1293" s="153">
        <v>11.32</v>
      </c>
    </row>
    <row r="1294" spans="1:5">
      <c r="A1294" s="153">
        <v>1412</v>
      </c>
      <c r="B1294" s="153" t="s">
        <v>8649</v>
      </c>
      <c r="C1294" s="153" t="s">
        <v>5580</v>
      </c>
      <c r="D1294" s="153" t="s">
        <v>128</v>
      </c>
      <c r="E1294" s="153">
        <v>9.59</v>
      </c>
    </row>
    <row r="1295" spans="1:5">
      <c r="A1295" s="153">
        <v>1411</v>
      </c>
      <c r="B1295" s="153" t="s">
        <v>8650</v>
      </c>
      <c r="C1295" s="153" t="s">
        <v>5580</v>
      </c>
      <c r="D1295" s="153" t="s">
        <v>128</v>
      </c>
      <c r="E1295" s="153">
        <v>17.45</v>
      </c>
    </row>
    <row r="1296" spans="1:5">
      <c r="A1296" s="153">
        <v>1406</v>
      </c>
      <c r="B1296" s="153" t="s">
        <v>8651</v>
      </c>
      <c r="C1296" s="153" t="s">
        <v>5580</v>
      </c>
      <c r="D1296" s="153" t="s">
        <v>128</v>
      </c>
      <c r="E1296" s="153">
        <v>11.57</v>
      </c>
    </row>
    <row r="1297" spans="1:5">
      <c r="A1297" s="153">
        <v>1407</v>
      </c>
      <c r="B1297" s="153" t="s">
        <v>8652</v>
      </c>
      <c r="C1297" s="153" t="s">
        <v>5580</v>
      </c>
      <c r="D1297" s="153" t="s">
        <v>128</v>
      </c>
      <c r="E1297" s="153">
        <v>14.43</v>
      </c>
    </row>
    <row r="1298" spans="1:5">
      <c r="A1298" s="153">
        <v>1404</v>
      </c>
      <c r="B1298" s="153" t="s">
        <v>8653</v>
      </c>
      <c r="C1298" s="153" t="s">
        <v>5580</v>
      </c>
      <c r="D1298" s="153" t="s">
        <v>128</v>
      </c>
      <c r="E1298" s="153">
        <v>15.34</v>
      </c>
    </row>
    <row r="1299" spans="1:5">
      <c r="A1299" s="153">
        <v>11281</v>
      </c>
      <c r="B1299" s="153" t="s">
        <v>8654</v>
      </c>
      <c r="C1299" s="153" t="s">
        <v>5580</v>
      </c>
      <c r="D1299" s="153" t="s">
        <v>128</v>
      </c>
      <c r="E1299" s="153">
        <v>9999</v>
      </c>
    </row>
    <row r="1300" spans="1:5">
      <c r="A1300" s="153">
        <v>40699</v>
      </c>
      <c r="B1300" s="153" t="s">
        <v>8655</v>
      </c>
      <c r="C1300" s="153" t="s">
        <v>5580</v>
      </c>
      <c r="D1300" s="153" t="s">
        <v>128</v>
      </c>
      <c r="E1300" s="153">
        <v>5601.16</v>
      </c>
    </row>
    <row r="1301" spans="1:5">
      <c r="A1301" s="153">
        <v>40701</v>
      </c>
      <c r="B1301" s="153" t="s">
        <v>8656</v>
      </c>
      <c r="C1301" s="153" t="s">
        <v>5580</v>
      </c>
      <c r="D1301" s="153" t="s">
        <v>128</v>
      </c>
      <c r="E1301" s="153">
        <v>99036.25</v>
      </c>
    </row>
    <row r="1302" spans="1:5">
      <c r="A1302" s="153">
        <v>1442</v>
      </c>
      <c r="B1302" s="153" t="s">
        <v>8657</v>
      </c>
      <c r="C1302" s="153" t="s">
        <v>5580</v>
      </c>
      <c r="D1302" s="153" t="s">
        <v>128</v>
      </c>
      <c r="E1302" s="153">
        <v>8394.08</v>
      </c>
    </row>
    <row r="1303" spans="1:5">
      <c r="A1303" s="153">
        <v>13457</v>
      </c>
      <c r="B1303" s="153" t="s">
        <v>8658</v>
      </c>
      <c r="C1303" s="153" t="s">
        <v>5580</v>
      </c>
      <c r="D1303" s="153" t="s">
        <v>128</v>
      </c>
      <c r="E1303" s="153">
        <v>7245.65</v>
      </c>
    </row>
    <row r="1304" spans="1:5">
      <c r="A1304" s="153">
        <v>40700</v>
      </c>
      <c r="B1304" s="153" t="s">
        <v>8659</v>
      </c>
      <c r="C1304" s="153" t="s">
        <v>5580</v>
      </c>
      <c r="D1304" s="153" t="s">
        <v>128</v>
      </c>
      <c r="E1304" s="153">
        <v>13038.77</v>
      </c>
    </row>
    <row r="1305" spans="1:5">
      <c r="A1305" s="153">
        <v>13458</v>
      </c>
      <c r="B1305" s="153" t="s">
        <v>8660</v>
      </c>
      <c r="C1305" s="153" t="s">
        <v>5580</v>
      </c>
      <c r="D1305" s="153" t="s">
        <v>128</v>
      </c>
      <c r="E1305" s="153">
        <v>12390.06</v>
      </c>
    </row>
    <row r="1306" spans="1:5">
      <c r="A1306" s="153">
        <v>36524</v>
      </c>
      <c r="B1306" s="153" t="s">
        <v>8661</v>
      </c>
      <c r="C1306" s="153" t="s">
        <v>5580</v>
      </c>
      <c r="D1306" s="153" t="s">
        <v>128</v>
      </c>
      <c r="E1306" s="153">
        <v>71727.460000000006</v>
      </c>
    </row>
    <row r="1307" spans="1:5">
      <c r="A1307" s="153">
        <v>36526</v>
      </c>
      <c r="B1307" s="153" t="s">
        <v>8662</v>
      </c>
      <c r="C1307" s="153" t="s">
        <v>5580</v>
      </c>
      <c r="D1307" s="153" t="s">
        <v>128</v>
      </c>
      <c r="E1307" s="153">
        <v>57800.91</v>
      </c>
    </row>
    <row r="1308" spans="1:5">
      <c r="A1308" s="153">
        <v>36523</v>
      </c>
      <c r="B1308" s="153" t="s">
        <v>8663</v>
      </c>
      <c r="C1308" s="153" t="s">
        <v>5580</v>
      </c>
      <c r="D1308" s="153" t="s">
        <v>128</v>
      </c>
      <c r="E1308" s="153">
        <v>123743.95</v>
      </c>
    </row>
    <row r="1309" spans="1:5">
      <c r="A1309" s="153">
        <v>36527</v>
      </c>
      <c r="B1309" s="153" t="s">
        <v>8664</v>
      </c>
      <c r="C1309" s="153" t="s">
        <v>5580</v>
      </c>
      <c r="D1309" s="153" t="s">
        <v>128</v>
      </c>
      <c r="E1309" s="153">
        <v>134411.42000000001</v>
      </c>
    </row>
    <row r="1310" spans="1:5">
      <c r="A1310" s="153">
        <v>13803</v>
      </c>
      <c r="B1310" s="153" t="s">
        <v>8665</v>
      </c>
      <c r="C1310" s="153" t="s">
        <v>5580</v>
      </c>
      <c r="D1310" s="153" t="s">
        <v>128</v>
      </c>
      <c r="E1310" s="153">
        <v>48602</v>
      </c>
    </row>
    <row r="1311" spans="1:5">
      <c r="A1311" s="153">
        <v>38642</v>
      </c>
      <c r="B1311" s="153" t="s">
        <v>8666</v>
      </c>
      <c r="C1311" s="153" t="s">
        <v>5580</v>
      </c>
      <c r="D1311" s="153" t="s">
        <v>128</v>
      </c>
      <c r="E1311" s="153">
        <v>31294.42</v>
      </c>
    </row>
    <row r="1312" spans="1:5">
      <c r="A1312" s="153">
        <v>36522</v>
      </c>
      <c r="B1312" s="153" t="s">
        <v>8667</v>
      </c>
      <c r="C1312" s="153" t="s">
        <v>5580</v>
      </c>
      <c r="D1312" s="153" t="s">
        <v>128</v>
      </c>
      <c r="E1312" s="153">
        <v>36395.040000000001</v>
      </c>
    </row>
    <row r="1313" spans="1:5">
      <c r="A1313" s="153">
        <v>36525</v>
      </c>
      <c r="B1313" s="153" t="s">
        <v>8668</v>
      </c>
      <c r="C1313" s="153" t="s">
        <v>5580</v>
      </c>
      <c r="D1313" s="153" t="s">
        <v>128</v>
      </c>
      <c r="E1313" s="153">
        <v>48741.46</v>
      </c>
    </row>
    <row r="1314" spans="1:5">
      <c r="A1314" s="153">
        <v>41991</v>
      </c>
      <c r="B1314" s="153" t="s">
        <v>8669</v>
      </c>
      <c r="C1314" s="153" t="s">
        <v>5580</v>
      </c>
      <c r="D1314" s="153" t="s">
        <v>128</v>
      </c>
      <c r="E1314" s="153">
        <v>1801.06</v>
      </c>
    </row>
    <row r="1315" spans="1:5">
      <c r="A1315" s="153">
        <v>34348</v>
      </c>
      <c r="B1315" s="153" t="s">
        <v>8670</v>
      </c>
      <c r="C1315" s="153" t="s">
        <v>5583</v>
      </c>
      <c r="D1315" s="153" t="s">
        <v>127</v>
      </c>
      <c r="E1315" s="153">
        <v>31.53</v>
      </c>
    </row>
    <row r="1316" spans="1:5">
      <c r="A1316" s="153">
        <v>34347</v>
      </c>
      <c r="B1316" s="153" t="s">
        <v>8671</v>
      </c>
      <c r="C1316" s="153" t="s">
        <v>5583</v>
      </c>
      <c r="D1316" s="153" t="s">
        <v>127</v>
      </c>
      <c r="E1316" s="153">
        <v>16.29</v>
      </c>
    </row>
    <row r="1317" spans="1:5">
      <c r="A1317" s="153">
        <v>11146</v>
      </c>
      <c r="B1317" s="153" t="s">
        <v>8672</v>
      </c>
      <c r="C1317" s="153" t="s">
        <v>5582</v>
      </c>
      <c r="D1317" s="153" t="s">
        <v>127</v>
      </c>
      <c r="E1317" s="153">
        <v>274.73</v>
      </c>
    </row>
    <row r="1318" spans="1:5">
      <c r="A1318" s="153">
        <v>11147</v>
      </c>
      <c r="B1318" s="153" t="s">
        <v>8673</v>
      </c>
      <c r="C1318" s="153" t="s">
        <v>5582</v>
      </c>
      <c r="D1318" s="153" t="s">
        <v>127</v>
      </c>
      <c r="E1318" s="153">
        <v>284.91000000000003</v>
      </c>
    </row>
    <row r="1319" spans="1:5">
      <c r="A1319" s="153">
        <v>34872</v>
      </c>
      <c r="B1319" s="153" t="s">
        <v>8674</v>
      </c>
      <c r="C1319" s="153" t="s">
        <v>5582</v>
      </c>
      <c r="D1319" s="153" t="s">
        <v>127</v>
      </c>
      <c r="E1319" s="153">
        <v>295.08</v>
      </c>
    </row>
    <row r="1320" spans="1:5">
      <c r="A1320" s="153">
        <v>34491</v>
      </c>
      <c r="B1320" s="153" t="s">
        <v>8675</v>
      </c>
      <c r="C1320" s="153" t="s">
        <v>5582</v>
      </c>
      <c r="D1320" s="153" t="s">
        <v>127</v>
      </c>
      <c r="E1320" s="153">
        <v>301.06</v>
      </c>
    </row>
    <row r="1321" spans="1:5">
      <c r="A1321" s="153">
        <v>34770</v>
      </c>
      <c r="B1321" s="153" t="s">
        <v>8676</v>
      </c>
      <c r="C1321" s="153" t="s">
        <v>5593</v>
      </c>
      <c r="D1321" s="153" t="s">
        <v>128</v>
      </c>
      <c r="E1321" s="153">
        <v>283.54000000000002</v>
      </c>
    </row>
    <row r="1322" spans="1:5">
      <c r="A1322" s="153">
        <v>1518</v>
      </c>
      <c r="B1322" s="153" t="s">
        <v>8677</v>
      </c>
      <c r="C1322" s="153" t="s">
        <v>5593</v>
      </c>
      <c r="D1322" s="153" t="s">
        <v>128</v>
      </c>
      <c r="E1322" s="153">
        <v>306</v>
      </c>
    </row>
    <row r="1323" spans="1:5">
      <c r="A1323" s="153">
        <v>41965</v>
      </c>
      <c r="B1323" s="153" t="s">
        <v>8678</v>
      </c>
      <c r="C1323" s="153" t="s">
        <v>5593</v>
      </c>
      <c r="D1323" s="153" t="s">
        <v>128</v>
      </c>
      <c r="E1323" s="153">
        <v>296.45</v>
      </c>
    </row>
    <row r="1324" spans="1:5">
      <c r="A1324" s="153">
        <v>34492</v>
      </c>
      <c r="B1324" s="153" t="s">
        <v>8679</v>
      </c>
      <c r="C1324" s="153" t="s">
        <v>5582</v>
      </c>
      <c r="D1324" s="153" t="s">
        <v>127</v>
      </c>
      <c r="E1324" s="153">
        <v>249.29</v>
      </c>
    </row>
    <row r="1325" spans="1:5">
      <c r="A1325" s="153">
        <v>1524</v>
      </c>
      <c r="B1325" s="153" t="s">
        <v>8680</v>
      </c>
      <c r="C1325" s="153" t="s">
        <v>5582</v>
      </c>
      <c r="D1325" s="153" t="s">
        <v>5579</v>
      </c>
      <c r="E1325" s="153">
        <v>290</v>
      </c>
    </row>
    <row r="1326" spans="1:5">
      <c r="A1326" s="153">
        <v>38404</v>
      </c>
      <c r="B1326" s="153" t="s">
        <v>8681</v>
      </c>
      <c r="C1326" s="153" t="s">
        <v>5582</v>
      </c>
      <c r="D1326" s="153" t="s">
        <v>127</v>
      </c>
      <c r="E1326" s="153">
        <v>306.08</v>
      </c>
    </row>
    <row r="1327" spans="1:5">
      <c r="A1327" s="153">
        <v>39849</v>
      </c>
      <c r="B1327" s="153" t="s">
        <v>8682</v>
      </c>
      <c r="C1327" s="153" t="s">
        <v>5582</v>
      </c>
      <c r="D1327" s="153" t="s">
        <v>127</v>
      </c>
      <c r="E1327" s="153">
        <v>305.42</v>
      </c>
    </row>
    <row r="1328" spans="1:5">
      <c r="A1328" s="153">
        <v>38464</v>
      </c>
      <c r="B1328" s="153" t="s">
        <v>8683</v>
      </c>
      <c r="C1328" s="153" t="s">
        <v>5582</v>
      </c>
      <c r="D1328" s="153" t="s">
        <v>127</v>
      </c>
      <c r="E1328" s="153">
        <v>369.75</v>
      </c>
    </row>
    <row r="1329" spans="1:5">
      <c r="A1329" s="153">
        <v>34493</v>
      </c>
      <c r="B1329" s="153" t="s">
        <v>8684</v>
      </c>
      <c r="C1329" s="153" t="s">
        <v>5582</v>
      </c>
      <c r="D1329" s="153" t="s">
        <v>127</v>
      </c>
      <c r="E1329" s="153">
        <v>258.95999999999998</v>
      </c>
    </row>
    <row r="1330" spans="1:5">
      <c r="A1330" s="153">
        <v>1527</v>
      </c>
      <c r="B1330" s="153" t="s">
        <v>8685</v>
      </c>
      <c r="C1330" s="153" t="s">
        <v>5582</v>
      </c>
      <c r="D1330" s="153" t="s">
        <v>127</v>
      </c>
      <c r="E1330" s="153">
        <v>302.20999999999998</v>
      </c>
    </row>
    <row r="1331" spans="1:5">
      <c r="A1331" s="153">
        <v>38405</v>
      </c>
      <c r="B1331" s="153" t="s">
        <v>8686</v>
      </c>
      <c r="C1331" s="153" t="s">
        <v>5582</v>
      </c>
      <c r="D1331" s="153" t="s">
        <v>127</v>
      </c>
      <c r="E1331" s="153">
        <v>324.45</v>
      </c>
    </row>
    <row r="1332" spans="1:5">
      <c r="A1332" s="153">
        <v>38408</v>
      </c>
      <c r="B1332" s="153" t="s">
        <v>8687</v>
      </c>
      <c r="C1332" s="153" t="s">
        <v>5582</v>
      </c>
      <c r="D1332" s="153" t="s">
        <v>127</v>
      </c>
      <c r="E1332" s="153">
        <v>337.38</v>
      </c>
    </row>
    <row r="1333" spans="1:5">
      <c r="A1333" s="153">
        <v>34494</v>
      </c>
      <c r="B1333" s="153" t="s">
        <v>8688</v>
      </c>
      <c r="C1333" s="153" t="s">
        <v>5582</v>
      </c>
      <c r="D1333" s="153" t="s">
        <v>127</v>
      </c>
      <c r="E1333" s="153">
        <v>270.45999999999998</v>
      </c>
    </row>
    <row r="1334" spans="1:5">
      <c r="A1334" s="153">
        <v>1525</v>
      </c>
      <c r="B1334" s="153" t="s">
        <v>8689</v>
      </c>
      <c r="C1334" s="153" t="s">
        <v>5582</v>
      </c>
      <c r="D1334" s="153" t="s">
        <v>127</v>
      </c>
      <c r="E1334" s="153">
        <v>312.38</v>
      </c>
    </row>
    <row r="1335" spans="1:5">
      <c r="A1335" s="153">
        <v>38406</v>
      </c>
      <c r="B1335" s="153" t="s">
        <v>8690</v>
      </c>
      <c r="C1335" s="153" t="s">
        <v>5582</v>
      </c>
      <c r="D1335" s="153" t="s">
        <v>127</v>
      </c>
      <c r="E1335" s="153">
        <v>340.89</v>
      </c>
    </row>
    <row r="1336" spans="1:5">
      <c r="A1336" s="153">
        <v>38409</v>
      </c>
      <c r="B1336" s="153" t="s">
        <v>8691</v>
      </c>
      <c r="C1336" s="153" t="s">
        <v>5582</v>
      </c>
      <c r="D1336" s="153" t="s">
        <v>127</v>
      </c>
      <c r="E1336" s="153">
        <v>363.66</v>
      </c>
    </row>
    <row r="1337" spans="1:5">
      <c r="A1337" s="153">
        <v>34495</v>
      </c>
      <c r="B1337" s="153" t="s">
        <v>8692</v>
      </c>
      <c r="C1337" s="153" t="s">
        <v>5582</v>
      </c>
      <c r="D1337" s="153" t="s">
        <v>127</v>
      </c>
      <c r="E1337" s="153">
        <v>282.01</v>
      </c>
    </row>
    <row r="1338" spans="1:5">
      <c r="A1338" s="153">
        <v>11145</v>
      </c>
      <c r="B1338" s="153" t="s">
        <v>8693</v>
      </c>
      <c r="C1338" s="153" t="s">
        <v>5582</v>
      </c>
      <c r="D1338" s="153" t="s">
        <v>127</v>
      </c>
      <c r="E1338" s="153">
        <v>323.57</v>
      </c>
    </row>
    <row r="1339" spans="1:5">
      <c r="A1339" s="153">
        <v>34496</v>
      </c>
      <c r="B1339" s="153" t="s">
        <v>8694</v>
      </c>
      <c r="C1339" s="153" t="s">
        <v>5582</v>
      </c>
      <c r="D1339" s="153" t="s">
        <v>127</v>
      </c>
      <c r="E1339" s="153">
        <v>294.57</v>
      </c>
    </row>
    <row r="1340" spans="1:5">
      <c r="A1340" s="153">
        <v>34479</v>
      </c>
      <c r="B1340" s="153" t="s">
        <v>8695</v>
      </c>
      <c r="C1340" s="153" t="s">
        <v>5582</v>
      </c>
      <c r="D1340" s="153" t="s">
        <v>127</v>
      </c>
      <c r="E1340" s="153">
        <v>335.78</v>
      </c>
    </row>
    <row r="1341" spans="1:5">
      <c r="A1341" s="153">
        <v>34481</v>
      </c>
      <c r="B1341" s="153" t="s">
        <v>8696</v>
      </c>
      <c r="C1341" s="153" t="s">
        <v>5582</v>
      </c>
      <c r="D1341" s="153" t="s">
        <v>127</v>
      </c>
      <c r="E1341" s="153">
        <v>377.5</v>
      </c>
    </row>
    <row r="1342" spans="1:5">
      <c r="A1342" s="153">
        <v>34483</v>
      </c>
      <c r="B1342" s="153" t="s">
        <v>8697</v>
      </c>
      <c r="C1342" s="153" t="s">
        <v>5582</v>
      </c>
      <c r="D1342" s="153" t="s">
        <v>127</v>
      </c>
      <c r="E1342" s="153">
        <v>447.71</v>
      </c>
    </row>
    <row r="1343" spans="1:5">
      <c r="A1343" s="153">
        <v>34485</v>
      </c>
      <c r="B1343" s="153" t="s">
        <v>8698</v>
      </c>
      <c r="C1343" s="153" t="s">
        <v>5582</v>
      </c>
      <c r="D1343" s="153" t="s">
        <v>127</v>
      </c>
      <c r="E1343" s="153">
        <v>574.91</v>
      </c>
    </row>
    <row r="1344" spans="1:5">
      <c r="A1344" s="153">
        <v>34497</v>
      </c>
      <c r="B1344" s="153" t="s">
        <v>8699</v>
      </c>
      <c r="C1344" s="153" t="s">
        <v>5582</v>
      </c>
      <c r="D1344" s="153" t="s">
        <v>127</v>
      </c>
      <c r="E1344" s="153">
        <v>793.68</v>
      </c>
    </row>
    <row r="1345" spans="1:5">
      <c r="A1345" s="153">
        <v>14041</v>
      </c>
      <c r="B1345" s="153" t="s">
        <v>8700</v>
      </c>
      <c r="C1345" s="153" t="s">
        <v>5582</v>
      </c>
      <c r="D1345" s="153" t="s">
        <v>127</v>
      </c>
      <c r="E1345" s="153">
        <v>248.74</v>
      </c>
    </row>
    <row r="1346" spans="1:5">
      <c r="A1346" s="153">
        <v>1523</v>
      </c>
      <c r="B1346" s="153" t="s">
        <v>8701</v>
      </c>
      <c r="C1346" s="153" t="s">
        <v>5582</v>
      </c>
      <c r="D1346" s="153" t="s">
        <v>127</v>
      </c>
      <c r="E1346" s="153">
        <v>251.12</v>
      </c>
    </row>
    <row r="1347" spans="1:5">
      <c r="A1347" s="153">
        <v>14052</v>
      </c>
      <c r="B1347" s="153" t="s">
        <v>8702</v>
      </c>
      <c r="C1347" s="153" t="s">
        <v>5580</v>
      </c>
      <c r="D1347" s="153" t="s">
        <v>127</v>
      </c>
      <c r="E1347" s="153">
        <v>8</v>
      </c>
    </row>
    <row r="1348" spans="1:5">
      <c r="A1348" s="153">
        <v>14054</v>
      </c>
      <c r="B1348" s="153" t="s">
        <v>8703</v>
      </c>
      <c r="C1348" s="153" t="s">
        <v>5580</v>
      </c>
      <c r="D1348" s="153" t="s">
        <v>127</v>
      </c>
      <c r="E1348" s="153">
        <v>10.4</v>
      </c>
    </row>
    <row r="1349" spans="1:5">
      <c r="A1349" s="153">
        <v>14053</v>
      </c>
      <c r="B1349" s="153" t="s">
        <v>8704</v>
      </c>
      <c r="C1349" s="153" t="s">
        <v>5580</v>
      </c>
      <c r="D1349" s="153" t="s">
        <v>127</v>
      </c>
      <c r="E1349" s="153">
        <v>8.1199999999999992</v>
      </c>
    </row>
    <row r="1350" spans="1:5">
      <c r="A1350" s="153">
        <v>2558</v>
      </c>
      <c r="B1350" s="153" t="s">
        <v>8705</v>
      </c>
      <c r="C1350" s="153" t="s">
        <v>5580</v>
      </c>
      <c r="D1350" s="153" t="s">
        <v>127</v>
      </c>
      <c r="E1350" s="153">
        <v>6.11</v>
      </c>
    </row>
    <row r="1351" spans="1:5">
      <c r="A1351" s="153">
        <v>2560</v>
      </c>
      <c r="B1351" s="153" t="s">
        <v>8706</v>
      </c>
      <c r="C1351" s="153" t="s">
        <v>5580</v>
      </c>
      <c r="D1351" s="153" t="s">
        <v>127</v>
      </c>
      <c r="E1351" s="153">
        <v>10.76</v>
      </c>
    </row>
    <row r="1352" spans="1:5">
      <c r="A1352" s="153">
        <v>2559</v>
      </c>
      <c r="B1352" s="153" t="s">
        <v>8707</v>
      </c>
      <c r="C1352" s="153" t="s">
        <v>5580</v>
      </c>
      <c r="D1352" s="153" t="s">
        <v>5579</v>
      </c>
      <c r="E1352" s="153">
        <v>8.61</v>
      </c>
    </row>
    <row r="1353" spans="1:5">
      <c r="A1353" s="153">
        <v>2592</v>
      </c>
      <c r="B1353" s="153" t="s">
        <v>8708</v>
      </c>
      <c r="C1353" s="153" t="s">
        <v>5580</v>
      </c>
      <c r="D1353" s="153" t="s">
        <v>127</v>
      </c>
      <c r="E1353" s="153">
        <v>142.72999999999999</v>
      </c>
    </row>
    <row r="1354" spans="1:5">
      <c r="A1354" s="153">
        <v>2566</v>
      </c>
      <c r="B1354" s="153" t="s">
        <v>8709</v>
      </c>
      <c r="C1354" s="153" t="s">
        <v>5580</v>
      </c>
      <c r="D1354" s="153" t="s">
        <v>127</v>
      </c>
      <c r="E1354" s="153">
        <v>14.36</v>
      </c>
    </row>
    <row r="1355" spans="1:5">
      <c r="A1355" s="153">
        <v>2589</v>
      </c>
      <c r="B1355" s="153" t="s">
        <v>8710</v>
      </c>
      <c r="C1355" s="153" t="s">
        <v>5580</v>
      </c>
      <c r="D1355" s="153" t="s">
        <v>127</v>
      </c>
      <c r="E1355" s="153">
        <v>19.09</v>
      </c>
    </row>
    <row r="1356" spans="1:5">
      <c r="A1356" s="153">
        <v>2591</v>
      </c>
      <c r="B1356" s="153" t="s">
        <v>8711</v>
      </c>
      <c r="C1356" s="153" t="s">
        <v>5580</v>
      </c>
      <c r="D1356" s="153" t="s">
        <v>127</v>
      </c>
      <c r="E1356" s="153">
        <v>6.96</v>
      </c>
    </row>
    <row r="1357" spans="1:5">
      <c r="A1357" s="153">
        <v>2590</v>
      </c>
      <c r="B1357" s="153" t="s">
        <v>8712</v>
      </c>
      <c r="C1357" s="153" t="s">
        <v>5580</v>
      </c>
      <c r="D1357" s="153" t="s">
        <v>127</v>
      </c>
      <c r="E1357" s="153">
        <v>11.71</v>
      </c>
    </row>
    <row r="1358" spans="1:5">
      <c r="A1358" s="153">
        <v>2567</v>
      </c>
      <c r="B1358" s="153" t="s">
        <v>8713</v>
      </c>
      <c r="C1358" s="153" t="s">
        <v>5580</v>
      </c>
      <c r="D1358" s="153" t="s">
        <v>127</v>
      </c>
      <c r="E1358" s="153">
        <v>28</v>
      </c>
    </row>
    <row r="1359" spans="1:5">
      <c r="A1359" s="153">
        <v>2565</v>
      </c>
      <c r="B1359" s="153" t="s">
        <v>8714</v>
      </c>
      <c r="C1359" s="153" t="s">
        <v>5580</v>
      </c>
      <c r="D1359" s="153" t="s">
        <v>127</v>
      </c>
      <c r="E1359" s="153">
        <v>6.97</v>
      </c>
    </row>
    <row r="1360" spans="1:5">
      <c r="A1360" s="153">
        <v>2568</v>
      </c>
      <c r="B1360" s="153" t="s">
        <v>8715</v>
      </c>
      <c r="C1360" s="153" t="s">
        <v>5580</v>
      </c>
      <c r="D1360" s="153" t="s">
        <v>127</v>
      </c>
      <c r="E1360" s="153">
        <v>77.760000000000005</v>
      </c>
    </row>
    <row r="1361" spans="1:5">
      <c r="A1361" s="153">
        <v>2594</v>
      </c>
      <c r="B1361" s="153" t="s">
        <v>8716</v>
      </c>
      <c r="C1361" s="153" t="s">
        <v>5580</v>
      </c>
      <c r="D1361" s="153" t="s">
        <v>127</v>
      </c>
      <c r="E1361" s="153">
        <v>129.55000000000001</v>
      </c>
    </row>
    <row r="1362" spans="1:5">
      <c r="A1362" s="153">
        <v>2587</v>
      </c>
      <c r="B1362" s="153" t="s">
        <v>8717</v>
      </c>
      <c r="C1362" s="153" t="s">
        <v>5580</v>
      </c>
      <c r="D1362" s="153" t="s">
        <v>127</v>
      </c>
      <c r="E1362" s="153">
        <v>22.08</v>
      </c>
    </row>
    <row r="1363" spans="1:5">
      <c r="A1363" s="153">
        <v>2588</v>
      </c>
      <c r="B1363" s="153" t="s">
        <v>8718</v>
      </c>
      <c r="C1363" s="153" t="s">
        <v>5580</v>
      </c>
      <c r="D1363" s="153" t="s">
        <v>127</v>
      </c>
      <c r="E1363" s="153">
        <v>17.54</v>
      </c>
    </row>
    <row r="1364" spans="1:5">
      <c r="A1364" s="153">
        <v>2569</v>
      </c>
      <c r="B1364" s="153" t="s">
        <v>8719</v>
      </c>
      <c r="C1364" s="153" t="s">
        <v>5580</v>
      </c>
      <c r="D1364" s="153" t="s">
        <v>127</v>
      </c>
      <c r="E1364" s="153">
        <v>6.75</v>
      </c>
    </row>
    <row r="1365" spans="1:5">
      <c r="A1365" s="153">
        <v>2570</v>
      </c>
      <c r="B1365" s="153" t="s">
        <v>8720</v>
      </c>
      <c r="C1365" s="153" t="s">
        <v>5580</v>
      </c>
      <c r="D1365" s="153" t="s">
        <v>127</v>
      </c>
      <c r="E1365" s="153">
        <v>11.33</v>
      </c>
    </row>
    <row r="1366" spans="1:5">
      <c r="A1366" s="153">
        <v>2571</v>
      </c>
      <c r="B1366" s="153" t="s">
        <v>8721</v>
      </c>
      <c r="C1366" s="153" t="s">
        <v>5580</v>
      </c>
      <c r="D1366" s="153" t="s">
        <v>127</v>
      </c>
      <c r="E1366" s="153">
        <v>33.619999999999997</v>
      </c>
    </row>
    <row r="1367" spans="1:5">
      <c r="A1367" s="153">
        <v>2593</v>
      </c>
      <c r="B1367" s="153" t="s">
        <v>8722</v>
      </c>
      <c r="C1367" s="153" t="s">
        <v>5580</v>
      </c>
      <c r="D1367" s="153" t="s">
        <v>127</v>
      </c>
      <c r="E1367" s="153">
        <v>7.2</v>
      </c>
    </row>
    <row r="1368" spans="1:5">
      <c r="A1368" s="153">
        <v>2572</v>
      </c>
      <c r="B1368" s="153" t="s">
        <v>8723</v>
      </c>
      <c r="C1368" s="153" t="s">
        <v>5580</v>
      </c>
      <c r="D1368" s="153" t="s">
        <v>127</v>
      </c>
      <c r="E1368" s="153">
        <v>99.45</v>
      </c>
    </row>
    <row r="1369" spans="1:5">
      <c r="A1369" s="153">
        <v>2595</v>
      </c>
      <c r="B1369" s="153" t="s">
        <v>8724</v>
      </c>
      <c r="C1369" s="153" t="s">
        <v>5580</v>
      </c>
      <c r="D1369" s="153" t="s">
        <v>127</v>
      </c>
      <c r="E1369" s="153">
        <v>155.16</v>
      </c>
    </row>
    <row r="1370" spans="1:5">
      <c r="A1370" s="153">
        <v>2576</v>
      </c>
      <c r="B1370" s="153" t="s">
        <v>8725</v>
      </c>
      <c r="C1370" s="153" t="s">
        <v>5580</v>
      </c>
      <c r="D1370" s="153" t="s">
        <v>127</v>
      </c>
      <c r="E1370" s="153">
        <v>26.45</v>
      </c>
    </row>
    <row r="1371" spans="1:5">
      <c r="A1371" s="153">
        <v>2575</v>
      </c>
      <c r="B1371" s="153" t="s">
        <v>8726</v>
      </c>
      <c r="C1371" s="153" t="s">
        <v>5580</v>
      </c>
      <c r="D1371" s="153" t="s">
        <v>127</v>
      </c>
      <c r="E1371" s="153">
        <v>19.88</v>
      </c>
    </row>
    <row r="1372" spans="1:5">
      <c r="A1372" s="153">
        <v>2573</v>
      </c>
      <c r="B1372" s="153" t="s">
        <v>8727</v>
      </c>
      <c r="C1372" s="153" t="s">
        <v>5580</v>
      </c>
      <c r="D1372" s="153" t="s">
        <v>127</v>
      </c>
      <c r="E1372" s="153">
        <v>8.25</v>
      </c>
    </row>
    <row r="1373" spans="1:5">
      <c r="A1373" s="153">
        <v>2586</v>
      </c>
      <c r="B1373" s="153" t="s">
        <v>8728</v>
      </c>
      <c r="C1373" s="153" t="s">
        <v>5580</v>
      </c>
      <c r="D1373" s="153" t="s">
        <v>127</v>
      </c>
      <c r="E1373" s="153">
        <v>13.38</v>
      </c>
    </row>
    <row r="1374" spans="1:5">
      <c r="A1374" s="153">
        <v>2577</v>
      </c>
      <c r="B1374" s="153" t="s">
        <v>8729</v>
      </c>
      <c r="C1374" s="153" t="s">
        <v>5580</v>
      </c>
      <c r="D1374" s="153" t="s">
        <v>127</v>
      </c>
      <c r="E1374" s="153">
        <v>35.840000000000003</v>
      </c>
    </row>
    <row r="1375" spans="1:5">
      <c r="A1375" s="153">
        <v>2574</v>
      </c>
      <c r="B1375" s="153" t="s">
        <v>8730</v>
      </c>
      <c r="C1375" s="153" t="s">
        <v>5580</v>
      </c>
      <c r="D1375" s="153" t="s">
        <v>127</v>
      </c>
      <c r="E1375" s="153">
        <v>8.31</v>
      </c>
    </row>
    <row r="1376" spans="1:5">
      <c r="A1376" s="153">
        <v>2578</v>
      </c>
      <c r="B1376" s="153" t="s">
        <v>8731</v>
      </c>
      <c r="C1376" s="153" t="s">
        <v>5580</v>
      </c>
      <c r="D1376" s="153" t="s">
        <v>127</v>
      </c>
      <c r="E1376" s="153">
        <v>111.89</v>
      </c>
    </row>
    <row r="1377" spans="1:5">
      <c r="A1377" s="153">
        <v>2585</v>
      </c>
      <c r="B1377" s="153" t="s">
        <v>8732</v>
      </c>
      <c r="C1377" s="153" t="s">
        <v>5580</v>
      </c>
      <c r="D1377" s="153" t="s">
        <v>127</v>
      </c>
      <c r="E1377" s="153">
        <v>153.55000000000001</v>
      </c>
    </row>
    <row r="1378" spans="1:5">
      <c r="A1378" s="153">
        <v>12008</v>
      </c>
      <c r="B1378" s="153" t="s">
        <v>8733</v>
      </c>
      <c r="C1378" s="153" t="s">
        <v>5580</v>
      </c>
      <c r="D1378" s="153" t="s">
        <v>127</v>
      </c>
      <c r="E1378" s="153">
        <v>82.38</v>
      </c>
    </row>
    <row r="1379" spans="1:5">
      <c r="A1379" s="153">
        <v>2582</v>
      </c>
      <c r="B1379" s="153" t="s">
        <v>8734</v>
      </c>
      <c r="C1379" s="153" t="s">
        <v>5580</v>
      </c>
      <c r="D1379" s="153" t="s">
        <v>127</v>
      </c>
      <c r="E1379" s="153">
        <v>24.53</v>
      </c>
    </row>
    <row r="1380" spans="1:5">
      <c r="A1380" s="153">
        <v>2597</v>
      </c>
      <c r="B1380" s="153" t="s">
        <v>8735</v>
      </c>
      <c r="C1380" s="153" t="s">
        <v>5580</v>
      </c>
      <c r="D1380" s="153" t="s">
        <v>127</v>
      </c>
      <c r="E1380" s="153">
        <v>21.02</v>
      </c>
    </row>
    <row r="1381" spans="1:5">
      <c r="A1381" s="153">
        <v>2579</v>
      </c>
      <c r="B1381" s="153" t="s">
        <v>8736</v>
      </c>
      <c r="C1381" s="153" t="s">
        <v>5580</v>
      </c>
      <c r="D1381" s="153" t="s">
        <v>127</v>
      </c>
      <c r="E1381" s="153">
        <v>10.01</v>
      </c>
    </row>
    <row r="1382" spans="1:5">
      <c r="A1382" s="153">
        <v>2581</v>
      </c>
      <c r="B1382" s="153" t="s">
        <v>8737</v>
      </c>
      <c r="C1382" s="153" t="s">
        <v>5580</v>
      </c>
      <c r="D1382" s="153" t="s">
        <v>127</v>
      </c>
      <c r="E1382" s="153">
        <v>12.81</v>
      </c>
    </row>
    <row r="1383" spans="1:5">
      <c r="A1383" s="153">
        <v>2596</v>
      </c>
      <c r="B1383" s="153" t="s">
        <v>8738</v>
      </c>
      <c r="C1383" s="153" t="s">
        <v>5580</v>
      </c>
      <c r="D1383" s="153" t="s">
        <v>127</v>
      </c>
      <c r="E1383" s="153">
        <v>37.880000000000003</v>
      </c>
    </row>
    <row r="1384" spans="1:5">
      <c r="A1384" s="153">
        <v>2580</v>
      </c>
      <c r="B1384" s="153" t="s">
        <v>8739</v>
      </c>
      <c r="C1384" s="153" t="s">
        <v>5580</v>
      </c>
      <c r="D1384" s="153" t="s">
        <v>127</v>
      </c>
      <c r="E1384" s="153">
        <v>10.97</v>
      </c>
    </row>
    <row r="1385" spans="1:5">
      <c r="A1385" s="153">
        <v>2583</v>
      </c>
      <c r="B1385" s="153" t="s">
        <v>8740</v>
      </c>
      <c r="C1385" s="153" t="s">
        <v>5580</v>
      </c>
      <c r="D1385" s="153" t="s">
        <v>127</v>
      </c>
      <c r="E1385" s="153">
        <v>92.14</v>
      </c>
    </row>
    <row r="1386" spans="1:5">
      <c r="A1386" s="153">
        <v>2584</v>
      </c>
      <c r="B1386" s="153" t="s">
        <v>8741</v>
      </c>
      <c r="C1386" s="153" t="s">
        <v>5580</v>
      </c>
      <c r="D1386" s="153" t="s">
        <v>127</v>
      </c>
      <c r="E1386" s="153">
        <v>153.38999999999999</v>
      </c>
    </row>
    <row r="1387" spans="1:5">
      <c r="A1387" s="153">
        <v>12010</v>
      </c>
      <c r="B1387" s="153" t="s">
        <v>8742</v>
      </c>
      <c r="C1387" s="153" t="s">
        <v>5580</v>
      </c>
      <c r="D1387" s="153" t="s">
        <v>127</v>
      </c>
      <c r="E1387" s="153">
        <v>6.98</v>
      </c>
    </row>
    <row r="1388" spans="1:5">
      <c r="A1388" s="153">
        <v>39329</v>
      </c>
      <c r="B1388" s="153" t="s">
        <v>8743</v>
      </c>
      <c r="C1388" s="153" t="s">
        <v>5580</v>
      </c>
      <c r="D1388" s="153" t="s">
        <v>127</v>
      </c>
      <c r="E1388" s="153">
        <v>7.3</v>
      </c>
    </row>
    <row r="1389" spans="1:5">
      <c r="A1389" s="153">
        <v>39330</v>
      </c>
      <c r="B1389" s="153" t="s">
        <v>8744</v>
      </c>
      <c r="C1389" s="153" t="s">
        <v>5580</v>
      </c>
      <c r="D1389" s="153" t="s">
        <v>127</v>
      </c>
      <c r="E1389" s="153">
        <v>7.68</v>
      </c>
    </row>
    <row r="1390" spans="1:5">
      <c r="A1390" s="153">
        <v>39332</v>
      </c>
      <c r="B1390" s="153" t="s">
        <v>8745</v>
      </c>
      <c r="C1390" s="153" t="s">
        <v>5580</v>
      </c>
      <c r="D1390" s="153" t="s">
        <v>127</v>
      </c>
      <c r="E1390" s="153">
        <v>8.58</v>
      </c>
    </row>
    <row r="1391" spans="1:5">
      <c r="A1391" s="153">
        <v>39331</v>
      </c>
      <c r="B1391" s="153" t="s">
        <v>8746</v>
      </c>
      <c r="C1391" s="153" t="s">
        <v>5580</v>
      </c>
      <c r="D1391" s="153" t="s">
        <v>127</v>
      </c>
      <c r="E1391" s="153">
        <v>6.83</v>
      </c>
    </row>
    <row r="1392" spans="1:5">
      <c r="A1392" s="153">
        <v>39333</v>
      </c>
      <c r="B1392" s="153" t="s">
        <v>8747</v>
      </c>
      <c r="C1392" s="153" t="s">
        <v>5580</v>
      </c>
      <c r="D1392" s="153" t="s">
        <v>127</v>
      </c>
      <c r="E1392" s="153">
        <v>6.66</v>
      </c>
    </row>
    <row r="1393" spans="1:5">
      <c r="A1393" s="153">
        <v>39335</v>
      </c>
      <c r="B1393" s="153" t="s">
        <v>8748</v>
      </c>
      <c r="C1393" s="153" t="s">
        <v>5580</v>
      </c>
      <c r="D1393" s="153" t="s">
        <v>127</v>
      </c>
      <c r="E1393" s="153">
        <v>7.71</v>
      </c>
    </row>
    <row r="1394" spans="1:5">
      <c r="A1394" s="153">
        <v>39334</v>
      </c>
      <c r="B1394" s="153" t="s">
        <v>8749</v>
      </c>
      <c r="C1394" s="153" t="s">
        <v>5580</v>
      </c>
      <c r="D1394" s="153" t="s">
        <v>127</v>
      </c>
      <c r="E1394" s="153">
        <v>6.12</v>
      </c>
    </row>
    <row r="1395" spans="1:5">
      <c r="A1395" s="153">
        <v>12016</v>
      </c>
      <c r="B1395" s="153" t="s">
        <v>8750</v>
      </c>
      <c r="C1395" s="153" t="s">
        <v>5580</v>
      </c>
      <c r="D1395" s="153" t="s">
        <v>127</v>
      </c>
      <c r="E1395" s="153">
        <v>7.69</v>
      </c>
    </row>
    <row r="1396" spans="1:5">
      <c r="A1396" s="153">
        <v>12015</v>
      </c>
      <c r="B1396" s="153" t="s">
        <v>8751</v>
      </c>
      <c r="C1396" s="153" t="s">
        <v>5580</v>
      </c>
      <c r="D1396" s="153" t="s">
        <v>127</v>
      </c>
      <c r="E1396" s="153">
        <v>8.9499999999999993</v>
      </c>
    </row>
    <row r="1397" spans="1:5">
      <c r="A1397" s="153">
        <v>12020</v>
      </c>
      <c r="B1397" s="153" t="s">
        <v>8752</v>
      </c>
      <c r="C1397" s="153" t="s">
        <v>5580</v>
      </c>
      <c r="D1397" s="153" t="s">
        <v>127</v>
      </c>
      <c r="E1397" s="153">
        <v>7.69</v>
      </c>
    </row>
    <row r="1398" spans="1:5">
      <c r="A1398" s="153">
        <v>12019</v>
      </c>
      <c r="B1398" s="153" t="s">
        <v>8753</v>
      </c>
      <c r="C1398" s="153" t="s">
        <v>5580</v>
      </c>
      <c r="D1398" s="153" t="s">
        <v>127</v>
      </c>
      <c r="E1398" s="153">
        <v>8.9499999999999993</v>
      </c>
    </row>
    <row r="1399" spans="1:5">
      <c r="A1399" s="153">
        <v>39336</v>
      </c>
      <c r="B1399" s="153" t="s">
        <v>8754</v>
      </c>
      <c r="C1399" s="153" t="s">
        <v>5580</v>
      </c>
      <c r="D1399" s="153" t="s">
        <v>127</v>
      </c>
      <c r="E1399" s="153">
        <v>7.68</v>
      </c>
    </row>
    <row r="1400" spans="1:5">
      <c r="A1400" s="153">
        <v>39338</v>
      </c>
      <c r="B1400" s="153" t="s">
        <v>8755</v>
      </c>
      <c r="C1400" s="153" t="s">
        <v>5580</v>
      </c>
      <c r="D1400" s="153" t="s">
        <v>127</v>
      </c>
      <c r="E1400" s="153">
        <v>8.58</v>
      </c>
    </row>
    <row r="1401" spans="1:5">
      <c r="A1401" s="153">
        <v>39337</v>
      </c>
      <c r="B1401" s="153" t="s">
        <v>8756</v>
      </c>
      <c r="C1401" s="153" t="s">
        <v>5580</v>
      </c>
      <c r="D1401" s="153" t="s">
        <v>127</v>
      </c>
      <c r="E1401" s="153">
        <v>6.83</v>
      </c>
    </row>
    <row r="1402" spans="1:5">
      <c r="A1402" s="153">
        <v>39341</v>
      </c>
      <c r="B1402" s="153" t="s">
        <v>8757</v>
      </c>
      <c r="C1402" s="153" t="s">
        <v>5580</v>
      </c>
      <c r="D1402" s="153" t="s">
        <v>127</v>
      </c>
      <c r="E1402" s="153">
        <v>11.19</v>
      </c>
    </row>
    <row r="1403" spans="1:5">
      <c r="A1403" s="153">
        <v>39340</v>
      </c>
      <c r="B1403" s="153" t="s">
        <v>8758</v>
      </c>
      <c r="C1403" s="153" t="s">
        <v>5580</v>
      </c>
      <c r="D1403" s="153" t="s">
        <v>127</v>
      </c>
      <c r="E1403" s="153">
        <v>8.2100000000000009</v>
      </c>
    </row>
    <row r="1404" spans="1:5">
      <c r="A1404" s="153">
        <v>12025</v>
      </c>
      <c r="B1404" s="153" t="s">
        <v>8759</v>
      </c>
      <c r="C1404" s="153" t="s">
        <v>5580</v>
      </c>
      <c r="D1404" s="153" t="s">
        <v>127</v>
      </c>
      <c r="E1404" s="153">
        <v>8.48</v>
      </c>
    </row>
    <row r="1405" spans="1:5">
      <c r="A1405" s="153">
        <v>39342</v>
      </c>
      <c r="B1405" s="153" t="s">
        <v>8760</v>
      </c>
      <c r="C1405" s="153" t="s">
        <v>5580</v>
      </c>
      <c r="D1405" s="153" t="s">
        <v>127</v>
      </c>
      <c r="E1405" s="153">
        <v>11.19</v>
      </c>
    </row>
    <row r="1406" spans="1:5">
      <c r="A1406" s="153">
        <v>39343</v>
      </c>
      <c r="B1406" s="153" t="s">
        <v>8761</v>
      </c>
      <c r="C1406" s="153" t="s">
        <v>5580</v>
      </c>
      <c r="D1406" s="153" t="s">
        <v>127</v>
      </c>
      <c r="E1406" s="153">
        <v>9.4499999999999993</v>
      </c>
    </row>
    <row r="1407" spans="1:5">
      <c r="A1407" s="153">
        <v>39345</v>
      </c>
      <c r="B1407" s="153" t="s">
        <v>8762</v>
      </c>
      <c r="C1407" s="153" t="s">
        <v>5580</v>
      </c>
      <c r="D1407" s="153" t="s">
        <v>127</v>
      </c>
      <c r="E1407" s="153">
        <v>12.78</v>
      </c>
    </row>
    <row r="1408" spans="1:5">
      <c r="A1408" s="153">
        <v>39344</v>
      </c>
      <c r="B1408" s="153" t="s">
        <v>8763</v>
      </c>
      <c r="C1408" s="153" t="s">
        <v>5580</v>
      </c>
      <c r="D1408" s="153" t="s">
        <v>127</v>
      </c>
      <c r="E1408" s="153">
        <v>9.1300000000000008</v>
      </c>
    </row>
    <row r="1409" spans="1:5">
      <c r="A1409" s="153">
        <v>12623</v>
      </c>
      <c r="B1409" s="153" t="s">
        <v>8764</v>
      </c>
      <c r="C1409" s="153" t="s">
        <v>5583</v>
      </c>
      <c r="D1409" s="153" t="s">
        <v>128</v>
      </c>
      <c r="E1409" s="153">
        <v>11.43</v>
      </c>
    </row>
    <row r="1410" spans="1:5">
      <c r="A1410" s="153">
        <v>34498</v>
      </c>
      <c r="B1410" s="153" t="s">
        <v>8765</v>
      </c>
      <c r="C1410" s="153" t="s">
        <v>5580</v>
      </c>
      <c r="D1410" s="153" t="s">
        <v>127</v>
      </c>
      <c r="E1410" s="153">
        <v>83.03</v>
      </c>
    </row>
    <row r="1411" spans="1:5">
      <c r="A1411" s="153">
        <v>13244</v>
      </c>
      <c r="B1411" s="153" t="s">
        <v>8766</v>
      </c>
      <c r="C1411" s="153" t="s">
        <v>5580</v>
      </c>
      <c r="D1411" s="153" t="s">
        <v>5579</v>
      </c>
      <c r="E1411" s="153">
        <v>34.950000000000003</v>
      </c>
    </row>
    <row r="1412" spans="1:5">
      <c r="A1412" s="153">
        <v>38998</v>
      </c>
      <c r="B1412" s="153" t="s">
        <v>8767</v>
      </c>
      <c r="C1412" s="153" t="s">
        <v>5580</v>
      </c>
      <c r="D1412" s="153" t="s">
        <v>128</v>
      </c>
      <c r="E1412" s="153">
        <v>8.15</v>
      </c>
    </row>
    <row r="1413" spans="1:5">
      <c r="A1413" s="153">
        <v>38999</v>
      </c>
      <c r="B1413" s="153" t="s">
        <v>8768</v>
      </c>
      <c r="C1413" s="153" t="s">
        <v>5580</v>
      </c>
      <c r="D1413" s="153" t="s">
        <v>128</v>
      </c>
      <c r="E1413" s="153">
        <v>13.49</v>
      </c>
    </row>
    <row r="1414" spans="1:5">
      <c r="A1414" s="153">
        <v>38996</v>
      </c>
      <c r="B1414" s="153" t="s">
        <v>8769</v>
      </c>
      <c r="C1414" s="153" t="s">
        <v>5580</v>
      </c>
      <c r="D1414" s="153" t="s">
        <v>128</v>
      </c>
      <c r="E1414" s="153">
        <v>11.78</v>
      </c>
    </row>
    <row r="1415" spans="1:5">
      <c r="A1415" s="153">
        <v>38997</v>
      </c>
      <c r="B1415" s="153" t="s">
        <v>8770</v>
      </c>
      <c r="C1415" s="153" t="s">
        <v>5580</v>
      </c>
      <c r="D1415" s="153" t="s">
        <v>128</v>
      </c>
      <c r="E1415" s="153">
        <v>19.07</v>
      </c>
    </row>
    <row r="1416" spans="1:5">
      <c r="A1416" s="153">
        <v>39862</v>
      </c>
      <c r="B1416" s="153" t="s">
        <v>8771</v>
      </c>
      <c r="C1416" s="153" t="s">
        <v>5580</v>
      </c>
      <c r="D1416" s="153" t="s">
        <v>128</v>
      </c>
      <c r="E1416" s="153">
        <v>7.5</v>
      </c>
    </row>
    <row r="1417" spans="1:5">
      <c r="A1417" s="153">
        <v>39863</v>
      </c>
      <c r="B1417" s="153" t="s">
        <v>8772</v>
      </c>
      <c r="C1417" s="153" t="s">
        <v>5580</v>
      </c>
      <c r="D1417" s="153" t="s">
        <v>128</v>
      </c>
      <c r="E1417" s="153">
        <v>7.6</v>
      </c>
    </row>
    <row r="1418" spans="1:5">
      <c r="A1418" s="153">
        <v>39864</v>
      </c>
      <c r="B1418" s="153" t="s">
        <v>8773</v>
      </c>
      <c r="C1418" s="153" t="s">
        <v>5580</v>
      </c>
      <c r="D1418" s="153" t="s">
        <v>128</v>
      </c>
      <c r="E1418" s="153">
        <v>9.44</v>
      </c>
    </row>
    <row r="1419" spans="1:5">
      <c r="A1419" s="153">
        <v>39865</v>
      </c>
      <c r="B1419" s="153" t="s">
        <v>8774</v>
      </c>
      <c r="C1419" s="153" t="s">
        <v>5580</v>
      </c>
      <c r="D1419" s="153" t="s">
        <v>128</v>
      </c>
      <c r="E1419" s="153">
        <v>13.3</v>
      </c>
    </row>
    <row r="1420" spans="1:5">
      <c r="A1420" s="153">
        <v>2517</v>
      </c>
      <c r="B1420" s="153" t="s">
        <v>8775</v>
      </c>
      <c r="C1420" s="153" t="s">
        <v>5580</v>
      </c>
      <c r="D1420" s="153" t="s">
        <v>127</v>
      </c>
      <c r="E1420" s="153">
        <v>15.28</v>
      </c>
    </row>
    <row r="1421" spans="1:5">
      <c r="A1421" s="153">
        <v>2522</v>
      </c>
      <c r="B1421" s="153" t="s">
        <v>8776</v>
      </c>
      <c r="C1421" s="153" t="s">
        <v>5580</v>
      </c>
      <c r="D1421" s="153" t="s">
        <v>127</v>
      </c>
      <c r="E1421" s="153">
        <v>9.8699999999999992</v>
      </c>
    </row>
    <row r="1422" spans="1:5">
      <c r="A1422" s="153">
        <v>2548</v>
      </c>
      <c r="B1422" s="153" t="s">
        <v>8777</v>
      </c>
      <c r="C1422" s="153" t="s">
        <v>5580</v>
      </c>
      <c r="D1422" s="153" t="s">
        <v>127</v>
      </c>
      <c r="E1422" s="153">
        <v>6.07</v>
      </c>
    </row>
    <row r="1423" spans="1:5">
      <c r="A1423" s="153">
        <v>2516</v>
      </c>
      <c r="B1423" s="153" t="s">
        <v>8778</v>
      </c>
      <c r="C1423" s="153" t="s">
        <v>5580</v>
      </c>
      <c r="D1423" s="153" t="s">
        <v>127</v>
      </c>
      <c r="E1423" s="153">
        <v>7.93</v>
      </c>
    </row>
    <row r="1424" spans="1:5">
      <c r="A1424" s="153">
        <v>2518</v>
      </c>
      <c r="B1424" s="153" t="s">
        <v>8779</v>
      </c>
      <c r="C1424" s="153" t="s">
        <v>5580</v>
      </c>
      <c r="D1424" s="153" t="s">
        <v>127</v>
      </c>
      <c r="E1424" s="153">
        <v>72.739999999999995</v>
      </c>
    </row>
    <row r="1425" spans="1:5">
      <c r="A1425" s="153">
        <v>2521</v>
      </c>
      <c r="B1425" s="153" t="s">
        <v>8780</v>
      </c>
      <c r="C1425" s="153" t="s">
        <v>5580</v>
      </c>
      <c r="D1425" s="153" t="s">
        <v>127</v>
      </c>
      <c r="E1425" s="153">
        <v>30.96</v>
      </c>
    </row>
    <row r="1426" spans="1:5">
      <c r="A1426" s="153">
        <v>2515</v>
      </c>
      <c r="B1426" s="153" t="s">
        <v>8781</v>
      </c>
      <c r="C1426" s="153" t="s">
        <v>5580</v>
      </c>
      <c r="D1426" s="153" t="s">
        <v>127</v>
      </c>
      <c r="E1426" s="153">
        <v>6.6</v>
      </c>
    </row>
    <row r="1427" spans="1:5">
      <c r="A1427" s="153">
        <v>2519</v>
      </c>
      <c r="B1427" s="153" t="s">
        <v>8782</v>
      </c>
      <c r="C1427" s="153" t="s">
        <v>5580</v>
      </c>
      <c r="D1427" s="153" t="s">
        <v>127</v>
      </c>
      <c r="E1427" s="153">
        <v>87.72</v>
      </c>
    </row>
    <row r="1428" spans="1:5">
      <c r="A1428" s="153">
        <v>2520</v>
      </c>
      <c r="B1428" s="153" t="s">
        <v>8783</v>
      </c>
      <c r="C1428" s="153" t="s">
        <v>5580</v>
      </c>
      <c r="D1428" s="153" t="s">
        <v>127</v>
      </c>
      <c r="E1428" s="153">
        <v>161.44</v>
      </c>
    </row>
    <row r="1429" spans="1:5">
      <c r="A1429" s="153">
        <v>1602</v>
      </c>
      <c r="B1429" s="153" t="s">
        <v>8784</v>
      </c>
      <c r="C1429" s="153" t="s">
        <v>5580</v>
      </c>
      <c r="D1429" s="153" t="s">
        <v>127</v>
      </c>
      <c r="E1429" s="153">
        <v>25.63</v>
      </c>
    </row>
    <row r="1430" spans="1:5">
      <c r="A1430" s="153">
        <v>1601</v>
      </c>
      <c r="B1430" s="153" t="s">
        <v>8785</v>
      </c>
      <c r="C1430" s="153" t="s">
        <v>5580</v>
      </c>
      <c r="D1430" s="153" t="s">
        <v>127</v>
      </c>
      <c r="E1430" s="153">
        <v>22.84</v>
      </c>
    </row>
    <row r="1431" spans="1:5">
      <c r="A1431" s="153">
        <v>1598</v>
      </c>
      <c r="B1431" s="153" t="s">
        <v>8786</v>
      </c>
      <c r="C1431" s="153" t="s">
        <v>5580</v>
      </c>
      <c r="D1431" s="153" t="s">
        <v>127</v>
      </c>
      <c r="E1431" s="153">
        <v>6.76</v>
      </c>
    </row>
    <row r="1432" spans="1:5">
      <c r="A1432" s="153">
        <v>1600</v>
      </c>
      <c r="B1432" s="153" t="s">
        <v>8787</v>
      </c>
      <c r="C1432" s="153" t="s">
        <v>5580</v>
      </c>
      <c r="D1432" s="153" t="s">
        <v>127</v>
      </c>
      <c r="E1432" s="153">
        <v>9.9700000000000006</v>
      </c>
    </row>
    <row r="1433" spans="1:5">
      <c r="A1433" s="153">
        <v>1603</v>
      </c>
      <c r="B1433" s="153" t="s">
        <v>8788</v>
      </c>
      <c r="C1433" s="153" t="s">
        <v>5580</v>
      </c>
      <c r="D1433" s="153" t="s">
        <v>127</v>
      </c>
      <c r="E1433" s="153">
        <v>38.69</v>
      </c>
    </row>
    <row r="1434" spans="1:5">
      <c r="A1434" s="153">
        <v>1599</v>
      </c>
      <c r="B1434" s="153" t="s">
        <v>8789</v>
      </c>
      <c r="C1434" s="153" t="s">
        <v>5580</v>
      </c>
      <c r="D1434" s="153" t="s">
        <v>127</v>
      </c>
      <c r="E1434" s="153">
        <v>7.84</v>
      </c>
    </row>
    <row r="1435" spans="1:5">
      <c r="A1435" s="153">
        <v>1597</v>
      </c>
      <c r="B1435" s="153" t="s">
        <v>8790</v>
      </c>
      <c r="C1435" s="153" t="s">
        <v>5580</v>
      </c>
      <c r="D1435" s="153" t="s">
        <v>127</v>
      </c>
      <c r="E1435" s="153">
        <v>6.35</v>
      </c>
    </row>
    <row r="1436" spans="1:5">
      <c r="A1436" s="153">
        <v>39600</v>
      </c>
      <c r="B1436" s="153" t="s">
        <v>8791</v>
      </c>
      <c r="C1436" s="153" t="s">
        <v>5580</v>
      </c>
      <c r="D1436" s="153" t="s">
        <v>128</v>
      </c>
      <c r="E1436" s="153">
        <v>12.08</v>
      </c>
    </row>
    <row r="1437" spans="1:5">
      <c r="A1437" s="153">
        <v>39601</v>
      </c>
      <c r="B1437" s="153" t="s">
        <v>8792</v>
      </c>
      <c r="C1437" s="153" t="s">
        <v>5580</v>
      </c>
      <c r="D1437" s="153" t="s">
        <v>128</v>
      </c>
      <c r="E1437" s="153">
        <v>21.01</v>
      </c>
    </row>
    <row r="1438" spans="1:5">
      <c r="A1438" s="153">
        <v>39602</v>
      </c>
      <c r="B1438" s="153" t="s">
        <v>8793</v>
      </c>
      <c r="C1438" s="153" t="s">
        <v>5580</v>
      </c>
      <c r="D1438" s="153" t="s">
        <v>128</v>
      </c>
      <c r="E1438" s="153">
        <v>1.38</v>
      </c>
    </row>
    <row r="1439" spans="1:5">
      <c r="A1439" s="153">
        <v>39603</v>
      </c>
      <c r="B1439" s="153" t="s">
        <v>8794</v>
      </c>
      <c r="C1439" s="153" t="s">
        <v>5580</v>
      </c>
      <c r="D1439" s="153" t="s">
        <v>128</v>
      </c>
      <c r="E1439" s="153">
        <v>2.37</v>
      </c>
    </row>
    <row r="1440" spans="1:5">
      <c r="A1440" s="153">
        <v>11821</v>
      </c>
      <c r="B1440" s="153" t="s">
        <v>8795</v>
      </c>
      <c r="C1440" s="153" t="s">
        <v>5580</v>
      </c>
      <c r="D1440" s="153" t="s">
        <v>127</v>
      </c>
      <c r="E1440" s="153">
        <v>5.22</v>
      </c>
    </row>
    <row r="1441" spans="1:5">
      <c r="A1441" s="153">
        <v>1562</v>
      </c>
      <c r="B1441" s="153" t="s">
        <v>8796</v>
      </c>
      <c r="C1441" s="153" t="s">
        <v>5580</v>
      </c>
      <c r="D1441" s="153" t="s">
        <v>127</v>
      </c>
      <c r="E1441" s="153">
        <v>8.5500000000000007</v>
      </c>
    </row>
    <row r="1442" spans="1:5">
      <c r="A1442" s="153">
        <v>1563</v>
      </c>
      <c r="B1442" s="153" t="s">
        <v>8797</v>
      </c>
      <c r="C1442" s="153" t="s">
        <v>5580</v>
      </c>
      <c r="D1442" s="153" t="s">
        <v>127</v>
      </c>
      <c r="E1442" s="153">
        <v>11.47</v>
      </c>
    </row>
    <row r="1443" spans="1:5">
      <c r="A1443" s="153">
        <v>11856</v>
      </c>
      <c r="B1443" s="153" t="s">
        <v>8798</v>
      </c>
      <c r="C1443" s="153" t="s">
        <v>5580</v>
      </c>
      <c r="D1443" s="153" t="s">
        <v>5579</v>
      </c>
      <c r="E1443" s="153">
        <v>3.42</v>
      </c>
    </row>
    <row r="1444" spans="1:5">
      <c r="A1444" s="153">
        <v>11857</v>
      </c>
      <c r="B1444" s="153" t="s">
        <v>8799</v>
      </c>
      <c r="C1444" s="153" t="s">
        <v>5580</v>
      </c>
      <c r="D1444" s="153" t="s">
        <v>127</v>
      </c>
      <c r="E1444" s="153">
        <v>18</v>
      </c>
    </row>
    <row r="1445" spans="1:5">
      <c r="A1445" s="153">
        <v>11858</v>
      </c>
      <c r="B1445" s="153" t="s">
        <v>8800</v>
      </c>
      <c r="C1445" s="153" t="s">
        <v>5580</v>
      </c>
      <c r="D1445" s="153" t="s">
        <v>127</v>
      </c>
      <c r="E1445" s="153">
        <v>22.34</v>
      </c>
    </row>
    <row r="1446" spans="1:5">
      <c r="A1446" s="153">
        <v>1539</v>
      </c>
      <c r="B1446" s="153" t="s">
        <v>8801</v>
      </c>
      <c r="C1446" s="153" t="s">
        <v>5580</v>
      </c>
      <c r="D1446" s="153" t="s">
        <v>127</v>
      </c>
      <c r="E1446" s="153">
        <v>4.0199999999999996</v>
      </c>
    </row>
    <row r="1447" spans="1:5">
      <c r="A1447" s="153">
        <v>11859</v>
      </c>
      <c r="B1447" s="153" t="s">
        <v>8802</v>
      </c>
      <c r="C1447" s="153" t="s">
        <v>5580</v>
      </c>
      <c r="D1447" s="153" t="s">
        <v>127</v>
      </c>
      <c r="E1447" s="153">
        <v>30.39</v>
      </c>
    </row>
    <row r="1448" spans="1:5">
      <c r="A1448" s="153">
        <v>1550</v>
      </c>
      <c r="B1448" s="153" t="s">
        <v>8803</v>
      </c>
      <c r="C1448" s="153" t="s">
        <v>5580</v>
      </c>
      <c r="D1448" s="153" t="s">
        <v>127</v>
      </c>
      <c r="E1448" s="153">
        <v>4.24</v>
      </c>
    </row>
    <row r="1449" spans="1:5">
      <c r="A1449" s="153">
        <v>11854</v>
      </c>
      <c r="B1449" s="153" t="s">
        <v>8804</v>
      </c>
      <c r="C1449" s="153" t="s">
        <v>5580</v>
      </c>
      <c r="D1449" s="153" t="s">
        <v>127</v>
      </c>
      <c r="E1449" s="153">
        <v>5.29</v>
      </c>
    </row>
    <row r="1450" spans="1:5">
      <c r="A1450" s="153">
        <v>11862</v>
      </c>
      <c r="B1450" s="153" t="s">
        <v>8805</v>
      </c>
      <c r="C1450" s="153" t="s">
        <v>5580</v>
      </c>
      <c r="D1450" s="153" t="s">
        <v>127</v>
      </c>
      <c r="E1450" s="153">
        <v>7.43</v>
      </c>
    </row>
    <row r="1451" spans="1:5">
      <c r="A1451" s="153">
        <v>11863</v>
      </c>
      <c r="B1451" s="153" t="s">
        <v>8806</v>
      </c>
      <c r="C1451" s="153" t="s">
        <v>5580</v>
      </c>
      <c r="D1451" s="153" t="s">
        <v>127</v>
      </c>
      <c r="E1451" s="153">
        <v>3</v>
      </c>
    </row>
    <row r="1452" spans="1:5">
      <c r="A1452" s="153">
        <v>11855</v>
      </c>
      <c r="B1452" s="153" t="s">
        <v>8807</v>
      </c>
      <c r="C1452" s="153" t="s">
        <v>5580</v>
      </c>
      <c r="D1452" s="153" t="s">
        <v>127</v>
      </c>
      <c r="E1452" s="153">
        <v>11.09</v>
      </c>
    </row>
    <row r="1453" spans="1:5">
      <c r="A1453" s="153">
        <v>11864</v>
      </c>
      <c r="B1453" s="153" t="s">
        <v>8808</v>
      </c>
      <c r="C1453" s="153" t="s">
        <v>5580</v>
      </c>
      <c r="D1453" s="153" t="s">
        <v>127</v>
      </c>
      <c r="E1453" s="153">
        <v>16.77</v>
      </c>
    </row>
    <row r="1454" spans="1:5">
      <c r="A1454" s="153">
        <v>2527</v>
      </c>
      <c r="B1454" s="153" t="s">
        <v>8809</v>
      </c>
      <c r="C1454" s="153" t="s">
        <v>5580</v>
      </c>
      <c r="D1454" s="153" t="s">
        <v>127</v>
      </c>
      <c r="E1454" s="153">
        <v>5.47</v>
      </c>
    </row>
    <row r="1455" spans="1:5">
      <c r="A1455" s="153">
        <v>2526</v>
      </c>
      <c r="B1455" s="153" t="s">
        <v>8810</v>
      </c>
      <c r="C1455" s="153" t="s">
        <v>5580</v>
      </c>
      <c r="D1455" s="153" t="s">
        <v>127</v>
      </c>
      <c r="E1455" s="153">
        <v>3.5</v>
      </c>
    </row>
    <row r="1456" spans="1:5">
      <c r="A1456" s="153">
        <v>2487</v>
      </c>
      <c r="B1456" s="153" t="s">
        <v>8811</v>
      </c>
      <c r="C1456" s="153" t="s">
        <v>5580</v>
      </c>
      <c r="D1456" s="153" t="s">
        <v>127</v>
      </c>
      <c r="E1456" s="153">
        <v>1.19</v>
      </c>
    </row>
    <row r="1457" spans="1:5">
      <c r="A1457" s="153">
        <v>2483</v>
      </c>
      <c r="B1457" s="153" t="s">
        <v>8812</v>
      </c>
      <c r="C1457" s="153" t="s">
        <v>5580</v>
      </c>
      <c r="D1457" s="153" t="s">
        <v>127</v>
      </c>
      <c r="E1457" s="153">
        <v>2.4900000000000002</v>
      </c>
    </row>
    <row r="1458" spans="1:5">
      <c r="A1458" s="153">
        <v>2528</v>
      </c>
      <c r="B1458" s="153" t="s">
        <v>8813</v>
      </c>
      <c r="C1458" s="153" t="s">
        <v>5580</v>
      </c>
      <c r="D1458" s="153" t="s">
        <v>127</v>
      </c>
      <c r="E1458" s="153">
        <v>13.76</v>
      </c>
    </row>
    <row r="1459" spans="1:5">
      <c r="A1459" s="153">
        <v>2489</v>
      </c>
      <c r="B1459" s="153" t="s">
        <v>8814</v>
      </c>
      <c r="C1459" s="153" t="s">
        <v>5580</v>
      </c>
      <c r="D1459" s="153" t="s">
        <v>127</v>
      </c>
      <c r="E1459" s="153">
        <v>6.06</v>
      </c>
    </row>
    <row r="1460" spans="1:5">
      <c r="A1460" s="153">
        <v>2488</v>
      </c>
      <c r="B1460" s="153" t="s">
        <v>8815</v>
      </c>
      <c r="C1460" s="153" t="s">
        <v>5580</v>
      </c>
      <c r="D1460" s="153" t="s">
        <v>127</v>
      </c>
      <c r="E1460" s="153">
        <v>1.4</v>
      </c>
    </row>
    <row r="1461" spans="1:5">
      <c r="A1461" s="153">
        <v>2484</v>
      </c>
      <c r="B1461" s="153" t="s">
        <v>8816</v>
      </c>
      <c r="C1461" s="153" t="s">
        <v>5580</v>
      </c>
      <c r="D1461" s="153" t="s">
        <v>127</v>
      </c>
      <c r="E1461" s="153">
        <v>19.989999999999998</v>
      </c>
    </row>
    <row r="1462" spans="1:5">
      <c r="A1462" s="153">
        <v>2485</v>
      </c>
      <c r="B1462" s="153" t="s">
        <v>8817</v>
      </c>
      <c r="C1462" s="153" t="s">
        <v>5580</v>
      </c>
      <c r="D1462" s="153" t="s">
        <v>127</v>
      </c>
      <c r="E1462" s="153">
        <v>31.33</v>
      </c>
    </row>
    <row r="1463" spans="1:5">
      <c r="A1463" s="153">
        <v>38005</v>
      </c>
      <c r="B1463" s="153" t="s">
        <v>8818</v>
      </c>
      <c r="C1463" s="153" t="s">
        <v>5580</v>
      </c>
      <c r="D1463" s="153" t="s">
        <v>127</v>
      </c>
      <c r="E1463" s="153">
        <v>12.8</v>
      </c>
    </row>
    <row r="1464" spans="1:5">
      <c r="A1464" s="153">
        <v>38006</v>
      </c>
      <c r="B1464" s="153" t="s">
        <v>8819</v>
      </c>
      <c r="C1464" s="153" t="s">
        <v>5580</v>
      </c>
      <c r="D1464" s="153" t="s">
        <v>127</v>
      </c>
      <c r="E1464" s="153">
        <v>15.71</v>
      </c>
    </row>
    <row r="1465" spans="1:5">
      <c r="A1465" s="153">
        <v>38428</v>
      </c>
      <c r="B1465" s="153" t="s">
        <v>8820</v>
      </c>
      <c r="C1465" s="153" t="s">
        <v>5580</v>
      </c>
      <c r="D1465" s="153" t="s">
        <v>127</v>
      </c>
      <c r="E1465" s="153">
        <v>14.72</v>
      </c>
    </row>
    <row r="1466" spans="1:5">
      <c r="A1466" s="153">
        <v>38007</v>
      </c>
      <c r="B1466" s="153" t="s">
        <v>8821</v>
      </c>
      <c r="C1466" s="153" t="s">
        <v>5580</v>
      </c>
      <c r="D1466" s="153" t="s">
        <v>127</v>
      </c>
      <c r="E1466" s="153">
        <v>24.04</v>
      </c>
    </row>
    <row r="1467" spans="1:5">
      <c r="A1467" s="153">
        <v>38008</v>
      </c>
      <c r="B1467" s="153" t="s">
        <v>8822</v>
      </c>
      <c r="C1467" s="153" t="s">
        <v>5580</v>
      </c>
      <c r="D1467" s="153" t="s">
        <v>127</v>
      </c>
      <c r="E1467" s="153">
        <v>96.84</v>
      </c>
    </row>
    <row r="1468" spans="1:5">
      <c r="A1468" s="153">
        <v>38009</v>
      </c>
      <c r="B1468" s="153" t="s">
        <v>8823</v>
      </c>
      <c r="C1468" s="153" t="s">
        <v>5580</v>
      </c>
      <c r="D1468" s="153" t="s">
        <v>127</v>
      </c>
      <c r="E1468" s="153">
        <v>118.36</v>
      </c>
    </row>
    <row r="1469" spans="1:5">
      <c r="A1469" s="153">
        <v>39279</v>
      </c>
      <c r="B1469" s="153" t="s">
        <v>8824</v>
      </c>
      <c r="C1469" s="153" t="s">
        <v>5580</v>
      </c>
      <c r="D1469" s="153" t="s">
        <v>128</v>
      </c>
      <c r="E1469" s="153">
        <v>8.48</v>
      </c>
    </row>
    <row r="1470" spans="1:5">
      <c r="A1470" s="153">
        <v>38845</v>
      </c>
      <c r="B1470" s="153" t="s">
        <v>8825</v>
      </c>
      <c r="C1470" s="153" t="s">
        <v>5580</v>
      </c>
      <c r="D1470" s="153" t="s">
        <v>128</v>
      </c>
      <c r="E1470" s="153">
        <v>12.28</v>
      </c>
    </row>
    <row r="1471" spans="1:5">
      <c r="A1471" s="153">
        <v>39280</v>
      </c>
      <c r="B1471" s="153" t="s">
        <v>8826</v>
      </c>
      <c r="C1471" s="153" t="s">
        <v>5580</v>
      </c>
      <c r="D1471" s="153" t="s">
        <v>128</v>
      </c>
      <c r="E1471" s="153">
        <v>11</v>
      </c>
    </row>
    <row r="1472" spans="1:5">
      <c r="A1472" s="153">
        <v>39281</v>
      </c>
      <c r="B1472" s="153" t="s">
        <v>8827</v>
      </c>
      <c r="C1472" s="153" t="s">
        <v>5580</v>
      </c>
      <c r="D1472" s="153" t="s">
        <v>128</v>
      </c>
      <c r="E1472" s="153">
        <v>14.48</v>
      </c>
    </row>
    <row r="1473" spans="1:5">
      <c r="A1473" s="153">
        <v>38849</v>
      </c>
      <c r="B1473" s="153" t="s">
        <v>8828</v>
      </c>
      <c r="C1473" s="153" t="s">
        <v>5580</v>
      </c>
      <c r="D1473" s="153" t="s">
        <v>128</v>
      </c>
      <c r="E1473" s="153">
        <v>12.41</v>
      </c>
    </row>
    <row r="1474" spans="1:5">
      <c r="A1474" s="153">
        <v>39282</v>
      </c>
      <c r="B1474" s="153" t="s">
        <v>8829</v>
      </c>
      <c r="C1474" s="153" t="s">
        <v>5580</v>
      </c>
      <c r="D1474" s="153" t="s">
        <v>128</v>
      </c>
      <c r="E1474" s="153">
        <v>14.83</v>
      </c>
    </row>
    <row r="1475" spans="1:5">
      <c r="A1475" s="153">
        <v>38852</v>
      </c>
      <c r="B1475" s="153" t="s">
        <v>8830</v>
      </c>
      <c r="C1475" s="153" t="s">
        <v>5580</v>
      </c>
      <c r="D1475" s="153" t="s">
        <v>128</v>
      </c>
      <c r="E1475" s="153">
        <v>20.170000000000002</v>
      </c>
    </row>
    <row r="1476" spans="1:5">
      <c r="A1476" s="153">
        <v>38844</v>
      </c>
      <c r="B1476" s="153" t="s">
        <v>8831</v>
      </c>
      <c r="C1476" s="153" t="s">
        <v>5580</v>
      </c>
      <c r="D1476" s="153" t="s">
        <v>128</v>
      </c>
      <c r="E1476" s="153">
        <v>6.2</v>
      </c>
    </row>
    <row r="1477" spans="1:5">
      <c r="A1477" s="153">
        <v>38846</v>
      </c>
      <c r="B1477" s="153" t="s">
        <v>8832</v>
      </c>
      <c r="C1477" s="153" t="s">
        <v>5580</v>
      </c>
      <c r="D1477" s="153" t="s">
        <v>128</v>
      </c>
      <c r="E1477" s="153">
        <v>6.78</v>
      </c>
    </row>
    <row r="1478" spans="1:5">
      <c r="A1478" s="153">
        <v>38847</v>
      </c>
      <c r="B1478" s="153" t="s">
        <v>8833</v>
      </c>
      <c r="C1478" s="153" t="s">
        <v>5580</v>
      </c>
      <c r="D1478" s="153" t="s">
        <v>128</v>
      </c>
      <c r="E1478" s="153">
        <v>8.34</v>
      </c>
    </row>
    <row r="1479" spans="1:5">
      <c r="A1479" s="153">
        <v>38850</v>
      </c>
      <c r="B1479" s="153" t="s">
        <v>8834</v>
      </c>
      <c r="C1479" s="153" t="s">
        <v>5580</v>
      </c>
      <c r="D1479" s="153" t="s">
        <v>128</v>
      </c>
      <c r="E1479" s="153">
        <v>11.59</v>
      </c>
    </row>
    <row r="1480" spans="1:5">
      <c r="A1480" s="153">
        <v>38848</v>
      </c>
      <c r="B1480" s="153" t="s">
        <v>8835</v>
      </c>
      <c r="C1480" s="153" t="s">
        <v>5580</v>
      </c>
      <c r="D1480" s="153" t="s">
        <v>128</v>
      </c>
      <c r="E1480" s="153">
        <v>9.6999999999999993</v>
      </c>
    </row>
    <row r="1481" spans="1:5">
      <c r="A1481" s="153">
        <v>38851</v>
      </c>
      <c r="B1481" s="153" t="s">
        <v>8836</v>
      </c>
      <c r="C1481" s="153" t="s">
        <v>5580</v>
      </c>
      <c r="D1481" s="153" t="s">
        <v>128</v>
      </c>
      <c r="E1481" s="153">
        <v>17.63</v>
      </c>
    </row>
    <row r="1482" spans="1:5">
      <c r="A1482" s="153">
        <v>38860</v>
      </c>
      <c r="B1482" s="153" t="s">
        <v>8837</v>
      </c>
      <c r="C1482" s="153" t="s">
        <v>5580</v>
      </c>
      <c r="D1482" s="153" t="s">
        <v>128</v>
      </c>
      <c r="E1482" s="153">
        <v>4.9800000000000004</v>
      </c>
    </row>
    <row r="1483" spans="1:5">
      <c r="A1483" s="153">
        <v>38861</v>
      </c>
      <c r="B1483" s="153" t="s">
        <v>8838</v>
      </c>
      <c r="C1483" s="153" t="s">
        <v>5580</v>
      </c>
      <c r="D1483" s="153" t="s">
        <v>128</v>
      </c>
      <c r="E1483" s="153">
        <v>6.7</v>
      </c>
    </row>
    <row r="1484" spans="1:5">
      <c r="A1484" s="153">
        <v>38862</v>
      </c>
      <c r="B1484" s="153" t="s">
        <v>8839</v>
      </c>
      <c r="C1484" s="153" t="s">
        <v>5580</v>
      </c>
      <c r="D1484" s="153" t="s">
        <v>128</v>
      </c>
      <c r="E1484" s="153">
        <v>5.65</v>
      </c>
    </row>
    <row r="1485" spans="1:5">
      <c r="A1485" s="153">
        <v>38863</v>
      </c>
      <c r="B1485" s="153" t="s">
        <v>8840</v>
      </c>
      <c r="C1485" s="153" t="s">
        <v>5580</v>
      </c>
      <c r="D1485" s="153" t="s">
        <v>128</v>
      </c>
      <c r="E1485" s="153">
        <v>6.49</v>
      </c>
    </row>
    <row r="1486" spans="1:5">
      <c r="A1486" s="153">
        <v>38865</v>
      </c>
      <c r="B1486" s="153" t="s">
        <v>8841</v>
      </c>
      <c r="C1486" s="153" t="s">
        <v>5580</v>
      </c>
      <c r="D1486" s="153" t="s">
        <v>128</v>
      </c>
      <c r="E1486" s="153">
        <v>8.82</v>
      </c>
    </row>
    <row r="1487" spans="1:5">
      <c r="A1487" s="153">
        <v>38864</v>
      </c>
      <c r="B1487" s="153" t="s">
        <v>8842</v>
      </c>
      <c r="C1487" s="153" t="s">
        <v>5580</v>
      </c>
      <c r="D1487" s="153" t="s">
        <v>128</v>
      </c>
      <c r="E1487" s="153">
        <v>13.48</v>
      </c>
    </row>
    <row r="1488" spans="1:5">
      <c r="A1488" s="153">
        <v>38866</v>
      </c>
      <c r="B1488" s="153" t="s">
        <v>8843</v>
      </c>
      <c r="C1488" s="153" t="s">
        <v>5580</v>
      </c>
      <c r="D1488" s="153" t="s">
        <v>128</v>
      </c>
      <c r="E1488" s="153">
        <v>9.49</v>
      </c>
    </row>
    <row r="1489" spans="1:5">
      <c r="A1489" s="153">
        <v>38868</v>
      </c>
      <c r="B1489" s="153" t="s">
        <v>8844</v>
      </c>
      <c r="C1489" s="153" t="s">
        <v>5580</v>
      </c>
      <c r="D1489" s="153" t="s">
        <v>128</v>
      </c>
      <c r="E1489" s="153">
        <v>15.82</v>
      </c>
    </row>
    <row r="1490" spans="1:5">
      <c r="A1490" s="153">
        <v>38853</v>
      </c>
      <c r="B1490" s="153" t="s">
        <v>8845</v>
      </c>
      <c r="C1490" s="153" t="s">
        <v>5580</v>
      </c>
      <c r="D1490" s="153" t="s">
        <v>128</v>
      </c>
      <c r="E1490" s="153">
        <v>5.1100000000000003</v>
      </c>
    </row>
    <row r="1491" spans="1:5">
      <c r="A1491" s="153">
        <v>38854</v>
      </c>
      <c r="B1491" s="153" t="s">
        <v>8846</v>
      </c>
      <c r="C1491" s="153" t="s">
        <v>5580</v>
      </c>
      <c r="D1491" s="153" t="s">
        <v>128</v>
      </c>
      <c r="E1491" s="153">
        <v>6.98</v>
      </c>
    </row>
    <row r="1492" spans="1:5">
      <c r="A1492" s="153">
        <v>38855</v>
      </c>
      <c r="B1492" s="153" t="s">
        <v>8847</v>
      </c>
      <c r="C1492" s="153" t="s">
        <v>5580</v>
      </c>
      <c r="D1492" s="153" t="s">
        <v>128</v>
      </c>
      <c r="E1492" s="153">
        <v>5.18</v>
      </c>
    </row>
    <row r="1493" spans="1:5">
      <c r="A1493" s="153">
        <v>38856</v>
      </c>
      <c r="B1493" s="153" t="s">
        <v>8848</v>
      </c>
      <c r="C1493" s="153" t="s">
        <v>5580</v>
      </c>
      <c r="D1493" s="153" t="s">
        <v>128</v>
      </c>
      <c r="E1493" s="153">
        <v>8.32</v>
      </c>
    </row>
    <row r="1494" spans="1:5">
      <c r="A1494" s="153">
        <v>38857</v>
      </c>
      <c r="B1494" s="153" t="s">
        <v>8849</v>
      </c>
      <c r="C1494" s="153" t="s">
        <v>5580</v>
      </c>
      <c r="D1494" s="153" t="s">
        <v>128</v>
      </c>
      <c r="E1494" s="153">
        <v>11.01</v>
      </c>
    </row>
    <row r="1495" spans="1:5">
      <c r="A1495" s="153">
        <v>38858</v>
      </c>
      <c r="B1495" s="153" t="s">
        <v>8850</v>
      </c>
      <c r="C1495" s="153" t="s">
        <v>5580</v>
      </c>
      <c r="D1495" s="153" t="s">
        <v>128</v>
      </c>
      <c r="E1495" s="153">
        <v>10.01</v>
      </c>
    </row>
    <row r="1496" spans="1:5">
      <c r="A1496" s="153">
        <v>38859</v>
      </c>
      <c r="B1496" s="153" t="s">
        <v>8851</v>
      </c>
      <c r="C1496" s="153" t="s">
        <v>5580</v>
      </c>
      <c r="D1496" s="153" t="s">
        <v>128</v>
      </c>
      <c r="E1496" s="153">
        <v>16.21</v>
      </c>
    </row>
    <row r="1497" spans="1:5">
      <c r="A1497" s="153">
        <v>1607</v>
      </c>
      <c r="B1497" s="153" t="s">
        <v>8852</v>
      </c>
      <c r="C1497" s="153" t="s">
        <v>5595</v>
      </c>
      <c r="D1497" s="153" t="s">
        <v>127</v>
      </c>
      <c r="E1497" s="153">
        <v>0.13</v>
      </c>
    </row>
    <row r="1498" spans="1:5">
      <c r="A1498" s="153">
        <v>11467</v>
      </c>
      <c r="B1498" s="153" t="s">
        <v>8853</v>
      </c>
      <c r="C1498" s="153" t="s">
        <v>5580</v>
      </c>
      <c r="D1498" s="153" t="s">
        <v>127</v>
      </c>
      <c r="E1498" s="153">
        <v>13.04</v>
      </c>
    </row>
    <row r="1499" spans="1:5">
      <c r="A1499" s="153">
        <v>38169</v>
      </c>
      <c r="B1499" s="153" t="s">
        <v>8854</v>
      </c>
      <c r="C1499" s="153" t="s">
        <v>5595</v>
      </c>
      <c r="D1499" s="153" t="s">
        <v>127</v>
      </c>
      <c r="E1499" s="153">
        <v>59.28</v>
      </c>
    </row>
    <row r="1500" spans="1:5">
      <c r="A1500" s="153">
        <v>6142</v>
      </c>
      <c r="B1500" s="153" t="s">
        <v>8855</v>
      </c>
      <c r="C1500" s="153" t="s">
        <v>5580</v>
      </c>
      <c r="D1500" s="153" t="s">
        <v>127</v>
      </c>
      <c r="E1500" s="153">
        <v>4.7300000000000004</v>
      </c>
    </row>
    <row r="1501" spans="1:5">
      <c r="A1501" s="153">
        <v>11686</v>
      </c>
      <c r="B1501" s="153" t="s">
        <v>8856</v>
      </c>
      <c r="C1501" s="153" t="s">
        <v>5580</v>
      </c>
      <c r="D1501" s="153" t="s">
        <v>127</v>
      </c>
      <c r="E1501" s="153">
        <v>6.56</v>
      </c>
    </row>
    <row r="1502" spans="1:5">
      <c r="A1502" s="153">
        <v>37598</v>
      </c>
      <c r="B1502" s="153" t="s">
        <v>8857</v>
      </c>
      <c r="C1502" s="153" t="s">
        <v>5580</v>
      </c>
      <c r="D1502" s="153" t="s">
        <v>128</v>
      </c>
      <c r="E1502" s="153">
        <v>17.36</v>
      </c>
    </row>
    <row r="1503" spans="1:5">
      <c r="A1503" s="153">
        <v>25398</v>
      </c>
      <c r="B1503" s="153" t="s">
        <v>8858</v>
      </c>
      <c r="C1503" s="153" t="s">
        <v>5580</v>
      </c>
      <c r="D1503" s="153" t="s">
        <v>128</v>
      </c>
      <c r="E1503" s="153">
        <v>2310.16</v>
      </c>
    </row>
    <row r="1504" spans="1:5">
      <c r="A1504" s="153">
        <v>25399</v>
      </c>
      <c r="B1504" s="153" t="s">
        <v>8859</v>
      </c>
      <c r="C1504" s="153" t="s">
        <v>5580</v>
      </c>
      <c r="D1504" s="153" t="s">
        <v>128</v>
      </c>
      <c r="E1504" s="153">
        <v>1402.47</v>
      </c>
    </row>
    <row r="1505" spans="1:5">
      <c r="A1505" s="153">
        <v>10667</v>
      </c>
      <c r="B1505" s="153" t="s">
        <v>8860</v>
      </c>
      <c r="C1505" s="153" t="s">
        <v>5580</v>
      </c>
      <c r="D1505" s="153" t="s">
        <v>128</v>
      </c>
      <c r="E1505" s="153">
        <v>10343.5</v>
      </c>
    </row>
    <row r="1506" spans="1:5">
      <c r="A1506" s="153">
        <v>1613</v>
      </c>
      <c r="B1506" s="153" t="s">
        <v>8861</v>
      </c>
      <c r="C1506" s="153" t="s">
        <v>5580</v>
      </c>
      <c r="D1506" s="153" t="s">
        <v>128</v>
      </c>
      <c r="E1506" s="153">
        <v>1268.24</v>
      </c>
    </row>
    <row r="1507" spans="1:5">
      <c r="A1507" s="153">
        <v>1626</v>
      </c>
      <c r="B1507" s="153" t="s">
        <v>8862</v>
      </c>
      <c r="C1507" s="153" t="s">
        <v>5580</v>
      </c>
      <c r="D1507" s="153" t="s">
        <v>128</v>
      </c>
      <c r="E1507" s="153">
        <v>1896.8</v>
      </c>
    </row>
    <row r="1508" spans="1:5">
      <c r="A1508" s="153">
        <v>1625</v>
      </c>
      <c r="B1508" s="153" t="s">
        <v>8863</v>
      </c>
      <c r="C1508" s="153" t="s">
        <v>5580</v>
      </c>
      <c r="D1508" s="153" t="s">
        <v>128</v>
      </c>
      <c r="E1508" s="153">
        <v>132.47999999999999</v>
      </c>
    </row>
    <row r="1509" spans="1:5">
      <c r="A1509" s="153">
        <v>1622</v>
      </c>
      <c r="B1509" s="153" t="s">
        <v>8864</v>
      </c>
      <c r="C1509" s="153" t="s">
        <v>5580</v>
      </c>
      <c r="D1509" s="153" t="s">
        <v>128</v>
      </c>
      <c r="E1509" s="153">
        <v>4280.3100000000004</v>
      </c>
    </row>
    <row r="1510" spans="1:5">
      <c r="A1510" s="153">
        <v>1620</v>
      </c>
      <c r="B1510" s="153" t="s">
        <v>8865</v>
      </c>
      <c r="C1510" s="153" t="s">
        <v>5580</v>
      </c>
      <c r="D1510" s="153" t="s">
        <v>128</v>
      </c>
      <c r="E1510" s="153">
        <v>279.08</v>
      </c>
    </row>
    <row r="1511" spans="1:5">
      <c r="A1511" s="153">
        <v>1629</v>
      </c>
      <c r="B1511" s="153" t="s">
        <v>8866</v>
      </c>
      <c r="C1511" s="153" t="s">
        <v>5580</v>
      </c>
      <c r="D1511" s="153" t="s">
        <v>128</v>
      </c>
      <c r="E1511" s="153">
        <v>10417.26</v>
      </c>
    </row>
    <row r="1512" spans="1:5">
      <c r="A1512" s="153">
        <v>1627</v>
      </c>
      <c r="B1512" s="153" t="s">
        <v>8867</v>
      </c>
      <c r="C1512" s="153" t="s">
        <v>5580</v>
      </c>
      <c r="D1512" s="153" t="s">
        <v>128</v>
      </c>
      <c r="E1512" s="153">
        <v>533.46</v>
      </c>
    </row>
    <row r="1513" spans="1:5">
      <c r="A1513" s="153">
        <v>1623</v>
      </c>
      <c r="B1513" s="153" t="s">
        <v>8868</v>
      </c>
      <c r="C1513" s="153" t="s">
        <v>5580</v>
      </c>
      <c r="D1513" s="153" t="s">
        <v>128</v>
      </c>
      <c r="E1513" s="153">
        <v>108.04</v>
      </c>
    </row>
    <row r="1514" spans="1:5">
      <c r="A1514" s="153">
        <v>1619</v>
      </c>
      <c r="B1514" s="153" t="s">
        <v>8869</v>
      </c>
      <c r="C1514" s="153" t="s">
        <v>5580</v>
      </c>
      <c r="D1514" s="153" t="s">
        <v>128</v>
      </c>
      <c r="E1514" s="153">
        <v>148.62</v>
      </c>
    </row>
    <row r="1515" spans="1:5">
      <c r="A1515" s="153">
        <v>1630</v>
      </c>
      <c r="B1515" s="153" t="s">
        <v>8870</v>
      </c>
      <c r="C1515" s="153" t="s">
        <v>5580</v>
      </c>
      <c r="D1515" s="153" t="s">
        <v>128</v>
      </c>
      <c r="E1515" s="153">
        <v>3272.38</v>
      </c>
    </row>
    <row r="1516" spans="1:5">
      <c r="A1516" s="153">
        <v>1616</v>
      </c>
      <c r="B1516" s="153" t="s">
        <v>8871</v>
      </c>
      <c r="C1516" s="153" t="s">
        <v>5580</v>
      </c>
      <c r="D1516" s="153" t="s">
        <v>128</v>
      </c>
      <c r="E1516" s="153">
        <v>5032.99</v>
      </c>
    </row>
    <row r="1517" spans="1:5">
      <c r="A1517" s="153">
        <v>1614</v>
      </c>
      <c r="B1517" s="153" t="s">
        <v>8872</v>
      </c>
      <c r="C1517" s="153" t="s">
        <v>5580</v>
      </c>
      <c r="D1517" s="153" t="s">
        <v>128</v>
      </c>
      <c r="E1517" s="153">
        <v>230.02</v>
      </c>
    </row>
    <row r="1518" spans="1:5">
      <c r="A1518" s="153">
        <v>1617</v>
      </c>
      <c r="B1518" s="153" t="s">
        <v>8873</v>
      </c>
      <c r="C1518" s="153" t="s">
        <v>5580</v>
      </c>
      <c r="D1518" s="153" t="s">
        <v>128</v>
      </c>
      <c r="E1518" s="153">
        <v>6008.3</v>
      </c>
    </row>
    <row r="1519" spans="1:5">
      <c r="A1519" s="153">
        <v>1621</v>
      </c>
      <c r="B1519" s="153" t="s">
        <v>8874</v>
      </c>
      <c r="C1519" s="153" t="s">
        <v>5580</v>
      </c>
      <c r="D1519" s="153" t="s">
        <v>128</v>
      </c>
      <c r="E1519" s="153">
        <v>411.39</v>
      </c>
    </row>
    <row r="1520" spans="1:5">
      <c r="A1520" s="153">
        <v>1624</v>
      </c>
      <c r="B1520" s="153" t="s">
        <v>8875</v>
      </c>
      <c r="C1520" s="153" t="s">
        <v>5580</v>
      </c>
      <c r="D1520" s="153" t="s">
        <v>128</v>
      </c>
      <c r="E1520" s="153">
        <v>14768.69</v>
      </c>
    </row>
    <row r="1521" spans="1:5">
      <c r="A1521" s="153">
        <v>1615</v>
      </c>
      <c r="B1521" s="153" t="s">
        <v>8876</v>
      </c>
      <c r="C1521" s="153" t="s">
        <v>5580</v>
      </c>
      <c r="D1521" s="153" t="s">
        <v>128</v>
      </c>
      <c r="E1521" s="153">
        <v>772.53</v>
      </c>
    </row>
    <row r="1522" spans="1:5">
      <c r="A1522" s="153">
        <v>1612</v>
      </c>
      <c r="B1522" s="153" t="s">
        <v>8877</v>
      </c>
      <c r="C1522" s="153" t="s">
        <v>5580</v>
      </c>
      <c r="D1522" s="153" t="s">
        <v>128</v>
      </c>
      <c r="E1522" s="153">
        <v>101.75</v>
      </c>
    </row>
    <row r="1523" spans="1:5">
      <c r="A1523" s="153">
        <v>1618</v>
      </c>
      <c r="B1523" s="153" t="s">
        <v>8878</v>
      </c>
      <c r="C1523" s="153" t="s">
        <v>5580</v>
      </c>
      <c r="D1523" s="153" t="s">
        <v>128</v>
      </c>
      <c r="E1523" s="153">
        <v>1061.57</v>
      </c>
    </row>
    <row r="1524" spans="1:5">
      <c r="A1524" s="153">
        <v>14211</v>
      </c>
      <c r="B1524" s="153" t="s">
        <v>8879</v>
      </c>
      <c r="C1524" s="153" t="s">
        <v>5580</v>
      </c>
      <c r="D1524" s="153" t="s">
        <v>127</v>
      </c>
      <c r="E1524" s="153">
        <v>24.83</v>
      </c>
    </row>
    <row r="1525" spans="1:5">
      <c r="A1525" s="153">
        <v>34500</v>
      </c>
      <c r="B1525" s="153" t="s">
        <v>8880</v>
      </c>
      <c r="C1525" s="153" t="s">
        <v>5578</v>
      </c>
      <c r="D1525" s="153" t="s">
        <v>127</v>
      </c>
      <c r="E1525" s="153">
        <v>104.46</v>
      </c>
    </row>
    <row r="1526" spans="1:5">
      <c r="A1526" s="153">
        <v>40934</v>
      </c>
      <c r="B1526" s="153" t="s">
        <v>8881</v>
      </c>
      <c r="C1526" s="153" t="s">
        <v>5588</v>
      </c>
      <c r="D1526" s="153" t="s">
        <v>127</v>
      </c>
      <c r="E1526" s="153">
        <v>18289.03</v>
      </c>
    </row>
    <row r="1527" spans="1:5">
      <c r="A1527" s="153">
        <v>5328</v>
      </c>
      <c r="B1527" s="153" t="s">
        <v>8882</v>
      </c>
      <c r="C1527" s="153" t="s">
        <v>5580</v>
      </c>
      <c r="D1527" s="153" t="s">
        <v>127</v>
      </c>
      <c r="E1527" s="153">
        <v>4.2</v>
      </c>
    </row>
    <row r="1528" spans="1:5">
      <c r="A1528" s="153">
        <v>38200</v>
      </c>
      <c r="B1528" s="153" t="s">
        <v>8883</v>
      </c>
      <c r="C1528" s="153" t="s">
        <v>5596</v>
      </c>
      <c r="D1528" s="153" t="s">
        <v>127</v>
      </c>
      <c r="E1528" s="153">
        <v>512.19000000000005</v>
      </c>
    </row>
    <row r="1529" spans="1:5">
      <c r="A1529" s="153">
        <v>39269</v>
      </c>
      <c r="B1529" s="153" t="s">
        <v>8884</v>
      </c>
      <c r="C1529" s="153" t="s">
        <v>5583</v>
      </c>
      <c r="D1529" s="153" t="s">
        <v>127</v>
      </c>
      <c r="E1529" s="153">
        <v>0.69</v>
      </c>
    </row>
    <row r="1530" spans="1:5">
      <c r="A1530" s="153">
        <v>11889</v>
      </c>
      <c r="B1530" s="153" t="s">
        <v>8885</v>
      </c>
      <c r="C1530" s="153" t="s">
        <v>5583</v>
      </c>
      <c r="D1530" s="153" t="s">
        <v>127</v>
      </c>
      <c r="E1530" s="153">
        <v>0.96</v>
      </c>
    </row>
    <row r="1531" spans="1:5">
      <c r="A1531" s="153">
        <v>39270</v>
      </c>
      <c r="B1531" s="153" t="s">
        <v>8886</v>
      </c>
      <c r="C1531" s="153" t="s">
        <v>5583</v>
      </c>
      <c r="D1531" s="153" t="s">
        <v>127</v>
      </c>
      <c r="E1531" s="153">
        <v>1.1399999999999999</v>
      </c>
    </row>
    <row r="1532" spans="1:5">
      <c r="A1532" s="153">
        <v>11890</v>
      </c>
      <c r="B1532" s="153" t="s">
        <v>8887</v>
      </c>
      <c r="C1532" s="153" t="s">
        <v>5583</v>
      </c>
      <c r="D1532" s="153" t="s">
        <v>127</v>
      </c>
      <c r="E1532" s="153">
        <v>1.48</v>
      </c>
    </row>
    <row r="1533" spans="1:5">
      <c r="A1533" s="153">
        <v>11891</v>
      </c>
      <c r="B1533" s="153" t="s">
        <v>8888</v>
      </c>
      <c r="C1533" s="153" t="s">
        <v>5583</v>
      </c>
      <c r="D1533" s="153" t="s">
        <v>127</v>
      </c>
      <c r="E1533" s="153">
        <v>2.4500000000000002</v>
      </c>
    </row>
    <row r="1534" spans="1:5">
      <c r="A1534" s="153">
        <v>11892</v>
      </c>
      <c r="B1534" s="153" t="s">
        <v>8889</v>
      </c>
      <c r="C1534" s="153" t="s">
        <v>5583</v>
      </c>
      <c r="D1534" s="153" t="s">
        <v>127</v>
      </c>
      <c r="E1534" s="153">
        <v>3.78</v>
      </c>
    </row>
    <row r="1535" spans="1:5">
      <c r="A1535" s="153">
        <v>37601</v>
      </c>
      <c r="B1535" s="153" t="s">
        <v>8890</v>
      </c>
      <c r="C1535" s="153" t="s">
        <v>5583</v>
      </c>
      <c r="D1535" s="153" t="s">
        <v>128</v>
      </c>
      <c r="E1535" s="153">
        <v>3.85</v>
      </c>
    </row>
    <row r="1536" spans="1:5">
      <c r="A1536" s="153">
        <v>1634</v>
      </c>
      <c r="B1536" s="153" t="s">
        <v>8891</v>
      </c>
      <c r="C1536" s="153" t="s">
        <v>5583</v>
      </c>
      <c r="D1536" s="153" t="s">
        <v>128</v>
      </c>
      <c r="E1536" s="153">
        <v>3.98</v>
      </c>
    </row>
    <row r="1537" spans="1:5">
      <c r="A1537" s="153">
        <v>5086</v>
      </c>
      <c r="B1537" s="153" t="s">
        <v>8892</v>
      </c>
      <c r="C1537" s="153" t="s">
        <v>5584</v>
      </c>
      <c r="D1537" s="153" t="s">
        <v>127</v>
      </c>
      <c r="E1537" s="153">
        <v>24.54</v>
      </c>
    </row>
    <row r="1538" spans="1:5">
      <c r="A1538" s="153">
        <v>11280</v>
      </c>
      <c r="B1538" s="153" t="s">
        <v>8893</v>
      </c>
      <c r="C1538" s="153" t="s">
        <v>5580</v>
      </c>
      <c r="D1538" s="153" t="s">
        <v>127</v>
      </c>
      <c r="E1538" s="153">
        <v>7984.01</v>
      </c>
    </row>
    <row r="1539" spans="1:5">
      <c r="A1539" s="153">
        <v>40519</v>
      </c>
      <c r="B1539" s="153" t="s">
        <v>8894</v>
      </c>
      <c r="C1539" s="153" t="s">
        <v>5580</v>
      </c>
      <c r="D1539" s="153" t="s">
        <v>127</v>
      </c>
      <c r="E1539" s="153">
        <v>65817.460000000006</v>
      </c>
    </row>
    <row r="1540" spans="1:5">
      <c r="A1540" s="153">
        <v>39869</v>
      </c>
      <c r="B1540" s="153" t="s">
        <v>8895</v>
      </c>
      <c r="C1540" s="153" t="s">
        <v>5580</v>
      </c>
      <c r="D1540" s="153" t="s">
        <v>128</v>
      </c>
      <c r="E1540" s="153">
        <v>7.45</v>
      </c>
    </row>
    <row r="1541" spans="1:5">
      <c r="A1541" s="153">
        <v>39870</v>
      </c>
      <c r="B1541" s="153" t="s">
        <v>8896</v>
      </c>
      <c r="C1541" s="153" t="s">
        <v>5580</v>
      </c>
      <c r="D1541" s="153" t="s">
        <v>128</v>
      </c>
      <c r="E1541" s="153">
        <v>11.39</v>
      </c>
    </row>
    <row r="1542" spans="1:5">
      <c r="A1542" s="153">
        <v>39871</v>
      </c>
      <c r="B1542" s="153" t="s">
        <v>8897</v>
      </c>
      <c r="C1542" s="153" t="s">
        <v>5580</v>
      </c>
      <c r="D1542" s="153" t="s">
        <v>128</v>
      </c>
      <c r="E1542" s="153">
        <v>12.77</v>
      </c>
    </row>
    <row r="1543" spans="1:5">
      <c r="A1543" s="153">
        <v>12722</v>
      </c>
      <c r="B1543" s="153" t="s">
        <v>8898</v>
      </c>
      <c r="C1543" s="153" t="s">
        <v>5580</v>
      </c>
      <c r="D1543" s="153" t="s">
        <v>128</v>
      </c>
      <c r="E1543" s="153">
        <v>427.35</v>
      </c>
    </row>
    <row r="1544" spans="1:5">
      <c r="A1544" s="153">
        <v>12714</v>
      </c>
      <c r="B1544" s="153" t="s">
        <v>8899</v>
      </c>
      <c r="C1544" s="153" t="s">
        <v>5580</v>
      </c>
      <c r="D1544" s="153" t="s">
        <v>128</v>
      </c>
      <c r="E1544" s="153">
        <v>2.79</v>
      </c>
    </row>
    <row r="1545" spans="1:5">
      <c r="A1545" s="153">
        <v>12715</v>
      </c>
      <c r="B1545" s="153" t="s">
        <v>8900</v>
      </c>
      <c r="C1545" s="153" t="s">
        <v>5580</v>
      </c>
      <c r="D1545" s="153" t="s">
        <v>128</v>
      </c>
      <c r="E1545" s="153">
        <v>6.29</v>
      </c>
    </row>
    <row r="1546" spans="1:5">
      <c r="A1546" s="153">
        <v>12716</v>
      </c>
      <c r="B1546" s="153" t="s">
        <v>8901</v>
      </c>
      <c r="C1546" s="153" t="s">
        <v>5580</v>
      </c>
      <c r="D1546" s="153" t="s">
        <v>128</v>
      </c>
      <c r="E1546" s="153">
        <v>10.81</v>
      </c>
    </row>
    <row r="1547" spans="1:5">
      <c r="A1547" s="153">
        <v>12717</v>
      </c>
      <c r="B1547" s="153" t="s">
        <v>8902</v>
      </c>
      <c r="C1547" s="153" t="s">
        <v>5580</v>
      </c>
      <c r="D1547" s="153" t="s">
        <v>128</v>
      </c>
      <c r="E1547" s="153">
        <v>21.26</v>
      </c>
    </row>
    <row r="1548" spans="1:5">
      <c r="A1548" s="153">
        <v>12718</v>
      </c>
      <c r="B1548" s="153" t="s">
        <v>8903</v>
      </c>
      <c r="C1548" s="153" t="s">
        <v>5580</v>
      </c>
      <c r="D1548" s="153" t="s">
        <v>128</v>
      </c>
      <c r="E1548" s="153">
        <v>32.630000000000003</v>
      </c>
    </row>
    <row r="1549" spans="1:5">
      <c r="A1549" s="153">
        <v>12719</v>
      </c>
      <c r="B1549" s="153" t="s">
        <v>8904</v>
      </c>
      <c r="C1549" s="153" t="s">
        <v>5580</v>
      </c>
      <c r="D1549" s="153" t="s">
        <v>128</v>
      </c>
      <c r="E1549" s="153">
        <v>51.79</v>
      </c>
    </row>
    <row r="1550" spans="1:5">
      <c r="A1550" s="153">
        <v>12720</v>
      </c>
      <c r="B1550" s="153" t="s">
        <v>8905</v>
      </c>
      <c r="C1550" s="153" t="s">
        <v>5580</v>
      </c>
      <c r="D1550" s="153" t="s">
        <v>128</v>
      </c>
      <c r="E1550" s="153">
        <v>180.35</v>
      </c>
    </row>
    <row r="1551" spans="1:5">
      <c r="A1551" s="153">
        <v>12721</v>
      </c>
      <c r="B1551" s="153" t="s">
        <v>8906</v>
      </c>
      <c r="C1551" s="153" t="s">
        <v>5580</v>
      </c>
      <c r="D1551" s="153" t="s">
        <v>128</v>
      </c>
      <c r="E1551" s="153">
        <v>172.94</v>
      </c>
    </row>
    <row r="1552" spans="1:5">
      <c r="A1552" s="153">
        <v>3468</v>
      </c>
      <c r="B1552" s="153" t="s">
        <v>8907</v>
      </c>
      <c r="C1552" s="153" t="s">
        <v>5580</v>
      </c>
      <c r="D1552" s="153" t="s">
        <v>128</v>
      </c>
      <c r="E1552" s="153">
        <v>19.3</v>
      </c>
    </row>
    <row r="1553" spans="1:5">
      <c r="A1553" s="153">
        <v>3465</v>
      </c>
      <c r="B1553" s="153" t="s">
        <v>8908</v>
      </c>
      <c r="C1553" s="153" t="s">
        <v>5580</v>
      </c>
      <c r="D1553" s="153" t="s">
        <v>128</v>
      </c>
      <c r="E1553" s="153">
        <v>19.29</v>
      </c>
    </row>
    <row r="1554" spans="1:5">
      <c r="A1554" s="153">
        <v>12403</v>
      </c>
      <c r="B1554" s="153" t="s">
        <v>8909</v>
      </c>
      <c r="C1554" s="153" t="s">
        <v>5580</v>
      </c>
      <c r="D1554" s="153" t="s">
        <v>128</v>
      </c>
      <c r="E1554" s="153">
        <v>13.75</v>
      </c>
    </row>
    <row r="1555" spans="1:5">
      <c r="A1555" s="153">
        <v>3463</v>
      </c>
      <c r="B1555" s="153" t="s">
        <v>8910</v>
      </c>
      <c r="C1555" s="153" t="s">
        <v>5580</v>
      </c>
      <c r="D1555" s="153" t="s">
        <v>128</v>
      </c>
      <c r="E1555" s="153">
        <v>8.0299999999999994</v>
      </c>
    </row>
    <row r="1556" spans="1:5">
      <c r="A1556" s="153">
        <v>3464</v>
      </c>
      <c r="B1556" s="153" t="s">
        <v>8911</v>
      </c>
      <c r="C1556" s="153" t="s">
        <v>5580</v>
      </c>
      <c r="D1556" s="153" t="s">
        <v>128</v>
      </c>
      <c r="E1556" s="153">
        <v>8.0299999999999994</v>
      </c>
    </row>
    <row r="1557" spans="1:5">
      <c r="A1557" s="153">
        <v>3466</v>
      </c>
      <c r="B1557" s="153" t="s">
        <v>8912</v>
      </c>
      <c r="C1557" s="153" t="s">
        <v>5580</v>
      </c>
      <c r="D1557" s="153" t="s">
        <v>128</v>
      </c>
      <c r="E1557" s="153">
        <v>49.01</v>
      </c>
    </row>
    <row r="1558" spans="1:5">
      <c r="A1558" s="153">
        <v>3467</v>
      </c>
      <c r="B1558" s="153" t="s">
        <v>8913</v>
      </c>
      <c r="C1558" s="153" t="s">
        <v>5580</v>
      </c>
      <c r="D1558" s="153" t="s">
        <v>128</v>
      </c>
      <c r="E1558" s="153">
        <v>27.67</v>
      </c>
    </row>
    <row r="1559" spans="1:5">
      <c r="A1559" s="153">
        <v>3462</v>
      </c>
      <c r="B1559" s="153" t="s">
        <v>8914</v>
      </c>
      <c r="C1559" s="153" t="s">
        <v>5580</v>
      </c>
      <c r="D1559" s="153" t="s">
        <v>128</v>
      </c>
      <c r="E1559" s="153">
        <v>5.3</v>
      </c>
    </row>
    <row r="1560" spans="1:5">
      <c r="A1560" s="153">
        <v>3446</v>
      </c>
      <c r="B1560" s="153" t="s">
        <v>8915</v>
      </c>
      <c r="C1560" s="153" t="s">
        <v>5580</v>
      </c>
      <c r="D1560" s="153" t="s">
        <v>128</v>
      </c>
      <c r="E1560" s="153">
        <v>16.309999999999999</v>
      </c>
    </row>
    <row r="1561" spans="1:5">
      <c r="A1561" s="153">
        <v>3445</v>
      </c>
      <c r="B1561" s="153" t="s">
        <v>8916</v>
      </c>
      <c r="C1561" s="153" t="s">
        <v>5580</v>
      </c>
      <c r="D1561" s="153" t="s">
        <v>128</v>
      </c>
      <c r="E1561" s="153">
        <v>13.32</v>
      </c>
    </row>
    <row r="1562" spans="1:5">
      <c r="A1562" s="153">
        <v>3441</v>
      </c>
      <c r="B1562" s="153" t="s">
        <v>8917</v>
      </c>
      <c r="C1562" s="153" t="s">
        <v>5580</v>
      </c>
      <c r="D1562" s="153" t="s">
        <v>128</v>
      </c>
      <c r="E1562" s="153">
        <v>3.76</v>
      </c>
    </row>
    <row r="1563" spans="1:5">
      <c r="A1563" s="153">
        <v>3444</v>
      </c>
      <c r="B1563" s="153" t="s">
        <v>8918</v>
      </c>
      <c r="C1563" s="153" t="s">
        <v>5580</v>
      </c>
      <c r="D1563" s="153" t="s">
        <v>128</v>
      </c>
      <c r="E1563" s="153">
        <v>8.1999999999999993</v>
      </c>
    </row>
    <row r="1564" spans="1:5">
      <c r="A1564" s="153">
        <v>12402</v>
      </c>
      <c r="B1564" s="153" t="s">
        <v>8919</v>
      </c>
      <c r="C1564" s="153" t="s">
        <v>5580</v>
      </c>
      <c r="D1564" s="153" t="s">
        <v>128</v>
      </c>
      <c r="E1564" s="153">
        <v>45.86</v>
      </c>
    </row>
    <row r="1565" spans="1:5">
      <c r="A1565" s="153">
        <v>3447</v>
      </c>
      <c r="B1565" s="153" t="s">
        <v>8920</v>
      </c>
      <c r="C1565" s="153" t="s">
        <v>5580</v>
      </c>
      <c r="D1565" s="153" t="s">
        <v>128</v>
      </c>
      <c r="E1565" s="153">
        <v>23.73</v>
      </c>
    </row>
    <row r="1566" spans="1:5">
      <c r="A1566" s="153">
        <v>3442</v>
      </c>
      <c r="B1566" s="153" t="s">
        <v>8921</v>
      </c>
      <c r="C1566" s="153" t="s">
        <v>5580</v>
      </c>
      <c r="D1566" s="153" t="s">
        <v>128</v>
      </c>
      <c r="E1566" s="153">
        <v>5.62</v>
      </c>
    </row>
    <row r="1567" spans="1:5">
      <c r="A1567" s="153">
        <v>3448</v>
      </c>
      <c r="B1567" s="153" t="s">
        <v>8922</v>
      </c>
      <c r="C1567" s="153" t="s">
        <v>5580</v>
      </c>
      <c r="D1567" s="153" t="s">
        <v>128</v>
      </c>
      <c r="E1567" s="153">
        <v>67.05</v>
      </c>
    </row>
    <row r="1568" spans="1:5">
      <c r="A1568" s="153">
        <v>3449</v>
      </c>
      <c r="B1568" s="153" t="s">
        <v>8923</v>
      </c>
      <c r="C1568" s="153" t="s">
        <v>5580</v>
      </c>
      <c r="D1568" s="153" t="s">
        <v>128</v>
      </c>
      <c r="E1568" s="153">
        <v>117.49</v>
      </c>
    </row>
    <row r="1569" spans="1:5">
      <c r="A1569" s="153">
        <v>37438</v>
      </c>
      <c r="B1569" s="153" t="s">
        <v>8924</v>
      </c>
      <c r="C1569" s="153" t="s">
        <v>5580</v>
      </c>
      <c r="D1569" s="153" t="s">
        <v>128</v>
      </c>
      <c r="E1569" s="153">
        <v>157.19999999999999</v>
      </c>
    </row>
    <row r="1570" spans="1:5">
      <c r="A1570" s="153">
        <v>37439</v>
      </c>
      <c r="B1570" s="153" t="s">
        <v>8925</v>
      </c>
      <c r="C1570" s="153" t="s">
        <v>5580</v>
      </c>
      <c r="D1570" s="153" t="s">
        <v>128</v>
      </c>
      <c r="E1570" s="153">
        <v>1027.79</v>
      </c>
    </row>
    <row r="1571" spans="1:5">
      <c r="A1571" s="153">
        <v>37435</v>
      </c>
      <c r="B1571" s="153" t="s">
        <v>8926</v>
      </c>
      <c r="C1571" s="153" t="s">
        <v>5580</v>
      </c>
      <c r="D1571" s="153" t="s">
        <v>128</v>
      </c>
      <c r="E1571" s="153">
        <v>18.47</v>
      </c>
    </row>
    <row r="1572" spans="1:5">
      <c r="A1572" s="153">
        <v>37436</v>
      </c>
      <c r="B1572" s="153" t="s">
        <v>8927</v>
      </c>
      <c r="C1572" s="153" t="s">
        <v>5580</v>
      </c>
      <c r="D1572" s="153" t="s">
        <v>128</v>
      </c>
      <c r="E1572" s="153">
        <v>21.8</v>
      </c>
    </row>
    <row r="1573" spans="1:5">
      <c r="A1573" s="153">
        <v>37437</v>
      </c>
      <c r="B1573" s="153" t="s">
        <v>8928</v>
      </c>
      <c r="C1573" s="153" t="s">
        <v>5580</v>
      </c>
      <c r="D1573" s="153" t="s">
        <v>128</v>
      </c>
      <c r="E1573" s="153">
        <v>31.53</v>
      </c>
    </row>
    <row r="1574" spans="1:5">
      <c r="A1574" s="153">
        <v>3473</v>
      </c>
      <c r="B1574" s="153" t="s">
        <v>8929</v>
      </c>
      <c r="C1574" s="153" t="s">
        <v>5580</v>
      </c>
      <c r="D1574" s="153" t="s">
        <v>128</v>
      </c>
      <c r="E1574" s="153">
        <v>18.45</v>
      </c>
    </row>
    <row r="1575" spans="1:5">
      <c r="A1575" s="153">
        <v>3474</v>
      </c>
      <c r="B1575" s="153" t="s">
        <v>8930</v>
      </c>
      <c r="C1575" s="153" t="s">
        <v>5580</v>
      </c>
      <c r="D1575" s="153" t="s">
        <v>128</v>
      </c>
      <c r="E1575" s="153">
        <v>15.2</v>
      </c>
    </row>
    <row r="1576" spans="1:5">
      <c r="A1576" s="153">
        <v>3450</v>
      </c>
      <c r="B1576" s="153" t="s">
        <v>8931</v>
      </c>
      <c r="C1576" s="153" t="s">
        <v>5580</v>
      </c>
      <c r="D1576" s="153" t="s">
        <v>128</v>
      </c>
      <c r="E1576" s="153">
        <v>4.4000000000000004</v>
      </c>
    </row>
    <row r="1577" spans="1:5">
      <c r="A1577" s="153">
        <v>3443</v>
      </c>
      <c r="B1577" s="153" t="s">
        <v>8932</v>
      </c>
      <c r="C1577" s="153" t="s">
        <v>5580</v>
      </c>
      <c r="D1577" s="153" t="s">
        <v>128</v>
      </c>
      <c r="E1577" s="153">
        <v>9.4600000000000009</v>
      </c>
    </row>
    <row r="1578" spans="1:5">
      <c r="A1578" s="153">
        <v>3453</v>
      </c>
      <c r="B1578" s="153" t="s">
        <v>8933</v>
      </c>
      <c r="C1578" s="153" t="s">
        <v>5580</v>
      </c>
      <c r="D1578" s="153" t="s">
        <v>128</v>
      </c>
      <c r="E1578" s="153">
        <v>53.85</v>
      </c>
    </row>
    <row r="1579" spans="1:5">
      <c r="A1579" s="153">
        <v>3452</v>
      </c>
      <c r="B1579" s="153" t="s">
        <v>8934</v>
      </c>
      <c r="C1579" s="153" t="s">
        <v>5580</v>
      </c>
      <c r="D1579" s="153" t="s">
        <v>128</v>
      </c>
      <c r="E1579" s="153">
        <v>26.58</v>
      </c>
    </row>
    <row r="1580" spans="1:5">
      <c r="A1580" s="153">
        <v>3451</v>
      </c>
      <c r="B1580" s="153" t="s">
        <v>8935</v>
      </c>
      <c r="C1580" s="153" t="s">
        <v>5580</v>
      </c>
      <c r="D1580" s="153" t="s">
        <v>128</v>
      </c>
      <c r="E1580" s="153">
        <v>5.27</v>
      </c>
    </row>
    <row r="1581" spans="1:5">
      <c r="A1581" s="153">
        <v>3454</v>
      </c>
      <c r="B1581" s="153" t="s">
        <v>8936</v>
      </c>
      <c r="C1581" s="153" t="s">
        <v>5580</v>
      </c>
      <c r="D1581" s="153" t="s">
        <v>128</v>
      </c>
      <c r="E1581" s="153">
        <v>81.900000000000006</v>
      </c>
    </row>
    <row r="1582" spans="1:5">
      <c r="A1582" s="153">
        <v>3458</v>
      </c>
      <c r="B1582" s="153" t="s">
        <v>8937</v>
      </c>
      <c r="C1582" s="153" t="s">
        <v>5580</v>
      </c>
      <c r="D1582" s="153" t="s">
        <v>128</v>
      </c>
      <c r="E1582" s="153">
        <v>14.78</v>
      </c>
    </row>
    <row r="1583" spans="1:5">
      <c r="A1583" s="153">
        <v>3457</v>
      </c>
      <c r="B1583" s="153" t="s">
        <v>8938</v>
      </c>
      <c r="C1583" s="153" t="s">
        <v>5580</v>
      </c>
      <c r="D1583" s="153" t="s">
        <v>128</v>
      </c>
      <c r="E1583" s="153">
        <v>11.1</v>
      </c>
    </row>
    <row r="1584" spans="1:5">
      <c r="A1584" s="153">
        <v>3455</v>
      </c>
      <c r="B1584" s="153" t="s">
        <v>8939</v>
      </c>
      <c r="C1584" s="153" t="s">
        <v>5580</v>
      </c>
      <c r="D1584" s="153" t="s">
        <v>128</v>
      </c>
      <c r="E1584" s="153">
        <v>3.15</v>
      </c>
    </row>
    <row r="1585" spans="1:5">
      <c r="A1585" s="153">
        <v>3472</v>
      </c>
      <c r="B1585" s="153" t="s">
        <v>8940</v>
      </c>
      <c r="C1585" s="153" t="s">
        <v>5580</v>
      </c>
      <c r="D1585" s="153" t="s">
        <v>128</v>
      </c>
      <c r="E1585" s="153">
        <v>7.08</v>
      </c>
    </row>
    <row r="1586" spans="1:5">
      <c r="A1586" s="153">
        <v>3470</v>
      </c>
      <c r="B1586" s="153" t="s">
        <v>8941</v>
      </c>
      <c r="C1586" s="153" t="s">
        <v>5580</v>
      </c>
      <c r="D1586" s="153" t="s">
        <v>128</v>
      </c>
      <c r="E1586" s="153">
        <v>41.29</v>
      </c>
    </row>
    <row r="1587" spans="1:5">
      <c r="A1587" s="153">
        <v>3471</v>
      </c>
      <c r="B1587" s="153" t="s">
        <v>8942</v>
      </c>
      <c r="C1587" s="153" t="s">
        <v>5580</v>
      </c>
      <c r="D1587" s="153" t="s">
        <v>128</v>
      </c>
      <c r="E1587" s="153">
        <v>22.69</v>
      </c>
    </row>
    <row r="1588" spans="1:5">
      <c r="A1588" s="153">
        <v>3456</v>
      </c>
      <c r="B1588" s="153" t="s">
        <v>8943</v>
      </c>
      <c r="C1588" s="153" t="s">
        <v>5580</v>
      </c>
      <c r="D1588" s="153" t="s">
        <v>128</v>
      </c>
      <c r="E1588" s="153">
        <v>4.71</v>
      </c>
    </row>
    <row r="1589" spans="1:5">
      <c r="A1589" s="153">
        <v>3459</v>
      </c>
      <c r="B1589" s="153" t="s">
        <v>8944</v>
      </c>
      <c r="C1589" s="153" t="s">
        <v>5580</v>
      </c>
      <c r="D1589" s="153" t="s">
        <v>128</v>
      </c>
      <c r="E1589" s="153">
        <v>58.24</v>
      </c>
    </row>
    <row r="1590" spans="1:5">
      <c r="A1590" s="153">
        <v>3469</v>
      </c>
      <c r="B1590" s="153" t="s">
        <v>8945</v>
      </c>
      <c r="C1590" s="153" t="s">
        <v>5580</v>
      </c>
      <c r="D1590" s="153" t="s">
        <v>128</v>
      </c>
      <c r="E1590" s="153">
        <v>110.76</v>
      </c>
    </row>
    <row r="1591" spans="1:5">
      <c r="A1591" s="153">
        <v>3460</v>
      </c>
      <c r="B1591" s="153" t="s">
        <v>8946</v>
      </c>
      <c r="C1591" s="153" t="s">
        <v>5580</v>
      </c>
      <c r="D1591" s="153" t="s">
        <v>128</v>
      </c>
      <c r="E1591" s="153">
        <v>161.62</v>
      </c>
    </row>
    <row r="1592" spans="1:5">
      <c r="A1592" s="153">
        <v>3461</v>
      </c>
      <c r="B1592" s="153" t="s">
        <v>8947</v>
      </c>
      <c r="C1592" s="153" t="s">
        <v>5580</v>
      </c>
      <c r="D1592" s="153" t="s">
        <v>128</v>
      </c>
      <c r="E1592" s="153">
        <v>413.09</v>
      </c>
    </row>
    <row r="1593" spans="1:5">
      <c r="A1593" s="153">
        <v>37433</v>
      </c>
      <c r="B1593" s="153" t="s">
        <v>8948</v>
      </c>
      <c r="C1593" s="153" t="s">
        <v>5580</v>
      </c>
      <c r="D1593" s="153" t="s">
        <v>128</v>
      </c>
      <c r="E1593" s="153">
        <v>157.19999999999999</v>
      </c>
    </row>
    <row r="1594" spans="1:5">
      <c r="A1594" s="153">
        <v>37430</v>
      </c>
      <c r="B1594" s="153" t="s">
        <v>8949</v>
      </c>
      <c r="C1594" s="153" t="s">
        <v>5580</v>
      </c>
      <c r="D1594" s="153" t="s">
        <v>128</v>
      </c>
      <c r="E1594" s="153">
        <v>19.7</v>
      </c>
    </row>
    <row r="1595" spans="1:5">
      <c r="A1595" s="153">
        <v>37434</v>
      </c>
      <c r="B1595" s="153" t="s">
        <v>8950</v>
      </c>
      <c r="C1595" s="153" t="s">
        <v>5580</v>
      </c>
      <c r="D1595" s="153" t="s">
        <v>128</v>
      </c>
      <c r="E1595" s="153">
        <v>1465.76</v>
      </c>
    </row>
    <row r="1596" spans="1:5">
      <c r="A1596" s="153">
        <v>37431</v>
      </c>
      <c r="B1596" s="153" t="s">
        <v>8951</v>
      </c>
      <c r="C1596" s="153" t="s">
        <v>5580</v>
      </c>
      <c r="D1596" s="153" t="s">
        <v>128</v>
      </c>
      <c r="E1596" s="153">
        <v>26.72</v>
      </c>
    </row>
    <row r="1597" spans="1:5">
      <c r="A1597" s="153">
        <v>37432</v>
      </c>
      <c r="B1597" s="153" t="s">
        <v>8952</v>
      </c>
      <c r="C1597" s="153" t="s">
        <v>5580</v>
      </c>
      <c r="D1597" s="153" t="s">
        <v>128</v>
      </c>
      <c r="E1597" s="153">
        <v>49.29</v>
      </c>
    </row>
    <row r="1598" spans="1:5">
      <c r="A1598" s="153">
        <v>37413</v>
      </c>
      <c r="B1598" s="153" t="s">
        <v>8953</v>
      </c>
      <c r="C1598" s="153" t="s">
        <v>5580</v>
      </c>
      <c r="D1598" s="153" t="s">
        <v>128</v>
      </c>
      <c r="E1598" s="153">
        <v>3.46</v>
      </c>
    </row>
    <row r="1599" spans="1:5">
      <c r="A1599" s="153">
        <v>37414</v>
      </c>
      <c r="B1599" s="153" t="s">
        <v>8954</v>
      </c>
      <c r="C1599" s="153" t="s">
        <v>5580</v>
      </c>
      <c r="D1599" s="153" t="s">
        <v>128</v>
      </c>
      <c r="E1599" s="153">
        <v>3.93</v>
      </c>
    </row>
    <row r="1600" spans="1:5">
      <c r="A1600" s="153">
        <v>37415</v>
      </c>
      <c r="B1600" s="153" t="s">
        <v>8955</v>
      </c>
      <c r="C1600" s="153" t="s">
        <v>5580</v>
      </c>
      <c r="D1600" s="153" t="s">
        <v>128</v>
      </c>
      <c r="E1600" s="153">
        <v>7.15</v>
      </c>
    </row>
    <row r="1601" spans="1:5">
      <c r="A1601" s="153">
        <v>37416</v>
      </c>
      <c r="B1601" s="153" t="s">
        <v>8956</v>
      </c>
      <c r="C1601" s="153" t="s">
        <v>5580</v>
      </c>
      <c r="D1601" s="153" t="s">
        <v>128</v>
      </c>
      <c r="E1601" s="153">
        <v>3.24</v>
      </c>
    </row>
    <row r="1602" spans="1:5">
      <c r="A1602" s="153">
        <v>37417</v>
      </c>
      <c r="B1602" s="153" t="s">
        <v>8957</v>
      </c>
      <c r="C1602" s="153" t="s">
        <v>5580</v>
      </c>
      <c r="D1602" s="153" t="s">
        <v>128</v>
      </c>
      <c r="E1602" s="153">
        <v>4.66</v>
      </c>
    </row>
    <row r="1603" spans="1:5">
      <c r="A1603" s="153">
        <v>3112</v>
      </c>
      <c r="B1603" s="153" t="s">
        <v>8958</v>
      </c>
      <c r="C1603" s="153" t="s">
        <v>5595</v>
      </c>
      <c r="D1603" s="153" t="s">
        <v>127</v>
      </c>
      <c r="E1603" s="153">
        <v>49.58</v>
      </c>
    </row>
    <row r="1604" spans="1:5">
      <c r="A1604" s="153">
        <v>3113</v>
      </c>
      <c r="B1604" s="153" t="s">
        <v>8959</v>
      </c>
      <c r="C1604" s="153" t="s">
        <v>5595</v>
      </c>
      <c r="D1604" s="153" t="s">
        <v>127</v>
      </c>
      <c r="E1604" s="153">
        <v>57.12</v>
      </c>
    </row>
    <row r="1605" spans="1:5">
      <c r="A1605" s="153">
        <v>3114</v>
      </c>
      <c r="B1605" s="153" t="s">
        <v>8960</v>
      </c>
      <c r="C1605" s="153" t="s">
        <v>5580</v>
      </c>
      <c r="D1605" s="153" t="s">
        <v>127</v>
      </c>
      <c r="E1605" s="153">
        <v>25.81</v>
      </c>
    </row>
    <row r="1606" spans="1:5">
      <c r="A1606" s="153">
        <v>34519</v>
      </c>
      <c r="B1606" s="153" t="s">
        <v>8961</v>
      </c>
      <c r="C1606" s="153" t="s">
        <v>5580</v>
      </c>
      <c r="D1606" s="153" t="s">
        <v>128</v>
      </c>
      <c r="E1606" s="153">
        <v>71.819999999999993</v>
      </c>
    </row>
    <row r="1607" spans="1:5">
      <c r="A1607" s="153">
        <v>10510</v>
      </c>
      <c r="B1607" s="153" t="s">
        <v>8962</v>
      </c>
      <c r="C1607" s="153" t="s">
        <v>5580</v>
      </c>
      <c r="D1607" s="153" t="s">
        <v>128</v>
      </c>
      <c r="E1607" s="153">
        <v>66.94</v>
      </c>
    </row>
    <row r="1608" spans="1:5">
      <c r="A1608" s="153">
        <v>1649</v>
      </c>
      <c r="B1608" s="153" t="s">
        <v>8963</v>
      </c>
      <c r="C1608" s="153" t="s">
        <v>5580</v>
      </c>
      <c r="D1608" s="153" t="s">
        <v>128</v>
      </c>
      <c r="E1608" s="153">
        <v>34.869999999999997</v>
      </c>
    </row>
    <row r="1609" spans="1:5">
      <c r="A1609" s="153">
        <v>1653</v>
      </c>
      <c r="B1609" s="153" t="s">
        <v>8964</v>
      </c>
      <c r="C1609" s="153" t="s">
        <v>5580</v>
      </c>
      <c r="D1609" s="153" t="s">
        <v>128</v>
      </c>
      <c r="E1609" s="153">
        <v>27.31</v>
      </c>
    </row>
    <row r="1610" spans="1:5">
      <c r="A1610" s="153">
        <v>1647</v>
      </c>
      <c r="B1610" s="153" t="s">
        <v>8965</v>
      </c>
      <c r="C1610" s="153" t="s">
        <v>5580</v>
      </c>
      <c r="D1610" s="153" t="s">
        <v>128</v>
      </c>
      <c r="E1610" s="153">
        <v>9.7799999999999994</v>
      </c>
    </row>
    <row r="1611" spans="1:5">
      <c r="A1611" s="153">
        <v>1648</v>
      </c>
      <c r="B1611" s="153" t="s">
        <v>8966</v>
      </c>
      <c r="C1611" s="153" t="s">
        <v>5580</v>
      </c>
      <c r="D1611" s="153" t="s">
        <v>128</v>
      </c>
      <c r="E1611" s="153">
        <v>18.78</v>
      </c>
    </row>
    <row r="1612" spans="1:5">
      <c r="A1612" s="153">
        <v>1651</v>
      </c>
      <c r="B1612" s="153" t="s">
        <v>8967</v>
      </c>
      <c r="C1612" s="153" t="s">
        <v>5580</v>
      </c>
      <c r="D1612" s="153" t="s">
        <v>128</v>
      </c>
      <c r="E1612" s="153">
        <v>87.13</v>
      </c>
    </row>
    <row r="1613" spans="1:5">
      <c r="A1613" s="153">
        <v>1650</v>
      </c>
      <c r="B1613" s="153" t="s">
        <v>8968</v>
      </c>
      <c r="C1613" s="153" t="s">
        <v>5580</v>
      </c>
      <c r="D1613" s="153" t="s">
        <v>128</v>
      </c>
      <c r="E1613" s="153">
        <v>48.16</v>
      </c>
    </row>
    <row r="1614" spans="1:5">
      <c r="A1614" s="153">
        <v>1654</v>
      </c>
      <c r="B1614" s="153" t="s">
        <v>8969</v>
      </c>
      <c r="C1614" s="153" t="s">
        <v>5580</v>
      </c>
      <c r="D1614" s="153" t="s">
        <v>128</v>
      </c>
      <c r="E1614" s="153">
        <v>13.42</v>
      </c>
    </row>
    <row r="1615" spans="1:5">
      <c r="A1615" s="153">
        <v>1652</v>
      </c>
      <c r="B1615" s="153" t="s">
        <v>8970</v>
      </c>
      <c r="C1615" s="153" t="s">
        <v>5580</v>
      </c>
      <c r="D1615" s="153" t="s">
        <v>128</v>
      </c>
      <c r="E1615" s="153">
        <v>125.05</v>
      </c>
    </row>
    <row r="1616" spans="1:5">
      <c r="A1616" s="153">
        <v>1747</v>
      </c>
      <c r="B1616" s="153" t="s">
        <v>8971</v>
      </c>
      <c r="C1616" s="153" t="s">
        <v>5580</v>
      </c>
      <c r="D1616" s="153" t="s">
        <v>127</v>
      </c>
      <c r="E1616" s="153">
        <v>130.41999999999999</v>
      </c>
    </row>
    <row r="1617" spans="1:5">
      <c r="A1617" s="153">
        <v>1744</v>
      </c>
      <c r="B1617" s="153" t="s">
        <v>8972</v>
      </c>
      <c r="C1617" s="153" t="s">
        <v>5580</v>
      </c>
      <c r="D1617" s="153" t="s">
        <v>127</v>
      </c>
      <c r="E1617" s="153">
        <v>90.33</v>
      </c>
    </row>
    <row r="1618" spans="1:5">
      <c r="A1618" s="153">
        <v>1743</v>
      </c>
      <c r="B1618" s="153" t="s">
        <v>8973</v>
      </c>
      <c r="C1618" s="153" t="s">
        <v>5580</v>
      </c>
      <c r="D1618" s="153" t="s">
        <v>127</v>
      </c>
      <c r="E1618" s="153">
        <v>118.62</v>
      </c>
    </row>
    <row r="1619" spans="1:5">
      <c r="A1619" s="153">
        <v>7241</v>
      </c>
      <c r="B1619" s="153" t="s">
        <v>8974</v>
      </c>
      <c r="C1619" s="153" t="s">
        <v>5581</v>
      </c>
      <c r="D1619" s="153" t="s">
        <v>127</v>
      </c>
      <c r="E1619" s="153">
        <v>35.6</v>
      </c>
    </row>
    <row r="1620" spans="1:5">
      <c r="A1620" s="153">
        <v>39640</v>
      </c>
      <c r="B1620" s="153" t="s">
        <v>8975</v>
      </c>
      <c r="C1620" s="153" t="s">
        <v>5580</v>
      </c>
      <c r="D1620" s="153" t="s">
        <v>127</v>
      </c>
      <c r="E1620" s="153">
        <v>6.6</v>
      </c>
    </row>
    <row r="1621" spans="1:5">
      <c r="A1621" s="153">
        <v>11013</v>
      </c>
      <c r="B1621" s="153" t="s">
        <v>8976</v>
      </c>
      <c r="C1621" s="153" t="s">
        <v>5580</v>
      </c>
      <c r="D1621" s="153" t="s">
        <v>127</v>
      </c>
      <c r="E1621" s="153">
        <v>13.59</v>
      </c>
    </row>
    <row r="1622" spans="1:5">
      <c r="A1622" s="153">
        <v>11017</v>
      </c>
      <c r="B1622" s="153" t="s">
        <v>8977</v>
      </c>
      <c r="C1622" s="153" t="s">
        <v>5580</v>
      </c>
      <c r="D1622" s="153" t="s">
        <v>127</v>
      </c>
      <c r="E1622" s="153">
        <v>5.8</v>
      </c>
    </row>
    <row r="1623" spans="1:5">
      <c r="A1623" s="153">
        <v>20236</v>
      </c>
      <c r="B1623" s="153" t="s">
        <v>8978</v>
      </c>
      <c r="C1623" s="153" t="s">
        <v>5580</v>
      </c>
      <c r="D1623" s="153" t="s">
        <v>127</v>
      </c>
      <c r="E1623" s="153">
        <v>25.53</v>
      </c>
    </row>
    <row r="1624" spans="1:5">
      <c r="A1624" s="153">
        <v>7215</v>
      </c>
      <c r="B1624" s="153" t="s">
        <v>8979</v>
      </c>
      <c r="C1624" s="153" t="s">
        <v>5580</v>
      </c>
      <c r="D1624" s="153" t="s">
        <v>127</v>
      </c>
      <c r="E1624" s="153">
        <v>21.86</v>
      </c>
    </row>
    <row r="1625" spans="1:5">
      <c r="A1625" s="153">
        <v>7216</v>
      </c>
      <c r="B1625" s="153" t="s">
        <v>8980</v>
      </c>
      <c r="C1625" s="153" t="s">
        <v>5580</v>
      </c>
      <c r="D1625" s="153" t="s">
        <v>127</v>
      </c>
      <c r="E1625" s="153">
        <v>91.38</v>
      </c>
    </row>
    <row r="1626" spans="1:5">
      <c r="A1626" s="153">
        <v>20235</v>
      </c>
      <c r="B1626" s="153" t="s">
        <v>8981</v>
      </c>
      <c r="C1626" s="153" t="s">
        <v>5580</v>
      </c>
      <c r="D1626" s="153" t="s">
        <v>127</v>
      </c>
      <c r="E1626" s="153">
        <v>46.2</v>
      </c>
    </row>
    <row r="1627" spans="1:5">
      <c r="A1627" s="153">
        <v>7181</v>
      </c>
      <c r="B1627" s="153" t="s">
        <v>8982</v>
      </c>
      <c r="C1627" s="153" t="s">
        <v>5580</v>
      </c>
      <c r="D1627" s="153" t="s">
        <v>127</v>
      </c>
      <c r="E1627" s="153">
        <v>1.39</v>
      </c>
    </row>
    <row r="1628" spans="1:5">
      <c r="A1628" s="153">
        <v>40866</v>
      </c>
      <c r="B1628" s="153" t="s">
        <v>8983</v>
      </c>
      <c r="C1628" s="153" t="s">
        <v>5580</v>
      </c>
      <c r="D1628" s="153" t="s">
        <v>127</v>
      </c>
      <c r="E1628" s="153">
        <v>6.5</v>
      </c>
    </row>
    <row r="1629" spans="1:5">
      <c r="A1629" s="153">
        <v>7214</v>
      </c>
      <c r="B1629" s="153" t="s">
        <v>8984</v>
      </c>
      <c r="C1629" s="153" t="s">
        <v>5580</v>
      </c>
      <c r="D1629" s="153" t="s">
        <v>127</v>
      </c>
      <c r="E1629" s="153">
        <v>31.31</v>
      </c>
    </row>
    <row r="1630" spans="1:5">
      <c r="A1630" s="153">
        <v>7219</v>
      </c>
      <c r="B1630" s="153" t="s">
        <v>8985</v>
      </c>
      <c r="C1630" s="153" t="s">
        <v>5580</v>
      </c>
      <c r="D1630" s="153" t="s">
        <v>127</v>
      </c>
      <c r="E1630" s="153">
        <v>32.4</v>
      </c>
    </row>
    <row r="1631" spans="1:5">
      <c r="A1631" s="153">
        <v>37972</v>
      </c>
      <c r="B1631" s="153" t="s">
        <v>8986</v>
      </c>
      <c r="C1631" s="153" t="s">
        <v>5580</v>
      </c>
      <c r="D1631" s="153" t="s">
        <v>127</v>
      </c>
      <c r="E1631" s="153">
        <v>4.58</v>
      </c>
    </row>
    <row r="1632" spans="1:5">
      <c r="A1632" s="153">
        <v>37973</v>
      </c>
      <c r="B1632" s="153" t="s">
        <v>8987</v>
      </c>
      <c r="C1632" s="153" t="s">
        <v>5580</v>
      </c>
      <c r="D1632" s="153" t="s">
        <v>127</v>
      </c>
      <c r="E1632" s="153">
        <v>7.34</v>
      </c>
    </row>
    <row r="1633" spans="1:5">
      <c r="A1633" s="153">
        <v>37971</v>
      </c>
      <c r="B1633" s="153" t="s">
        <v>8988</v>
      </c>
      <c r="C1633" s="153" t="s">
        <v>5580</v>
      </c>
      <c r="D1633" s="153" t="s">
        <v>127</v>
      </c>
      <c r="E1633" s="153">
        <v>2.75</v>
      </c>
    </row>
    <row r="1634" spans="1:5">
      <c r="A1634" s="153">
        <v>20094</v>
      </c>
      <c r="B1634" s="153" t="s">
        <v>8989</v>
      </c>
      <c r="C1634" s="153" t="s">
        <v>5580</v>
      </c>
      <c r="D1634" s="153" t="s">
        <v>128</v>
      </c>
      <c r="E1634" s="153">
        <v>14.78</v>
      </c>
    </row>
    <row r="1635" spans="1:5">
      <c r="A1635" s="153">
        <v>20095</v>
      </c>
      <c r="B1635" s="153" t="s">
        <v>8990</v>
      </c>
      <c r="C1635" s="153" t="s">
        <v>5580</v>
      </c>
      <c r="D1635" s="153" t="s">
        <v>128</v>
      </c>
      <c r="E1635" s="153">
        <v>18.82</v>
      </c>
    </row>
    <row r="1636" spans="1:5">
      <c r="A1636" s="153">
        <v>1954</v>
      </c>
      <c r="B1636" s="153" t="s">
        <v>8991</v>
      </c>
      <c r="C1636" s="153" t="s">
        <v>5580</v>
      </c>
      <c r="D1636" s="153" t="s">
        <v>127</v>
      </c>
      <c r="E1636" s="153">
        <v>90.48</v>
      </c>
    </row>
    <row r="1637" spans="1:5">
      <c r="A1637" s="153">
        <v>1926</v>
      </c>
      <c r="B1637" s="153" t="s">
        <v>8992</v>
      </c>
      <c r="C1637" s="153" t="s">
        <v>5580</v>
      </c>
      <c r="D1637" s="153" t="s">
        <v>127</v>
      </c>
      <c r="E1637" s="153">
        <v>1.19</v>
      </c>
    </row>
    <row r="1638" spans="1:5">
      <c r="A1638" s="153">
        <v>1927</v>
      </c>
      <c r="B1638" s="153" t="s">
        <v>8993</v>
      </c>
      <c r="C1638" s="153" t="s">
        <v>5580</v>
      </c>
      <c r="D1638" s="153" t="s">
        <v>127</v>
      </c>
      <c r="E1638" s="153">
        <v>1.57</v>
      </c>
    </row>
    <row r="1639" spans="1:5">
      <c r="A1639" s="153">
        <v>1923</v>
      </c>
      <c r="B1639" s="153" t="s">
        <v>8994</v>
      </c>
      <c r="C1639" s="153" t="s">
        <v>5580</v>
      </c>
      <c r="D1639" s="153" t="s">
        <v>127</v>
      </c>
      <c r="E1639" s="153">
        <v>2.58</v>
      </c>
    </row>
    <row r="1640" spans="1:5">
      <c r="A1640" s="153">
        <v>1929</v>
      </c>
      <c r="B1640" s="153" t="s">
        <v>8995</v>
      </c>
      <c r="C1640" s="153" t="s">
        <v>5580</v>
      </c>
      <c r="D1640" s="153" t="s">
        <v>127</v>
      </c>
      <c r="E1640" s="153">
        <v>4.22</v>
      </c>
    </row>
    <row r="1641" spans="1:5">
      <c r="A1641" s="153">
        <v>1930</v>
      </c>
      <c r="B1641" s="153" t="s">
        <v>8996</v>
      </c>
      <c r="C1641" s="153" t="s">
        <v>5580</v>
      </c>
      <c r="D1641" s="153" t="s">
        <v>127</v>
      </c>
      <c r="E1641" s="153">
        <v>8.19</v>
      </c>
    </row>
    <row r="1642" spans="1:5">
      <c r="A1642" s="153">
        <v>1924</v>
      </c>
      <c r="B1642" s="153" t="s">
        <v>8997</v>
      </c>
      <c r="C1642" s="153" t="s">
        <v>5580</v>
      </c>
      <c r="D1642" s="153" t="s">
        <v>127</v>
      </c>
      <c r="E1642" s="153">
        <v>14.12</v>
      </c>
    </row>
    <row r="1643" spans="1:5">
      <c r="A1643" s="153">
        <v>1922</v>
      </c>
      <c r="B1643" s="153" t="s">
        <v>8998</v>
      </c>
      <c r="C1643" s="153" t="s">
        <v>5580</v>
      </c>
      <c r="D1643" s="153" t="s">
        <v>127</v>
      </c>
      <c r="E1643" s="153">
        <v>20.97</v>
      </c>
    </row>
    <row r="1644" spans="1:5">
      <c r="A1644" s="153">
        <v>1953</v>
      </c>
      <c r="B1644" s="153" t="s">
        <v>8999</v>
      </c>
      <c r="C1644" s="153" t="s">
        <v>5580</v>
      </c>
      <c r="D1644" s="153" t="s">
        <v>127</v>
      </c>
      <c r="E1644" s="153">
        <v>36.659999999999997</v>
      </c>
    </row>
    <row r="1645" spans="1:5">
      <c r="A1645" s="153">
        <v>1962</v>
      </c>
      <c r="B1645" s="153" t="s">
        <v>9000</v>
      </c>
      <c r="C1645" s="153" t="s">
        <v>5580</v>
      </c>
      <c r="D1645" s="153" t="s">
        <v>127</v>
      </c>
      <c r="E1645" s="153">
        <v>119.93</v>
      </c>
    </row>
    <row r="1646" spans="1:5">
      <c r="A1646" s="153">
        <v>1955</v>
      </c>
      <c r="B1646" s="153" t="s">
        <v>9001</v>
      </c>
      <c r="C1646" s="153" t="s">
        <v>5580</v>
      </c>
      <c r="D1646" s="153" t="s">
        <v>127</v>
      </c>
      <c r="E1646" s="153">
        <v>1.58</v>
      </c>
    </row>
    <row r="1647" spans="1:5">
      <c r="A1647" s="153">
        <v>1956</v>
      </c>
      <c r="B1647" s="153" t="s">
        <v>9002</v>
      </c>
      <c r="C1647" s="153" t="s">
        <v>5580</v>
      </c>
      <c r="D1647" s="153" t="s">
        <v>127</v>
      </c>
      <c r="E1647" s="153">
        <v>2.04</v>
      </c>
    </row>
    <row r="1648" spans="1:5">
      <c r="A1648" s="153">
        <v>1957</v>
      </c>
      <c r="B1648" s="153" t="s">
        <v>9003</v>
      </c>
      <c r="C1648" s="153" t="s">
        <v>5580</v>
      </c>
      <c r="D1648" s="153" t="s">
        <v>127</v>
      </c>
      <c r="E1648" s="153">
        <v>4.6399999999999997</v>
      </c>
    </row>
    <row r="1649" spans="1:5">
      <c r="A1649" s="153">
        <v>1958</v>
      </c>
      <c r="B1649" s="153" t="s">
        <v>9004</v>
      </c>
      <c r="C1649" s="153" t="s">
        <v>5580</v>
      </c>
      <c r="D1649" s="153" t="s">
        <v>127</v>
      </c>
      <c r="E1649" s="153">
        <v>8.25</v>
      </c>
    </row>
    <row r="1650" spans="1:5">
      <c r="A1650" s="153">
        <v>1959</v>
      </c>
      <c r="B1650" s="153" t="s">
        <v>9005</v>
      </c>
      <c r="C1650" s="153" t="s">
        <v>5580</v>
      </c>
      <c r="D1650" s="153" t="s">
        <v>127</v>
      </c>
      <c r="E1650" s="153">
        <v>10.06</v>
      </c>
    </row>
    <row r="1651" spans="1:5">
      <c r="A1651" s="153">
        <v>1925</v>
      </c>
      <c r="B1651" s="153" t="s">
        <v>9006</v>
      </c>
      <c r="C1651" s="153" t="s">
        <v>5580</v>
      </c>
      <c r="D1651" s="153" t="s">
        <v>127</v>
      </c>
      <c r="E1651" s="153">
        <v>24.87</v>
      </c>
    </row>
    <row r="1652" spans="1:5">
      <c r="A1652" s="153">
        <v>1960</v>
      </c>
      <c r="B1652" s="153" t="s">
        <v>9007</v>
      </c>
      <c r="C1652" s="153" t="s">
        <v>5580</v>
      </c>
      <c r="D1652" s="153" t="s">
        <v>127</v>
      </c>
      <c r="E1652" s="153">
        <v>35.35</v>
      </c>
    </row>
    <row r="1653" spans="1:5">
      <c r="A1653" s="153">
        <v>1961</v>
      </c>
      <c r="B1653" s="153" t="s">
        <v>9008</v>
      </c>
      <c r="C1653" s="153" t="s">
        <v>5580</v>
      </c>
      <c r="D1653" s="153" t="s">
        <v>127</v>
      </c>
      <c r="E1653" s="153">
        <v>50.8</v>
      </c>
    </row>
    <row r="1654" spans="1:5">
      <c r="A1654" s="153">
        <v>38426</v>
      </c>
      <c r="B1654" s="153" t="s">
        <v>9009</v>
      </c>
      <c r="C1654" s="153" t="s">
        <v>5580</v>
      </c>
      <c r="D1654" s="153" t="s">
        <v>127</v>
      </c>
      <c r="E1654" s="153">
        <v>14.66</v>
      </c>
    </row>
    <row r="1655" spans="1:5">
      <c r="A1655" s="153">
        <v>38423</v>
      </c>
      <c r="B1655" s="153" t="s">
        <v>9010</v>
      </c>
      <c r="C1655" s="153" t="s">
        <v>5580</v>
      </c>
      <c r="D1655" s="153" t="s">
        <v>127</v>
      </c>
      <c r="E1655" s="153">
        <v>33.25</v>
      </c>
    </row>
    <row r="1656" spans="1:5">
      <c r="A1656" s="153">
        <v>38421</v>
      </c>
      <c r="B1656" s="153" t="s">
        <v>9011</v>
      </c>
      <c r="C1656" s="153" t="s">
        <v>5580</v>
      </c>
      <c r="D1656" s="153" t="s">
        <v>127</v>
      </c>
      <c r="E1656" s="153">
        <v>15.69</v>
      </c>
    </row>
    <row r="1657" spans="1:5">
      <c r="A1657" s="153">
        <v>38422</v>
      </c>
      <c r="B1657" s="153" t="s">
        <v>9012</v>
      </c>
      <c r="C1657" s="153" t="s">
        <v>5580</v>
      </c>
      <c r="D1657" s="153" t="s">
        <v>127</v>
      </c>
      <c r="E1657" s="153">
        <v>22.94</v>
      </c>
    </row>
    <row r="1658" spans="1:5">
      <c r="A1658" s="153">
        <v>39866</v>
      </c>
      <c r="B1658" s="153" t="s">
        <v>9013</v>
      </c>
      <c r="C1658" s="153" t="s">
        <v>5580</v>
      </c>
      <c r="D1658" s="153" t="s">
        <v>128</v>
      </c>
      <c r="E1658" s="153">
        <v>9.86</v>
      </c>
    </row>
    <row r="1659" spans="1:5">
      <c r="A1659" s="153">
        <v>39867</v>
      </c>
      <c r="B1659" s="153" t="s">
        <v>9014</v>
      </c>
      <c r="C1659" s="153" t="s">
        <v>5580</v>
      </c>
      <c r="D1659" s="153" t="s">
        <v>128</v>
      </c>
      <c r="E1659" s="153">
        <v>21.93</v>
      </c>
    </row>
    <row r="1660" spans="1:5">
      <c r="A1660" s="153">
        <v>39868</v>
      </c>
      <c r="B1660" s="153" t="s">
        <v>9015</v>
      </c>
      <c r="C1660" s="153" t="s">
        <v>5580</v>
      </c>
      <c r="D1660" s="153" t="s">
        <v>128</v>
      </c>
      <c r="E1660" s="153">
        <v>39.51</v>
      </c>
    </row>
    <row r="1661" spans="1:5">
      <c r="A1661" s="153">
        <v>37999</v>
      </c>
      <c r="B1661" s="153" t="s">
        <v>9016</v>
      </c>
      <c r="C1661" s="153" t="s">
        <v>5580</v>
      </c>
      <c r="D1661" s="153" t="s">
        <v>127</v>
      </c>
      <c r="E1661" s="153">
        <v>4.3899999999999997</v>
      </c>
    </row>
    <row r="1662" spans="1:5">
      <c r="A1662" s="153">
        <v>38000</v>
      </c>
      <c r="B1662" s="153" t="s">
        <v>9017</v>
      </c>
      <c r="C1662" s="153" t="s">
        <v>5580</v>
      </c>
      <c r="D1662" s="153" t="s">
        <v>127</v>
      </c>
      <c r="E1662" s="153">
        <v>5.81</v>
      </c>
    </row>
    <row r="1663" spans="1:5">
      <c r="A1663" s="153">
        <v>38129</v>
      </c>
      <c r="B1663" s="153" t="s">
        <v>9018</v>
      </c>
      <c r="C1663" s="153" t="s">
        <v>5580</v>
      </c>
      <c r="D1663" s="153" t="s">
        <v>127</v>
      </c>
      <c r="E1663" s="153">
        <v>2.75</v>
      </c>
    </row>
    <row r="1664" spans="1:5">
      <c r="A1664" s="153">
        <v>38025</v>
      </c>
      <c r="B1664" s="153" t="s">
        <v>9019</v>
      </c>
      <c r="C1664" s="153" t="s">
        <v>5580</v>
      </c>
      <c r="D1664" s="153" t="s">
        <v>127</v>
      </c>
      <c r="E1664" s="153">
        <v>4.59</v>
      </c>
    </row>
    <row r="1665" spans="1:5">
      <c r="A1665" s="153">
        <v>38026</v>
      </c>
      <c r="B1665" s="153" t="s">
        <v>9020</v>
      </c>
      <c r="C1665" s="153" t="s">
        <v>5580</v>
      </c>
      <c r="D1665" s="153" t="s">
        <v>127</v>
      </c>
      <c r="E1665" s="153">
        <v>12.29</v>
      </c>
    </row>
    <row r="1666" spans="1:5">
      <c r="A1666" s="153">
        <v>1858</v>
      </c>
      <c r="B1666" s="153" t="s">
        <v>9021</v>
      </c>
      <c r="C1666" s="153" t="s">
        <v>5580</v>
      </c>
      <c r="D1666" s="153" t="s">
        <v>128</v>
      </c>
      <c r="E1666" s="153">
        <v>20.69</v>
      </c>
    </row>
    <row r="1667" spans="1:5">
      <c r="A1667" s="153">
        <v>1844</v>
      </c>
      <c r="B1667" s="153" t="s">
        <v>9022</v>
      </c>
      <c r="C1667" s="153" t="s">
        <v>5580</v>
      </c>
      <c r="D1667" s="153" t="s">
        <v>128</v>
      </c>
      <c r="E1667" s="153">
        <v>76.290000000000006</v>
      </c>
    </row>
    <row r="1668" spans="1:5">
      <c r="A1668" s="153">
        <v>1863</v>
      </c>
      <c r="B1668" s="153" t="s">
        <v>9023</v>
      </c>
      <c r="C1668" s="153" t="s">
        <v>5580</v>
      </c>
      <c r="D1668" s="153" t="s">
        <v>128</v>
      </c>
      <c r="E1668" s="153">
        <v>30.03</v>
      </c>
    </row>
    <row r="1669" spans="1:5">
      <c r="A1669" s="153">
        <v>1865</v>
      </c>
      <c r="B1669" s="153" t="s">
        <v>9024</v>
      </c>
      <c r="C1669" s="153" t="s">
        <v>5580</v>
      </c>
      <c r="D1669" s="153" t="s">
        <v>128</v>
      </c>
      <c r="E1669" s="153">
        <v>109.55</v>
      </c>
    </row>
    <row r="1670" spans="1:5">
      <c r="A1670" s="153">
        <v>36355</v>
      </c>
      <c r="B1670" s="153" t="s">
        <v>9025</v>
      </c>
      <c r="C1670" s="153" t="s">
        <v>5580</v>
      </c>
      <c r="D1670" s="153" t="s">
        <v>128</v>
      </c>
      <c r="E1670" s="153">
        <v>4.51</v>
      </c>
    </row>
    <row r="1671" spans="1:5">
      <c r="A1671" s="153">
        <v>36356</v>
      </c>
      <c r="B1671" s="153" t="s">
        <v>9026</v>
      </c>
      <c r="C1671" s="153" t="s">
        <v>5580</v>
      </c>
      <c r="D1671" s="153" t="s">
        <v>128</v>
      </c>
      <c r="E1671" s="153">
        <v>7.58</v>
      </c>
    </row>
    <row r="1672" spans="1:5">
      <c r="A1672" s="153">
        <v>1932</v>
      </c>
      <c r="B1672" s="153" t="s">
        <v>9027</v>
      </c>
      <c r="C1672" s="153" t="s">
        <v>5580</v>
      </c>
      <c r="D1672" s="153" t="s">
        <v>127</v>
      </c>
      <c r="E1672" s="153">
        <v>5.66</v>
      </c>
    </row>
    <row r="1673" spans="1:5">
      <c r="A1673" s="153">
        <v>1933</v>
      </c>
      <c r="B1673" s="153" t="s">
        <v>9028</v>
      </c>
      <c r="C1673" s="153" t="s">
        <v>5580</v>
      </c>
      <c r="D1673" s="153" t="s">
        <v>127</v>
      </c>
      <c r="E1673" s="153">
        <v>2.4900000000000002</v>
      </c>
    </row>
    <row r="1674" spans="1:5">
      <c r="A1674" s="153">
        <v>1951</v>
      </c>
      <c r="B1674" s="153" t="s">
        <v>9029</v>
      </c>
      <c r="C1674" s="153" t="s">
        <v>5580</v>
      </c>
      <c r="D1674" s="153" t="s">
        <v>127</v>
      </c>
      <c r="E1674" s="153">
        <v>11.08</v>
      </c>
    </row>
    <row r="1675" spans="1:5">
      <c r="A1675" s="153">
        <v>1966</v>
      </c>
      <c r="B1675" s="153" t="s">
        <v>9030</v>
      </c>
      <c r="C1675" s="153" t="s">
        <v>5580</v>
      </c>
      <c r="D1675" s="153" t="s">
        <v>127</v>
      </c>
      <c r="E1675" s="153">
        <v>12.75</v>
      </c>
    </row>
    <row r="1676" spans="1:5">
      <c r="A1676" s="153">
        <v>1952</v>
      </c>
      <c r="B1676" s="153" t="s">
        <v>9031</v>
      </c>
      <c r="C1676" s="153" t="s">
        <v>5580</v>
      </c>
      <c r="D1676" s="153" t="s">
        <v>127</v>
      </c>
      <c r="E1676" s="153">
        <v>47.87</v>
      </c>
    </row>
    <row r="1677" spans="1:5">
      <c r="A1677" s="153">
        <v>20104</v>
      </c>
      <c r="B1677" s="153" t="s">
        <v>9032</v>
      </c>
      <c r="C1677" s="153" t="s">
        <v>5580</v>
      </c>
      <c r="D1677" s="153" t="s">
        <v>127</v>
      </c>
      <c r="E1677" s="153">
        <v>353.74</v>
      </c>
    </row>
    <row r="1678" spans="1:5">
      <c r="A1678" s="153">
        <v>20105</v>
      </c>
      <c r="B1678" s="153" t="s">
        <v>9033</v>
      </c>
      <c r="C1678" s="153" t="s">
        <v>5580</v>
      </c>
      <c r="D1678" s="153" t="s">
        <v>127</v>
      </c>
      <c r="E1678" s="153">
        <v>550.99</v>
      </c>
    </row>
    <row r="1679" spans="1:5">
      <c r="A1679" s="153">
        <v>1965</v>
      </c>
      <c r="B1679" s="153" t="s">
        <v>9034</v>
      </c>
      <c r="C1679" s="153" t="s">
        <v>5580</v>
      </c>
      <c r="D1679" s="153" t="s">
        <v>127</v>
      </c>
      <c r="E1679" s="153">
        <v>25.84</v>
      </c>
    </row>
    <row r="1680" spans="1:5">
      <c r="A1680" s="153">
        <v>10765</v>
      </c>
      <c r="B1680" s="153" t="s">
        <v>9035</v>
      </c>
      <c r="C1680" s="153" t="s">
        <v>5580</v>
      </c>
      <c r="D1680" s="153" t="s">
        <v>127</v>
      </c>
      <c r="E1680" s="153">
        <v>6.53</v>
      </c>
    </row>
    <row r="1681" spans="1:5">
      <c r="A1681" s="153">
        <v>10767</v>
      </c>
      <c r="B1681" s="153" t="s">
        <v>9036</v>
      </c>
      <c r="C1681" s="153" t="s">
        <v>5580</v>
      </c>
      <c r="D1681" s="153" t="s">
        <v>127</v>
      </c>
      <c r="E1681" s="153">
        <v>21.4</v>
      </c>
    </row>
    <row r="1682" spans="1:5">
      <c r="A1682" s="153">
        <v>1970</v>
      </c>
      <c r="B1682" s="153" t="s">
        <v>9037</v>
      </c>
      <c r="C1682" s="153" t="s">
        <v>5580</v>
      </c>
      <c r="D1682" s="153" t="s">
        <v>127</v>
      </c>
      <c r="E1682" s="153">
        <v>26.82</v>
      </c>
    </row>
    <row r="1683" spans="1:5">
      <c r="A1683" s="153">
        <v>1967</v>
      </c>
      <c r="B1683" s="153" t="s">
        <v>9038</v>
      </c>
      <c r="C1683" s="153" t="s">
        <v>5580</v>
      </c>
      <c r="D1683" s="153" t="s">
        <v>127</v>
      </c>
      <c r="E1683" s="153">
        <v>2.98</v>
      </c>
    </row>
    <row r="1684" spans="1:5">
      <c r="A1684" s="153">
        <v>1968</v>
      </c>
      <c r="B1684" s="153" t="s">
        <v>9039</v>
      </c>
      <c r="C1684" s="153" t="s">
        <v>5580</v>
      </c>
      <c r="D1684" s="153" t="s">
        <v>127</v>
      </c>
      <c r="E1684" s="153">
        <v>6.25</v>
      </c>
    </row>
    <row r="1685" spans="1:5">
      <c r="A1685" s="153">
        <v>1969</v>
      </c>
      <c r="B1685" s="153" t="s">
        <v>9040</v>
      </c>
      <c r="C1685" s="153" t="s">
        <v>5580</v>
      </c>
      <c r="D1685" s="153" t="s">
        <v>127</v>
      </c>
      <c r="E1685" s="153">
        <v>18.399999999999999</v>
      </c>
    </row>
    <row r="1686" spans="1:5">
      <c r="A1686" s="153">
        <v>1839</v>
      </c>
      <c r="B1686" s="153" t="s">
        <v>9041</v>
      </c>
      <c r="C1686" s="153" t="s">
        <v>5580</v>
      </c>
      <c r="D1686" s="153" t="s">
        <v>128</v>
      </c>
      <c r="E1686" s="153">
        <v>104.44</v>
      </c>
    </row>
    <row r="1687" spans="1:5">
      <c r="A1687" s="153">
        <v>1835</v>
      </c>
      <c r="B1687" s="153" t="s">
        <v>9042</v>
      </c>
      <c r="C1687" s="153" t="s">
        <v>5580</v>
      </c>
      <c r="D1687" s="153" t="s">
        <v>128</v>
      </c>
      <c r="E1687" s="153">
        <v>22.2</v>
      </c>
    </row>
    <row r="1688" spans="1:5">
      <c r="A1688" s="153">
        <v>1823</v>
      </c>
      <c r="B1688" s="153" t="s">
        <v>9043</v>
      </c>
      <c r="C1688" s="153" t="s">
        <v>5580</v>
      </c>
      <c r="D1688" s="153" t="s">
        <v>128</v>
      </c>
      <c r="E1688" s="153">
        <v>42.93</v>
      </c>
    </row>
    <row r="1689" spans="1:5">
      <c r="A1689" s="153">
        <v>1827</v>
      </c>
      <c r="B1689" s="153" t="s">
        <v>9044</v>
      </c>
      <c r="C1689" s="153" t="s">
        <v>5580</v>
      </c>
      <c r="D1689" s="153" t="s">
        <v>128</v>
      </c>
      <c r="E1689" s="153">
        <v>103.42</v>
      </c>
    </row>
    <row r="1690" spans="1:5">
      <c r="A1690" s="153">
        <v>1831</v>
      </c>
      <c r="B1690" s="153" t="s">
        <v>9045</v>
      </c>
      <c r="C1690" s="153" t="s">
        <v>5580</v>
      </c>
      <c r="D1690" s="153" t="s">
        <v>128</v>
      </c>
      <c r="E1690" s="153">
        <v>22.58</v>
      </c>
    </row>
    <row r="1691" spans="1:5">
      <c r="A1691" s="153">
        <v>1825</v>
      </c>
      <c r="B1691" s="153" t="s">
        <v>9046</v>
      </c>
      <c r="C1691" s="153" t="s">
        <v>5580</v>
      </c>
      <c r="D1691" s="153" t="s">
        <v>128</v>
      </c>
      <c r="E1691" s="153">
        <v>55.72</v>
      </c>
    </row>
    <row r="1692" spans="1:5">
      <c r="A1692" s="153">
        <v>1828</v>
      </c>
      <c r="B1692" s="153" t="s">
        <v>9047</v>
      </c>
      <c r="C1692" s="153" t="s">
        <v>5580</v>
      </c>
      <c r="D1692" s="153" t="s">
        <v>128</v>
      </c>
      <c r="E1692" s="153">
        <v>126.21</v>
      </c>
    </row>
    <row r="1693" spans="1:5">
      <c r="A1693" s="153">
        <v>1845</v>
      </c>
      <c r="B1693" s="153" t="s">
        <v>9048</v>
      </c>
      <c r="C1693" s="153" t="s">
        <v>5580</v>
      </c>
      <c r="D1693" s="153" t="s">
        <v>128</v>
      </c>
      <c r="E1693" s="153">
        <v>28.29</v>
      </c>
    </row>
    <row r="1694" spans="1:5">
      <c r="A1694" s="153">
        <v>1824</v>
      </c>
      <c r="B1694" s="153" t="s">
        <v>9049</v>
      </c>
      <c r="C1694" s="153" t="s">
        <v>5580</v>
      </c>
      <c r="D1694" s="153" t="s">
        <v>128</v>
      </c>
      <c r="E1694" s="153">
        <v>66.790000000000006</v>
      </c>
    </row>
    <row r="1695" spans="1:5">
      <c r="A1695" s="153">
        <v>1941</v>
      </c>
      <c r="B1695" s="153" t="s">
        <v>9050</v>
      </c>
      <c r="C1695" s="153" t="s">
        <v>5580</v>
      </c>
      <c r="D1695" s="153" t="s">
        <v>127</v>
      </c>
      <c r="E1695" s="153">
        <v>17.72</v>
      </c>
    </row>
    <row r="1696" spans="1:5">
      <c r="A1696" s="153">
        <v>1940</v>
      </c>
      <c r="B1696" s="153" t="s">
        <v>9051</v>
      </c>
      <c r="C1696" s="153" t="s">
        <v>5580</v>
      </c>
      <c r="D1696" s="153" t="s">
        <v>127</v>
      </c>
      <c r="E1696" s="153">
        <v>13.39</v>
      </c>
    </row>
    <row r="1697" spans="1:5">
      <c r="A1697" s="153">
        <v>1937</v>
      </c>
      <c r="B1697" s="153" t="s">
        <v>9052</v>
      </c>
      <c r="C1697" s="153" t="s">
        <v>5580</v>
      </c>
      <c r="D1697" s="153" t="s">
        <v>127</v>
      </c>
      <c r="E1697" s="153">
        <v>2.78</v>
      </c>
    </row>
    <row r="1698" spans="1:5">
      <c r="A1698" s="153">
        <v>1939</v>
      </c>
      <c r="B1698" s="153" t="s">
        <v>9053</v>
      </c>
      <c r="C1698" s="153" t="s">
        <v>5580</v>
      </c>
      <c r="D1698" s="153" t="s">
        <v>127</v>
      </c>
      <c r="E1698" s="153">
        <v>5.51</v>
      </c>
    </row>
    <row r="1699" spans="1:5">
      <c r="A1699" s="153">
        <v>1942</v>
      </c>
      <c r="B1699" s="153" t="s">
        <v>9054</v>
      </c>
      <c r="C1699" s="153" t="s">
        <v>5580</v>
      </c>
      <c r="D1699" s="153" t="s">
        <v>127</v>
      </c>
      <c r="E1699" s="153">
        <v>25.29</v>
      </c>
    </row>
    <row r="1700" spans="1:5">
      <c r="A1700" s="153">
        <v>1938</v>
      </c>
      <c r="B1700" s="153" t="s">
        <v>9055</v>
      </c>
      <c r="C1700" s="153" t="s">
        <v>5580</v>
      </c>
      <c r="D1700" s="153" t="s">
        <v>127</v>
      </c>
      <c r="E1700" s="153">
        <v>3.52</v>
      </c>
    </row>
    <row r="1701" spans="1:5">
      <c r="A1701" s="153">
        <v>42692</v>
      </c>
      <c r="B1701" s="153" t="s">
        <v>9056</v>
      </c>
      <c r="C1701" s="153" t="s">
        <v>5580</v>
      </c>
      <c r="D1701" s="153" t="s">
        <v>128</v>
      </c>
      <c r="E1701" s="153">
        <v>243.06</v>
      </c>
    </row>
    <row r="1702" spans="1:5">
      <c r="A1702" s="153">
        <v>42693</v>
      </c>
      <c r="B1702" s="153" t="s">
        <v>9057</v>
      </c>
      <c r="C1702" s="153" t="s">
        <v>5580</v>
      </c>
      <c r="D1702" s="153" t="s">
        <v>128</v>
      </c>
      <c r="E1702" s="153">
        <v>399.83</v>
      </c>
    </row>
    <row r="1703" spans="1:5">
      <c r="A1703" s="153">
        <v>42695</v>
      </c>
      <c r="B1703" s="153" t="s">
        <v>9058</v>
      </c>
      <c r="C1703" s="153" t="s">
        <v>5580</v>
      </c>
      <c r="D1703" s="153" t="s">
        <v>128</v>
      </c>
      <c r="E1703" s="153">
        <v>304.01</v>
      </c>
    </row>
    <row r="1704" spans="1:5">
      <c r="A1704" s="153">
        <v>42694</v>
      </c>
      <c r="B1704" s="153" t="s">
        <v>9059</v>
      </c>
      <c r="C1704" s="153" t="s">
        <v>5580</v>
      </c>
      <c r="D1704" s="153" t="s">
        <v>128</v>
      </c>
      <c r="E1704" s="153">
        <v>449.44</v>
      </c>
    </row>
    <row r="1705" spans="1:5">
      <c r="A1705" s="153">
        <v>20097</v>
      </c>
      <c r="B1705" s="153" t="s">
        <v>9060</v>
      </c>
      <c r="C1705" s="153" t="s">
        <v>5580</v>
      </c>
      <c r="D1705" s="153" t="s">
        <v>127</v>
      </c>
      <c r="E1705" s="153">
        <v>25.34</v>
      </c>
    </row>
    <row r="1706" spans="1:5">
      <c r="A1706" s="153">
        <v>20098</v>
      </c>
      <c r="B1706" s="153" t="s">
        <v>9061</v>
      </c>
      <c r="C1706" s="153" t="s">
        <v>5580</v>
      </c>
      <c r="D1706" s="153" t="s">
        <v>127</v>
      </c>
      <c r="E1706" s="153">
        <v>85.44</v>
      </c>
    </row>
    <row r="1707" spans="1:5">
      <c r="A1707" s="153">
        <v>20096</v>
      </c>
      <c r="B1707" s="153" t="s">
        <v>9062</v>
      </c>
      <c r="C1707" s="153" t="s">
        <v>5580</v>
      </c>
      <c r="D1707" s="153" t="s">
        <v>127</v>
      </c>
      <c r="E1707" s="153">
        <v>16.579999999999998</v>
      </c>
    </row>
    <row r="1708" spans="1:5">
      <c r="A1708" s="153">
        <v>1964</v>
      </c>
      <c r="B1708" s="153" t="s">
        <v>9063</v>
      </c>
      <c r="C1708" s="153" t="s">
        <v>5580</v>
      </c>
      <c r="D1708" s="153" t="s">
        <v>127</v>
      </c>
      <c r="E1708" s="153">
        <v>15.32</v>
      </c>
    </row>
    <row r="1709" spans="1:5">
      <c r="A1709" s="153">
        <v>1880</v>
      </c>
      <c r="B1709" s="153" t="s">
        <v>9064</v>
      </c>
      <c r="C1709" s="153" t="s">
        <v>5580</v>
      </c>
      <c r="D1709" s="153" t="s">
        <v>127</v>
      </c>
      <c r="E1709" s="153">
        <v>2.2799999999999998</v>
      </c>
    </row>
    <row r="1710" spans="1:5">
      <c r="A1710" s="153">
        <v>39274</v>
      </c>
      <c r="B1710" s="153" t="s">
        <v>9065</v>
      </c>
      <c r="C1710" s="153" t="s">
        <v>5580</v>
      </c>
      <c r="D1710" s="153" t="s">
        <v>127</v>
      </c>
      <c r="E1710" s="153">
        <v>1.77</v>
      </c>
    </row>
    <row r="1711" spans="1:5">
      <c r="A1711" s="153">
        <v>2628</v>
      </c>
      <c r="B1711" s="153" t="s">
        <v>9066</v>
      </c>
      <c r="C1711" s="153" t="s">
        <v>5580</v>
      </c>
      <c r="D1711" s="153" t="s">
        <v>128</v>
      </c>
      <c r="E1711" s="153">
        <v>186.23</v>
      </c>
    </row>
    <row r="1712" spans="1:5">
      <c r="A1712" s="153">
        <v>2622</v>
      </c>
      <c r="B1712" s="153" t="s">
        <v>9067</v>
      </c>
      <c r="C1712" s="153" t="s">
        <v>5580</v>
      </c>
      <c r="D1712" s="153" t="s">
        <v>128</v>
      </c>
      <c r="E1712" s="153">
        <v>4.42</v>
      </c>
    </row>
    <row r="1713" spans="1:5">
      <c r="A1713" s="153">
        <v>2623</v>
      </c>
      <c r="B1713" s="153" t="s">
        <v>9068</v>
      </c>
      <c r="C1713" s="153" t="s">
        <v>5580</v>
      </c>
      <c r="D1713" s="153" t="s">
        <v>128</v>
      </c>
      <c r="E1713" s="153">
        <v>5.32</v>
      </c>
    </row>
    <row r="1714" spans="1:5">
      <c r="A1714" s="153">
        <v>2624</v>
      </c>
      <c r="B1714" s="153" t="s">
        <v>9069</v>
      </c>
      <c r="C1714" s="153" t="s">
        <v>5580</v>
      </c>
      <c r="D1714" s="153" t="s">
        <v>128</v>
      </c>
      <c r="E1714" s="153">
        <v>8.4600000000000009</v>
      </c>
    </row>
    <row r="1715" spans="1:5">
      <c r="A1715" s="153">
        <v>2625</v>
      </c>
      <c r="B1715" s="153" t="s">
        <v>9070</v>
      </c>
      <c r="C1715" s="153" t="s">
        <v>5580</v>
      </c>
      <c r="D1715" s="153" t="s">
        <v>128</v>
      </c>
      <c r="E1715" s="153">
        <v>17.87</v>
      </c>
    </row>
    <row r="1716" spans="1:5">
      <c r="A1716" s="153">
        <v>2626</v>
      </c>
      <c r="B1716" s="153" t="s">
        <v>9071</v>
      </c>
      <c r="C1716" s="153" t="s">
        <v>5580</v>
      </c>
      <c r="D1716" s="153" t="s">
        <v>128</v>
      </c>
      <c r="E1716" s="153">
        <v>26.18</v>
      </c>
    </row>
    <row r="1717" spans="1:5">
      <c r="A1717" s="153">
        <v>2630</v>
      </c>
      <c r="B1717" s="153" t="s">
        <v>9072</v>
      </c>
      <c r="C1717" s="153" t="s">
        <v>5580</v>
      </c>
      <c r="D1717" s="153" t="s">
        <v>128</v>
      </c>
      <c r="E1717" s="153">
        <v>39.82</v>
      </c>
    </row>
    <row r="1718" spans="1:5">
      <c r="A1718" s="153">
        <v>2627</v>
      </c>
      <c r="B1718" s="153" t="s">
        <v>9073</v>
      </c>
      <c r="C1718" s="153" t="s">
        <v>5580</v>
      </c>
      <c r="D1718" s="153" t="s">
        <v>128</v>
      </c>
      <c r="E1718" s="153">
        <v>70.14</v>
      </c>
    </row>
    <row r="1719" spans="1:5">
      <c r="A1719" s="153">
        <v>2629</v>
      </c>
      <c r="B1719" s="153" t="s">
        <v>9074</v>
      </c>
      <c r="C1719" s="153" t="s">
        <v>5580</v>
      </c>
      <c r="D1719" s="153" t="s">
        <v>128</v>
      </c>
      <c r="E1719" s="153">
        <v>94.87</v>
      </c>
    </row>
    <row r="1720" spans="1:5">
      <c r="A1720" s="153">
        <v>12033</v>
      </c>
      <c r="B1720" s="153" t="s">
        <v>9075</v>
      </c>
      <c r="C1720" s="153" t="s">
        <v>5580</v>
      </c>
      <c r="D1720" s="153" t="s">
        <v>127</v>
      </c>
      <c r="E1720" s="153">
        <v>7.29</v>
      </c>
    </row>
    <row r="1721" spans="1:5">
      <c r="A1721" s="153">
        <v>40408</v>
      </c>
      <c r="B1721" s="153" t="s">
        <v>9076</v>
      </c>
      <c r="C1721" s="153" t="s">
        <v>5580</v>
      </c>
      <c r="D1721" s="153" t="s">
        <v>127</v>
      </c>
      <c r="E1721" s="153">
        <v>4.79</v>
      </c>
    </row>
    <row r="1722" spans="1:5">
      <c r="A1722" s="153">
        <v>40409</v>
      </c>
      <c r="B1722" s="153" t="s">
        <v>9077</v>
      </c>
      <c r="C1722" s="153" t="s">
        <v>5580</v>
      </c>
      <c r="D1722" s="153" t="s">
        <v>127</v>
      </c>
      <c r="E1722" s="153">
        <v>1.69</v>
      </c>
    </row>
    <row r="1723" spans="1:5">
      <c r="A1723" s="153">
        <v>39276</v>
      </c>
      <c r="B1723" s="153" t="s">
        <v>9078</v>
      </c>
      <c r="C1723" s="153" t="s">
        <v>5580</v>
      </c>
      <c r="D1723" s="153" t="s">
        <v>127</v>
      </c>
      <c r="E1723" s="153">
        <v>4.3099999999999996</v>
      </c>
    </row>
    <row r="1724" spans="1:5">
      <c r="A1724" s="153">
        <v>39277</v>
      </c>
      <c r="B1724" s="153" t="s">
        <v>9079</v>
      </c>
      <c r="C1724" s="153" t="s">
        <v>5580</v>
      </c>
      <c r="D1724" s="153" t="s">
        <v>127</v>
      </c>
      <c r="E1724" s="153">
        <v>11.65</v>
      </c>
    </row>
    <row r="1725" spans="1:5">
      <c r="A1725" s="153">
        <v>12034</v>
      </c>
      <c r="B1725" s="153" t="s">
        <v>9080</v>
      </c>
      <c r="C1725" s="153" t="s">
        <v>5580</v>
      </c>
      <c r="D1725" s="153" t="s">
        <v>127</v>
      </c>
      <c r="E1725" s="153">
        <v>3.3</v>
      </c>
    </row>
    <row r="1726" spans="1:5">
      <c r="A1726" s="153">
        <v>39879</v>
      </c>
      <c r="B1726" s="153" t="s">
        <v>9081</v>
      </c>
      <c r="C1726" s="153" t="s">
        <v>5580</v>
      </c>
      <c r="D1726" s="153" t="s">
        <v>128</v>
      </c>
      <c r="E1726" s="153">
        <v>2.77</v>
      </c>
    </row>
    <row r="1727" spans="1:5">
      <c r="A1727" s="153">
        <v>39880</v>
      </c>
      <c r="B1727" s="153" t="s">
        <v>9082</v>
      </c>
      <c r="C1727" s="153" t="s">
        <v>5580</v>
      </c>
      <c r="D1727" s="153" t="s">
        <v>128</v>
      </c>
      <c r="E1727" s="153">
        <v>6.14</v>
      </c>
    </row>
    <row r="1728" spans="1:5">
      <c r="A1728" s="153">
        <v>39881</v>
      </c>
      <c r="B1728" s="153" t="s">
        <v>9083</v>
      </c>
      <c r="C1728" s="153" t="s">
        <v>5580</v>
      </c>
      <c r="D1728" s="153" t="s">
        <v>128</v>
      </c>
      <c r="E1728" s="153">
        <v>9.85</v>
      </c>
    </row>
    <row r="1729" spans="1:5">
      <c r="A1729" s="153">
        <v>39882</v>
      </c>
      <c r="B1729" s="153" t="s">
        <v>9084</v>
      </c>
      <c r="C1729" s="153" t="s">
        <v>5580</v>
      </c>
      <c r="D1729" s="153" t="s">
        <v>128</v>
      </c>
      <c r="E1729" s="153">
        <v>25.96</v>
      </c>
    </row>
    <row r="1730" spans="1:5">
      <c r="A1730" s="153">
        <v>39883</v>
      </c>
      <c r="B1730" s="153" t="s">
        <v>9085</v>
      </c>
      <c r="C1730" s="153" t="s">
        <v>5580</v>
      </c>
      <c r="D1730" s="153" t="s">
        <v>128</v>
      </c>
      <c r="E1730" s="153">
        <v>41.45</v>
      </c>
    </row>
    <row r="1731" spans="1:5">
      <c r="A1731" s="153">
        <v>39884</v>
      </c>
      <c r="B1731" s="153" t="s">
        <v>9086</v>
      </c>
      <c r="C1731" s="153" t="s">
        <v>5580</v>
      </c>
      <c r="D1731" s="153" t="s">
        <v>128</v>
      </c>
      <c r="E1731" s="153">
        <v>61.57</v>
      </c>
    </row>
    <row r="1732" spans="1:5">
      <c r="A1732" s="153">
        <v>39885</v>
      </c>
      <c r="B1732" s="153" t="s">
        <v>9087</v>
      </c>
      <c r="C1732" s="153" t="s">
        <v>5580</v>
      </c>
      <c r="D1732" s="153" t="s">
        <v>128</v>
      </c>
      <c r="E1732" s="153">
        <v>146.34</v>
      </c>
    </row>
    <row r="1733" spans="1:5">
      <c r="A1733" s="153">
        <v>1777</v>
      </c>
      <c r="B1733" s="153" t="s">
        <v>9088</v>
      </c>
      <c r="C1733" s="153" t="s">
        <v>5580</v>
      </c>
      <c r="D1733" s="153" t="s">
        <v>128</v>
      </c>
      <c r="E1733" s="153">
        <v>37.6</v>
      </c>
    </row>
    <row r="1734" spans="1:5">
      <c r="A1734" s="153">
        <v>1819</v>
      </c>
      <c r="B1734" s="153" t="s">
        <v>9089</v>
      </c>
      <c r="C1734" s="153" t="s">
        <v>5580</v>
      </c>
      <c r="D1734" s="153" t="s">
        <v>128</v>
      </c>
      <c r="E1734" s="153">
        <v>27.35</v>
      </c>
    </row>
    <row r="1735" spans="1:5">
      <c r="A1735" s="153">
        <v>1775</v>
      </c>
      <c r="B1735" s="153" t="s">
        <v>9090</v>
      </c>
      <c r="C1735" s="153" t="s">
        <v>5580</v>
      </c>
      <c r="D1735" s="153" t="s">
        <v>128</v>
      </c>
      <c r="E1735" s="153">
        <v>8.18</v>
      </c>
    </row>
    <row r="1736" spans="1:5">
      <c r="A1736" s="153">
        <v>1776</v>
      </c>
      <c r="B1736" s="153" t="s">
        <v>9091</v>
      </c>
      <c r="C1736" s="153" t="s">
        <v>5580</v>
      </c>
      <c r="D1736" s="153" t="s">
        <v>128</v>
      </c>
      <c r="E1736" s="153">
        <v>22.25</v>
      </c>
    </row>
    <row r="1737" spans="1:5">
      <c r="A1737" s="153">
        <v>1778</v>
      </c>
      <c r="B1737" s="153" t="s">
        <v>9092</v>
      </c>
      <c r="C1737" s="153" t="s">
        <v>5580</v>
      </c>
      <c r="D1737" s="153" t="s">
        <v>128</v>
      </c>
      <c r="E1737" s="153">
        <v>91.01</v>
      </c>
    </row>
    <row r="1738" spans="1:5">
      <c r="A1738" s="153">
        <v>1818</v>
      </c>
      <c r="B1738" s="153" t="s">
        <v>9093</v>
      </c>
      <c r="C1738" s="153" t="s">
        <v>5580</v>
      </c>
      <c r="D1738" s="153" t="s">
        <v>128</v>
      </c>
      <c r="E1738" s="153">
        <v>60.41</v>
      </c>
    </row>
    <row r="1739" spans="1:5">
      <c r="A1739" s="153">
        <v>1820</v>
      </c>
      <c r="B1739" s="153" t="s">
        <v>9094</v>
      </c>
      <c r="C1739" s="153" t="s">
        <v>5580</v>
      </c>
      <c r="D1739" s="153" t="s">
        <v>128</v>
      </c>
      <c r="E1739" s="153">
        <v>11.81</v>
      </c>
    </row>
    <row r="1740" spans="1:5">
      <c r="A1740" s="153">
        <v>1779</v>
      </c>
      <c r="B1740" s="153" t="s">
        <v>9095</v>
      </c>
      <c r="C1740" s="153" t="s">
        <v>5580</v>
      </c>
      <c r="D1740" s="153" t="s">
        <v>128</v>
      </c>
      <c r="E1740" s="153">
        <v>132.37</v>
      </c>
    </row>
    <row r="1741" spans="1:5">
      <c r="A1741" s="153">
        <v>1780</v>
      </c>
      <c r="B1741" s="153" t="s">
        <v>9096</v>
      </c>
      <c r="C1741" s="153" t="s">
        <v>5580</v>
      </c>
      <c r="D1741" s="153" t="s">
        <v>128</v>
      </c>
      <c r="E1741" s="153">
        <v>272.88</v>
      </c>
    </row>
    <row r="1742" spans="1:5">
      <c r="A1742" s="153">
        <v>1783</v>
      </c>
      <c r="B1742" s="153" t="s">
        <v>9097</v>
      </c>
      <c r="C1742" s="153" t="s">
        <v>5580</v>
      </c>
      <c r="D1742" s="153" t="s">
        <v>128</v>
      </c>
      <c r="E1742" s="153">
        <v>28.85</v>
      </c>
    </row>
    <row r="1743" spans="1:5">
      <c r="A1743" s="153">
        <v>1782</v>
      </c>
      <c r="B1743" s="153" t="s">
        <v>9098</v>
      </c>
      <c r="C1743" s="153" t="s">
        <v>5580</v>
      </c>
      <c r="D1743" s="153" t="s">
        <v>128</v>
      </c>
      <c r="E1743" s="153">
        <v>22.81</v>
      </c>
    </row>
    <row r="1744" spans="1:5">
      <c r="A1744" s="153">
        <v>1817</v>
      </c>
      <c r="B1744" s="153" t="s">
        <v>9099</v>
      </c>
      <c r="C1744" s="153" t="s">
        <v>5580</v>
      </c>
      <c r="D1744" s="153" t="s">
        <v>128</v>
      </c>
      <c r="E1744" s="153">
        <v>6.79</v>
      </c>
    </row>
    <row r="1745" spans="1:5">
      <c r="A1745" s="153">
        <v>1781</v>
      </c>
      <c r="B1745" s="153" t="s">
        <v>9100</v>
      </c>
      <c r="C1745" s="153" t="s">
        <v>5580</v>
      </c>
      <c r="D1745" s="153" t="s">
        <v>128</v>
      </c>
      <c r="E1745" s="153">
        <v>14.86</v>
      </c>
    </row>
    <row r="1746" spans="1:5">
      <c r="A1746" s="153">
        <v>1784</v>
      </c>
      <c r="B1746" s="153" t="s">
        <v>9101</v>
      </c>
      <c r="C1746" s="153" t="s">
        <v>5580</v>
      </c>
      <c r="D1746" s="153" t="s">
        <v>128</v>
      </c>
      <c r="E1746" s="153">
        <v>81.47</v>
      </c>
    </row>
    <row r="1747" spans="1:5">
      <c r="A1747" s="153">
        <v>1810</v>
      </c>
      <c r="B1747" s="153" t="s">
        <v>9102</v>
      </c>
      <c r="C1747" s="153" t="s">
        <v>5580</v>
      </c>
      <c r="D1747" s="153" t="s">
        <v>128</v>
      </c>
      <c r="E1747" s="153">
        <v>45.19</v>
      </c>
    </row>
    <row r="1748" spans="1:5">
      <c r="A1748" s="153">
        <v>1811</v>
      </c>
      <c r="B1748" s="153" t="s">
        <v>9103</v>
      </c>
      <c r="C1748" s="153" t="s">
        <v>5580</v>
      </c>
      <c r="D1748" s="153" t="s">
        <v>128</v>
      </c>
      <c r="E1748" s="153">
        <v>9.77</v>
      </c>
    </row>
    <row r="1749" spans="1:5">
      <c r="A1749" s="153">
        <v>1812</v>
      </c>
      <c r="B1749" s="153" t="s">
        <v>9104</v>
      </c>
      <c r="C1749" s="153" t="s">
        <v>5580</v>
      </c>
      <c r="D1749" s="153" t="s">
        <v>128</v>
      </c>
      <c r="E1749" s="153">
        <v>114.07</v>
      </c>
    </row>
    <row r="1750" spans="1:5">
      <c r="A1750" s="153">
        <v>40386</v>
      </c>
      <c r="B1750" s="153" t="s">
        <v>9105</v>
      </c>
      <c r="C1750" s="153" t="s">
        <v>5580</v>
      </c>
      <c r="D1750" s="153" t="s">
        <v>128</v>
      </c>
      <c r="E1750" s="153">
        <v>40.409999999999997</v>
      </c>
    </row>
    <row r="1751" spans="1:5">
      <c r="A1751" s="153">
        <v>40384</v>
      </c>
      <c r="B1751" s="153" t="s">
        <v>9106</v>
      </c>
      <c r="C1751" s="153" t="s">
        <v>5580</v>
      </c>
      <c r="D1751" s="153" t="s">
        <v>128</v>
      </c>
      <c r="E1751" s="153">
        <v>27.67</v>
      </c>
    </row>
    <row r="1752" spans="1:5">
      <c r="A1752" s="153">
        <v>40379</v>
      </c>
      <c r="B1752" s="153" t="s">
        <v>9107</v>
      </c>
      <c r="C1752" s="153" t="s">
        <v>5580</v>
      </c>
      <c r="D1752" s="153" t="s">
        <v>128</v>
      </c>
      <c r="E1752" s="153">
        <v>9.56</v>
      </c>
    </row>
    <row r="1753" spans="1:5">
      <c r="A1753" s="153">
        <v>40423</v>
      </c>
      <c r="B1753" s="153" t="s">
        <v>9108</v>
      </c>
      <c r="C1753" s="153" t="s">
        <v>5580</v>
      </c>
      <c r="D1753" s="153" t="s">
        <v>128</v>
      </c>
      <c r="E1753" s="153">
        <v>18.100000000000001</v>
      </c>
    </row>
    <row r="1754" spans="1:5">
      <c r="A1754" s="153">
        <v>40389</v>
      </c>
      <c r="B1754" s="153" t="s">
        <v>9109</v>
      </c>
      <c r="C1754" s="153" t="s">
        <v>5580</v>
      </c>
      <c r="D1754" s="153" t="s">
        <v>128</v>
      </c>
      <c r="E1754" s="153">
        <v>114.8</v>
      </c>
    </row>
    <row r="1755" spans="1:5">
      <c r="A1755" s="153">
        <v>40388</v>
      </c>
      <c r="B1755" s="153" t="s">
        <v>9110</v>
      </c>
      <c r="C1755" s="153" t="s">
        <v>5580</v>
      </c>
      <c r="D1755" s="153" t="s">
        <v>128</v>
      </c>
      <c r="E1755" s="153">
        <v>57.46</v>
      </c>
    </row>
    <row r="1756" spans="1:5">
      <c r="A1756" s="153">
        <v>40381</v>
      </c>
      <c r="B1756" s="153" t="s">
        <v>9111</v>
      </c>
      <c r="C1756" s="153" t="s">
        <v>5580</v>
      </c>
      <c r="D1756" s="153" t="s">
        <v>128</v>
      </c>
      <c r="E1756" s="153">
        <v>12.75</v>
      </c>
    </row>
    <row r="1757" spans="1:5">
      <c r="A1757" s="153">
        <v>40391</v>
      </c>
      <c r="B1757" s="153" t="s">
        <v>9112</v>
      </c>
      <c r="C1757" s="153" t="s">
        <v>5580</v>
      </c>
      <c r="D1757" s="153" t="s">
        <v>128</v>
      </c>
      <c r="E1757" s="153">
        <v>297.95999999999998</v>
      </c>
    </row>
    <row r="1758" spans="1:5">
      <c r="A1758" s="153">
        <v>40414</v>
      </c>
      <c r="B1758" s="153" t="s">
        <v>9113</v>
      </c>
      <c r="C1758" s="153" t="s">
        <v>5580</v>
      </c>
      <c r="D1758" s="153" t="s">
        <v>128</v>
      </c>
      <c r="E1758" s="153">
        <v>11.24</v>
      </c>
    </row>
    <row r="1759" spans="1:5">
      <c r="A1759" s="153">
        <v>40416</v>
      </c>
      <c r="B1759" s="153" t="s">
        <v>9114</v>
      </c>
      <c r="C1759" s="153" t="s">
        <v>5580</v>
      </c>
      <c r="D1759" s="153" t="s">
        <v>128</v>
      </c>
      <c r="E1759" s="153">
        <v>15.54</v>
      </c>
    </row>
    <row r="1760" spans="1:5">
      <c r="A1760" s="153">
        <v>40418</v>
      </c>
      <c r="B1760" s="153" t="s">
        <v>9115</v>
      </c>
      <c r="C1760" s="153" t="s">
        <v>5580</v>
      </c>
      <c r="D1760" s="153" t="s">
        <v>128</v>
      </c>
      <c r="E1760" s="153">
        <v>18.53</v>
      </c>
    </row>
    <row r="1761" spans="1:5">
      <c r="A1761" s="153">
        <v>2615</v>
      </c>
      <c r="B1761" s="153" t="s">
        <v>9116</v>
      </c>
      <c r="C1761" s="153" t="s">
        <v>5580</v>
      </c>
      <c r="D1761" s="153" t="s">
        <v>128</v>
      </c>
      <c r="E1761" s="153">
        <v>123.7</v>
      </c>
    </row>
    <row r="1762" spans="1:5">
      <c r="A1762" s="153">
        <v>2635</v>
      </c>
      <c r="B1762" s="153" t="s">
        <v>9117</v>
      </c>
      <c r="C1762" s="153" t="s">
        <v>5580</v>
      </c>
      <c r="D1762" s="153" t="s">
        <v>128</v>
      </c>
      <c r="E1762" s="153">
        <v>3.69</v>
      </c>
    </row>
    <row r="1763" spans="1:5">
      <c r="A1763" s="153">
        <v>2609</v>
      </c>
      <c r="B1763" s="153" t="s">
        <v>9118</v>
      </c>
      <c r="C1763" s="153" t="s">
        <v>5580</v>
      </c>
      <c r="D1763" s="153" t="s">
        <v>128</v>
      </c>
      <c r="E1763" s="153">
        <v>4.1500000000000004</v>
      </c>
    </row>
    <row r="1764" spans="1:5">
      <c r="A1764" s="153">
        <v>2634</v>
      </c>
      <c r="B1764" s="153" t="s">
        <v>9119</v>
      </c>
      <c r="C1764" s="153" t="s">
        <v>5580</v>
      </c>
      <c r="D1764" s="153" t="s">
        <v>128</v>
      </c>
      <c r="E1764" s="153">
        <v>5.45</v>
      </c>
    </row>
    <row r="1765" spans="1:5">
      <c r="A1765" s="153">
        <v>2611</v>
      </c>
      <c r="B1765" s="153" t="s">
        <v>9120</v>
      </c>
      <c r="C1765" s="153" t="s">
        <v>5580</v>
      </c>
      <c r="D1765" s="153" t="s">
        <v>128</v>
      </c>
      <c r="E1765" s="153">
        <v>15.38</v>
      </c>
    </row>
    <row r="1766" spans="1:5">
      <c r="A1766" s="153">
        <v>2612</v>
      </c>
      <c r="B1766" s="153" t="s">
        <v>9121</v>
      </c>
      <c r="C1766" s="153" t="s">
        <v>5580</v>
      </c>
      <c r="D1766" s="153" t="s">
        <v>128</v>
      </c>
      <c r="E1766" s="153">
        <v>22.37</v>
      </c>
    </row>
    <row r="1767" spans="1:5">
      <c r="A1767" s="153">
        <v>2613</v>
      </c>
      <c r="B1767" s="153" t="s">
        <v>9122</v>
      </c>
      <c r="C1767" s="153" t="s">
        <v>5580</v>
      </c>
      <c r="D1767" s="153" t="s">
        <v>128</v>
      </c>
      <c r="E1767" s="153">
        <v>54</v>
      </c>
    </row>
    <row r="1768" spans="1:5">
      <c r="A1768" s="153">
        <v>2614</v>
      </c>
      <c r="B1768" s="153" t="s">
        <v>9123</v>
      </c>
      <c r="C1768" s="153" t="s">
        <v>5580</v>
      </c>
      <c r="D1768" s="153" t="s">
        <v>128</v>
      </c>
      <c r="E1768" s="153">
        <v>75.09</v>
      </c>
    </row>
    <row r="1769" spans="1:5">
      <c r="A1769" s="153">
        <v>34359</v>
      </c>
      <c r="B1769" s="153" t="s">
        <v>9124</v>
      </c>
      <c r="C1769" s="153" t="s">
        <v>5580</v>
      </c>
      <c r="D1769" s="153" t="s">
        <v>127</v>
      </c>
      <c r="E1769" s="153">
        <v>9.19</v>
      </c>
    </row>
    <row r="1770" spans="1:5">
      <c r="A1770" s="153">
        <v>1789</v>
      </c>
      <c r="B1770" s="153" t="s">
        <v>9125</v>
      </c>
      <c r="C1770" s="153" t="s">
        <v>5580</v>
      </c>
      <c r="D1770" s="153" t="s">
        <v>128</v>
      </c>
      <c r="E1770" s="153">
        <v>36.090000000000003</v>
      </c>
    </row>
    <row r="1771" spans="1:5">
      <c r="A1771" s="153">
        <v>1788</v>
      </c>
      <c r="B1771" s="153" t="s">
        <v>9126</v>
      </c>
      <c r="C1771" s="153" t="s">
        <v>5580</v>
      </c>
      <c r="D1771" s="153" t="s">
        <v>128</v>
      </c>
      <c r="E1771" s="153">
        <v>28.92</v>
      </c>
    </row>
    <row r="1772" spans="1:5">
      <c r="A1772" s="153">
        <v>1786</v>
      </c>
      <c r="B1772" s="153" t="s">
        <v>9127</v>
      </c>
      <c r="C1772" s="153" t="s">
        <v>5580</v>
      </c>
      <c r="D1772" s="153" t="s">
        <v>128</v>
      </c>
      <c r="E1772" s="153">
        <v>7.18</v>
      </c>
    </row>
    <row r="1773" spans="1:5">
      <c r="A1773" s="153">
        <v>1787</v>
      </c>
      <c r="B1773" s="153" t="s">
        <v>9128</v>
      </c>
      <c r="C1773" s="153" t="s">
        <v>5580</v>
      </c>
      <c r="D1773" s="153" t="s">
        <v>128</v>
      </c>
      <c r="E1773" s="153">
        <v>17.2</v>
      </c>
    </row>
    <row r="1774" spans="1:5">
      <c r="A1774" s="153">
        <v>1791</v>
      </c>
      <c r="B1774" s="153" t="s">
        <v>9129</v>
      </c>
      <c r="C1774" s="153" t="s">
        <v>5580</v>
      </c>
      <c r="D1774" s="153" t="s">
        <v>128</v>
      </c>
      <c r="E1774" s="153">
        <v>104.29</v>
      </c>
    </row>
    <row r="1775" spans="1:5">
      <c r="A1775" s="153">
        <v>1790</v>
      </c>
      <c r="B1775" s="153" t="s">
        <v>9130</v>
      </c>
      <c r="C1775" s="153" t="s">
        <v>5580</v>
      </c>
      <c r="D1775" s="153" t="s">
        <v>128</v>
      </c>
      <c r="E1775" s="153">
        <v>60.1</v>
      </c>
    </row>
    <row r="1776" spans="1:5">
      <c r="A1776" s="153">
        <v>1813</v>
      </c>
      <c r="B1776" s="153" t="s">
        <v>9131</v>
      </c>
      <c r="C1776" s="153" t="s">
        <v>5580</v>
      </c>
      <c r="D1776" s="153" t="s">
        <v>128</v>
      </c>
      <c r="E1776" s="153">
        <v>11.4</v>
      </c>
    </row>
    <row r="1777" spans="1:5">
      <c r="A1777" s="153">
        <v>1792</v>
      </c>
      <c r="B1777" s="153" t="s">
        <v>9132</v>
      </c>
      <c r="C1777" s="153" t="s">
        <v>5580</v>
      </c>
      <c r="D1777" s="153" t="s">
        <v>128</v>
      </c>
      <c r="E1777" s="153">
        <v>140.78</v>
      </c>
    </row>
    <row r="1778" spans="1:5">
      <c r="A1778" s="153">
        <v>1793</v>
      </c>
      <c r="B1778" s="153" t="s">
        <v>9133</v>
      </c>
      <c r="C1778" s="153" t="s">
        <v>5580</v>
      </c>
      <c r="D1778" s="153" t="s">
        <v>128</v>
      </c>
      <c r="E1778" s="153">
        <v>284.48</v>
      </c>
    </row>
    <row r="1779" spans="1:5">
      <c r="A1779" s="153">
        <v>1809</v>
      </c>
      <c r="B1779" s="153" t="s">
        <v>9134</v>
      </c>
      <c r="C1779" s="153" t="s">
        <v>5580</v>
      </c>
      <c r="D1779" s="153" t="s">
        <v>128</v>
      </c>
      <c r="E1779" s="153">
        <v>33.83</v>
      </c>
    </row>
    <row r="1780" spans="1:5">
      <c r="A1780" s="153">
        <v>1814</v>
      </c>
      <c r="B1780" s="153" t="s">
        <v>9135</v>
      </c>
      <c r="C1780" s="153" t="s">
        <v>5580</v>
      </c>
      <c r="D1780" s="153" t="s">
        <v>128</v>
      </c>
      <c r="E1780" s="153">
        <v>27.79</v>
      </c>
    </row>
    <row r="1781" spans="1:5">
      <c r="A1781" s="153">
        <v>1803</v>
      </c>
      <c r="B1781" s="153" t="s">
        <v>9136</v>
      </c>
      <c r="C1781" s="153" t="s">
        <v>5580</v>
      </c>
      <c r="D1781" s="153" t="s">
        <v>128</v>
      </c>
      <c r="E1781" s="153">
        <v>7.02</v>
      </c>
    </row>
    <row r="1782" spans="1:5">
      <c r="A1782" s="153">
        <v>1805</v>
      </c>
      <c r="B1782" s="153" t="s">
        <v>9137</v>
      </c>
      <c r="C1782" s="153" t="s">
        <v>5580</v>
      </c>
      <c r="D1782" s="153" t="s">
        <v>128</v>
      </c>
      <c r="E1782" s="153">
        <v>16.13</v>
      </c>
    </row>
    <row r="1783" spans="1:5">
      <c r="A1783" s="153">
        <v>1821</v>
      </c>
      <c r="B1783" s="153" t="s">
        <v>9138</v>
      </c>
      <c r="C1783" s="153" t="s">
        <v>5580</v>
      </c>
      <c r="D1783" s="153" t="s">
        <v>128</v>
      </c>
      <c r="E1783" s="153">
        <v>95.29</v>
      </c>
    </row>
    <row r="1784" spans="1:5">
      <c r="A1784" s="153">
        <v>1806</v>
      </c>
      <c r="B1784" s="153" t="s">
        <v>9139</v>
      </c>
      <c r="C1784" s="153" t="s">
        <v>5580</v>
      </c>
      <c r="D1784" s="153" t="s">
        <v>128</v>
      </c>
      <c r="E1784" s="153">
        <v>56.72</v>
      </c>
    </row>
    <row r="1785" spans="1:5">
      <c r="A1785" s="153">
        <v>1804</v>
      </c>
      <c r="B1785" s="153" t="s">
        <v>9140</v>
      </c>
      <c r="C1785" s="153" t="s">
        <v>5580</v>
      </c>
      <c r="D1785" s="153" t="s">
        <v>128</v>
      </c>
      <c r="E1785" s="153">
        <v>9.99</v>
      </c>
    </row>
    <row r="1786" spans="1:5">
      <c r="A1786" s="153">
        <v>1807</v>
      </c>
      <c r="B1786" s="153" t="s">
        <v>9141</v>
      </c>
      <c r="C1786" s="153" t="s">
        <v>5580</v>
      </c>
      <c r="D1786" s="153" t="s">
        <v>128</v>
      </c>
      <c r="E1786" s="153">
        <v>136.28</v>
      </c>
    </row>
    <row r="1787" spans="1:5">
      <c r="A1787" s="153">
        <v>1808</v>
      </c>
      <c r="B1787" s="153" t="s">
        <v>9142</v>
      </c>
      <c r="C1787" s="153" t="s">
        <v>5580</v>
      </c>
      <c r="D1787" s="153" t="s">
        <v>128</v>
      </c>
      <c r="E1787" s="153">
        <v>273.22000000000003</v>
      </c>
    </row>
    <row r="1788" spans="1:5">
      <c r="A1788" s="153">
        <v>1797</v>
      </c>
      <c r="B1788" s="153" t="s">
        <v>9143</v>
      </c>
      <c r="C1788" s="153" t="s">
        <v>5580</v>
      </c>
      <c r="D1788" s="153" t="s">
        <v>128</v>
      </c>
      <c r="E1788" s="153">
        <v>40.97</v>
      </c>
    </row>
    <row r="1789" spans="1:5">
      <c r="A1789" s="153">
        <v>1796</v>
      </c>
      <c r="B1789" s="153" t="s">
        <v>9144</v>
      </c>
      <c r="C1789" s="153" t="s">
        <v>5580</v>
      </c>
      <c r="D1789" s="153" t="s">
        <v>128</v>
      </c>
      <c r="E1789" s="153">
        <v>31.43</v>
      </c>
    </row>
    <row r="1790" spans="1:5">
      <c r="A1790" s="153">
        <v>1794</v>
      </c>
      <c r="B1790" s="153" t="s">
        <v>9145</v>
      </c>
      <c r="C1790" s="153" t="s">
        <v>5580</v>
      </c>
      <c r="D1790" s="153" t="s">
        <v>128</v>
      </c>
      <c r="E1790" s="153">
        <v>7.5</v>
      </c>
    </row>
    <row r="1791" spans="1:5">
      <c r="A1791" s="153">
        <v>1816</v>
      </c>
      <c r="B1791" s="153" t="s">
        <v>9146</v>
      </c>
      <c r="C1791" s="153" t="s">
        <v>5580</v>
      </c>
      <c r="D1791" s="153" t="s">
        <v>128</v>
      </c>
      <c r="E1791" s="153">
        <v>16.920000000000002</v>
      </c>
    </row>
    <row r="1792" spans="1:5">
      <c r="A1792" s="153">
        <v>1815</v>
      </c>
      <c r="B1792" s="153" t="s">
        <v>9147</v>
      </c>
      <c r="C1792" s="153" t="s">
        <v>5580</v>
      </c>
      <c r="D1792" s="153" t="s">
        <v>128</v>
      </c>
      <c r="E1792" s="153">
        <v>129.91999999999999</v>
      </c>
    </row>
    <row r="1793" spans="1:5">
      <c r="A1793" s="153">
        <v>1798</v>
      </c>
      <c r="B1793" s="153" t="s">
        <v>9148</v>
      </c>
      <c r="C1793" s="153" t="s">
        <v>5580</v>
      </c>
      <c r="D1793" s="153" t="s">
        <v>128</v>
      </c>
      <c r="E1793" s="153">
        <v>58.13</v>
      </c>
    </row>
    <row r="1794" spans="1:5">
      <c r="A1794" s="153">
        <v>1795</v>
      </c>
      <c r="B1794" s="153" t="s">
        <v>9149</v>
      </c>
      <c r="C1794" s="153" t="s">
        <v>5580</v>
      </c>
      <c r="D1794" s="153" t="s">
        <v>128</v>
      </c>
      <c r="E1794" s="153">
        <v>10.39</v>
      </c>
    </row>
    <row r="1795" spans="1:5">
      <c r="A1795" s="153">
        <v>1799</v>
      </c>
      <c r="B1795" s="153" t="s">
        <v>9150</v>
      </c>
      <c r="C1795" s="153" t="s">
        <v>5580</v>
      </c>
      <c r="D1795" s="153" t="s">
        <v>128</v>
      </c>
      <c r="E1795" s="153">
        <v>169.22</v>
      </c>
    </row>
    <row r="1796" spans="1:5">
      <c r="A1796" s="153">
        <v>1800</v>
      </c>
      <c r="B1796" s="153" t="s">
        <v>9151</v>
      </c>
      <c r="C1796" s="153" t="s">
        <v>5580</v>
      </c>
      <c r="D1796" s="153" t="s">
        <v>128</v>
      </c>
      <c r="E1796" s="153">
        <v>323.06</v>
      </c>
    </row>
    <row r="1797" spans="1:5">
      <c r="A1797" s="153">
        <v>1802</v>
      </c>
      <c r="B1797" s="153" t="s">
        <v>9152</v>
      </c>
      <c r="C1797" s="153" t="s">
        <v>5580</v>
      </c>
      <c r="D1797" s="153" t="s">
        <v>128</v>
      </c>
      <c r="E1797" s="153">
        <v>808.11</v>
      </c>
    </row>
    <row r="1798" spans="1:5">
      <c r="A1798" s="153">
        <v>40385</v>
      </c>
      <c r="B1798" s="153" t="s">
        <v>9153</v>
      </c>
      <c r="C1798" s="153" t="s">
        <v>5580</v>
      </c>
      <c r="D1798" s="153" t="s">
        <v>128</v>
      </c>
      <c r="E1798" s="153">
        <v>40.409999999999997</v>
      </c>
    </row>
    <row r="1799" spans="1:5">
      <c r="A1799" s="153">
        <v>40383</v>
      </c>
      <c r="B1799" s="153" t="s">
        <v>9154</v>
      </c>
      <c r="C1799" s="153" t="s">
        <v>5580</v>
      </c>
      <c r="D1799" s="153" t="s">
        <v>128</v>
      </c>
      <c r="E1799" s="153">
        <v>27.67</v>
      </c>
    </row>
    <row r="1800" spans="1:5">
      <c r="A1800" s="153">
        <v>40378</v>
      </c>
      <c r="B1800" s="153" t="s">
        <v>9155</v>
      </c>
      <c r="C1800" s="153" t="s">
        <v>5580</v>
      </c>
      <c r="D1800" s="153" t="s">
        <v>128</v>
      </c>
      <c r="E1800" s="153">
        <v>9.56</v>
      </c>
    </row>
    <row r="1801" spans="1:5">
      <c r="A1801" s="153">
        <v>40382</v>
      </c>
      <c r="B1801" s="153" t="s">
        <v>9156</v>
      </c>
      <c r="C1801" s="153" t="s">
        <v>5580</v>
      </c>
      <c r="D1801" s="153" t="s">
        <v>128</v>
      </c>
      <c r="E1801" s="153">
        <v>18.100000000000001</v>
      </c>
    </row>
    <row r="1802" spans="1:5">
      <c r="A1802" s="153">
        <v>40422</v>
      </c>
      <c r="B1802" s="153" t="s">
        <v>9157</v>
      </c>
      <c r="C1802" s="153" t="s">
        <v>5580</v>
      </c>
      <c r="D1802" s="153" t="s">
        <v>128</v>
      </c>
      <c r="E1802" s="153">
        <v>123.32</v>
      </c>
    </row>
    <row r="1803" spans="1:5">
      <c r="A1803" s="153">
        <v>40387</v>
      </c>
      <c r="B1803" s="153" t="s">
        <v>9158</v>
      </c>
      <c r="C1803" s="153" t="s">
        <v>5580</v>
      </c>
      <c r="D1803" s="153" t="s">
        <v>128</v>
      </c>
      <c r="E1803" s="153">
        <v>62.79</v>
      </c>
    </row>
    <row r="1804" spans="1:5">
      <c r="A1804" s="153">
        <v>40380</v>
      </c>
      <c r="B1804" s="153" t="s">
        <v>9159</v>
      </c>
      <c r="C1804" s="153" t="s">
        <v>5580</v>
      </c>
      <c r="D1804" s="153" t="s">
        <v>128</v>
      </c>
      <c r="E1804" s="153">
        <v>12.75</v>
      </c>
    </row>
    <row r="1805" spans="1:5">
      <c r="A1805" s="153">
        <v>40390</v>
      </c>
      <c r="B1805" s="153" t="s">
        <v>9160</v>
      </c>
      <c r="C1805" s="153" t="s">
        <v>5580</v>
      </c>
      <c r="D1805" s="153" t="s">
        <v>128</v>
      </c>
      <c r="E1805" s="153">
        <v>259.73</v>
      </c>
    </row>
    <row r="1806" spans="1:5">
      <c r="A1806" s="153">
        <v>40413</v>
      </c>
      <c r="B1806" s="153" t="s">
        <v>9161</v>
      </c>
      <c r="C1806" s="153" t="s">
        <v>5580</v>
      </c>
      <c r="D1806" s="153" t="s">
        <v>128</v>
      </c>
      <c r="E1806" s="153">
        <v>12.21</v>
      </c>
    </row>
    <row r="1807" spans="1:5">
      <c r="A1807" s="153">
        <v>40415</v>
      </c>
      <c r="B1807" s="153" t="s">
        <v>9162</v>
      </c>
      <c r="C1807" s="153" t="s">
        <v>5580</v>
      </c>
      <c r="D1807" s="153" t="s">
        <v>128</v>
      </c>
      <c r="E1807" s="153">
        <v>17.399999999999999</v>
      </c>
    </row>
    <row r="1808" spans="1:5">
      <c r="A1808" s="153">
        <v>40417</v>
      </c>
      <c r="B1808" s="153" t="s">
        <v>9163</v>
      </c>
      <c r="C1808" s="153" t="s">
        <v>5580</v>
      </c>
      <c r="D1808" s="153" t="s">
        <v>128</v>
      </c>
      <c r="E1808" s="153">
        <v>20.52</v>
      </c>
    </row>
    <row r="1809" spans="1:5">
      <c r="A1809" s="153">
        <v>39271</v>
      </c>
      <c r="B1809" s="153" t="s">
        <v>9164</v>
      </c>
      <c r="C1809" s="153" t="s">
        <v>5580</v>
      </c>
      <c r="D1809" s="153" t="s">
        <v>127</v>
      </c>
      <c r="E1809" s="153">
        <v>1.47</v>
      </c>
    </row>
    <row r="1810" spans="1:5">
      <c r="A1810" s="153">
        <v>39273</v>
      </c>
      <c r="B1810" s="153" t="s">
        <v>9165</v>
      </c>
      <c r="C1810" s="153" t="s">
        <v>5580</v>
      </c>
      <c r="D1810" s="153" t="s">
        <v>127</v>
      </c>
      <c r="E1810" s="153">
        <v>2.4900000000000002</v>
      </c>
    </row>
    <row r="1811" spans="1:5">
      <c r="A1811" s="153">
        <v>39272</v>
      </c>
      <c r="B1811" s="153" t="s">
        <v>9166</v>
      </c>
      <c r="C1811" s="153" t="s">
        <v>5580</v>
      </c>
      <c r="D1811" s="153" t="s">
        <v>127</v>
      </c>
      <c r="E1811" s="153">
        <v>1.8</v>
      </c>
    </row>
    <row r="1812" spans="1:5">
      <c r="A1812" s="153">
        <v>1875</v>
      </c>
      <c r="B1812" s="153" t="s">
        <v>9167</v>
      </c>
      <c r="C1812" s="153" t="s">
        <v>5580</v>
      </c>
      <c r="D1812" s="153" t="s">
        <v>127</v>
      </c>
      <c r="E1812" s="153">
        <v>3.98</v>
      </c>
    </row>
    <row r="1813" spans="1:5">
      <c r="A1813" s="153">
        <v>1874</v>
      </c>
      <c r="B1813" s="153" t="s">
        <v>9168</v>
      </c>
      <c r="C1813" s="153" t="s">
        <v>5580</v>
      </c>
      <c r="D1813" s="153" t="s">
        <v>127</v>
      </c>
      <c r="E1813" s="153">
        <v>3.29</v>
      </c>
    </row>
    <row r="1814" spans="1:5">
      <c r="A1814" s="153">
        <v>1870</v>
      </c>
      <c r="B1814" s="153" t="s">
        <v>9169</v>
      </c>
      <c r="C1814" s="153" t="s">
        <v>5580</v>
      </c>
      <c r="D1814" s="153" t="s">
        <v>5579</v>
      </c>
      <c r="E1814" s="153">
        <v>1.9</v>
      </c>
    </row>
    <row r="1815" spans="1:5">
      <c r="A1815" s="153">
        <v>1884</v>
      </c>
      <c r="B1815" s="153" t="s">
        <v>9170</v>
      </c>
      <c r="C1815" s="153" t="s">
        <v>5580</v>
      </c>
      <c r="D1815" s="153" t="s">
        <v>127</v>
      </c>
      <c r="E1815" s="153">
        <v>2.91</v>
      </c>
    </row>
    <row r="1816" spans="1:5">
      <c r="A1816" s="153">
        <v>1887</v>
      </c>
      <c r="B1816" s="153" t="s">
        <v>9171</v>
      </c>
      <c r="C1816" s="153" t="s">
        <v>5580</v>
      </c>
      <c r="D1816" s="153" t="s">
        <v>127</v>
      </c>
      <c r="E1816" s="153">
        <v>16.52</v>
      </c>
    </row>
    <row r="1817" spans="1:5">
      <c r="A1817" s="153">
        <v>1876</v>
      </c>
      <c r="B1817" s="153" t="s">
        <v>9172</v>
      </c>
      <c r="C1817" s="153" t="s">
        <v>5580</v>
      </c>
      <c r="D1817" s="153" t="s">
        <v>127</v>
      </c>
      <c r="E1817" s="153">
        <v>6.47</v>
      </c>
    </row>
    <row r="1818" spans="1:5">
      <c r="A1818" s="153">
        <v>1879</v>
      </c>
      <c r="B1818" s="153" t="s">
        <v>9173</v>
      </c>
      <c r="C1818" s="153" t="s">
        <v>5580</v>
      </c>
      <c r="D1818" s="153" t="s">
        <v>127</v>
      </c>
      <c r="E1818" s="153">
        <v>1.92</v>
      </c>
    </row>
    <row r="1819" spans="1:5">
      <c r="A1819" s="153">
        <v>1877</v>
      </c>
      <c r="B1819" s="153" t="s">
        <v>9174</v>
      </c>
      <c r="C1819" s="153" t="s">
        <v>5580</v>
      </c>
      <c r="D1819" s="153" t="s">
        <v>127</v>
      </c>
      <c r="E1819" s="153">
        <v>16.54</v>
      </c>
    </row>
    <row r="1820" spans="1:5">
      <c r="A1820" s="153">
        <v>1878</v>
      </c>
      <c r="B1820" s="153" t="s">
        <v>9175</v>
      </c>
      <c r="C1820" s="153" t="s">
        <v>5580</v>
      </c>
      <c r="D1820" s="153" t="s">
        <v>127</v>
      </c>
      <c r="E1820" s="153">
        <v>33.229999999999997</v>
      </c>
    </row>
    <row r="1821" spans="1:5">
      <c r="A1821" s="153">
        <v>2621</v>
      </c>
      <c r="B1821" s="153" t="s">
        <v>9176</v>
      </c>
      <c r="C1821" s="153" t="s">
        <v>5580</v>
      </c>
      <c r="D1821" s="153" t="s">
        <v>128</v>
      </c>
      <c r="E1821" s="153">
        <v>131.58000000000001</v>
      </c>
    </row>
    <row r="1822" spans="1:5">
      <c r="A1822" s="153">
        <v>2616</v>
      </c>
      <c r="B1822" s="153" t="s">
        <v>9177</v>
      </c>
      <c r="C1822" s="153" t="s">
        <v>5580</v>
      </c>
      <c r="D1822" s="153" t="s">
        <v>128</v>
      </c>
      <c r="E1822" s="153">
        <v>3.72</v>
      </c>
    </row>
    <row r="1823" spans="1:5">
      <c r="A1823" s="153">
        <v>2633</v>
      </c>
      <c r="B1823" s="153" t="s">
        <v>9178</v>
      </c>
      <c r="C1823" s="153" t="s">
        <v>5580</v>
      </c>
      <c r="D1823" s="153" t="s">
        <v>128</v>
      </c>
      <c r="E1823" s="153">
        <v>4.21</v>
      </c>
    </row>
    <row r="1824" spans="1:5">
      <c r="A1824" s="153">
        <v>2617</v>
      </c>
      <c r="B1824" s="153" t="s">
        <v>9179</v>
      </c>
      <c r="C1824" s="153" t="s">
        <v>5580</v>
      </c>
      <c r="D1824" s="153" t="s">
        <v>128</v>
      </c>
      <c r="E1824" s="153">
        <v>5.72</v>
      </c>
    </row>
    <row r="1825" spans="1:5">
      <c r="A1825" s="153">
        <v>2618</v>
      </c>
      <c r="B1825" s="153" t="s">
        <v>9180</v>
      </c>
      <c r="C1825" s="153" t="s">
        <v>5580</v>
      </c>
      <c r="D1825" s="153" t="s">
        <v>128</v>
      </c>
      <c r="E1825" s="153">
        <v>13.03</v>
      </c>
    </row>
    <row r="1826" spans="1:5">
      <c r="A1826" s="153">
        <v>2632</v>
      </c>
      <c r="B1826" s="153" t="s">
        <v>9181</v>
      </c>
      <c r="C1826" s="153" t="s">
        <v>5580</v>
      </c>
      <c r="D1826" s="153" t="s">
        <v>128</v>
      </c>
      <c r="E1826" s="153">
        <v>15.89</v>
      </c>
    </row>
    <row r="1827" spans="1:5">
      <c r="A1827" s="153">
        <v>2631</v>
      </c>
      <c r="B1827" s="153" t="s">
        <v>9182</v>
      </c>
      <c r="C1827" s="153" t="s">
        <v>5580</v>
      </c>
      <c r="D1827" s="153" t="s">
        <v>128</v>
      </c>
      <c r="E1827" s="153">
        <v>23.34</v>
      </c>
    </row>
    <row r="1828" spans="1:5">
      <c r="A1828" s="153">
        <v>2619</v>
      </c>
      <c r="B1828" s="153" t="s">
        <v>9183</v>
      </c>
      <c r="C1828" s="153" t="s">
        <v>5580</v>
      </c>
      <c r="D1828" s="153" t="s">
        <v>128</v>
      </c>
      <c r="E1828" s="153">
        <v>59.09</v>
      </c>
    </row>
    <row r="1829" spans="1:5">
      <c r="A1829" s="153">
        <v>2620</v>
      </c>
      <c r="B1829" s="153" t="s">
        <v>9184</v>
      </c>
      <c r="C1829" s="153" t="s">
        <v>5580</v>
      </c>
      <c r="D1829" s="153" t="s">
        <v>128</v>
      </c>
      <c r="E1829" s="153">
        <v>77.58</v>
      </c>
    </row>
    <row r="1830" spans="1:5">
      <c r="A1830" s="153">
        <v>25968</v>
      </c>
      <c r="B1830" s="153" t="s">
        <v>9185</v>
      </c>
      <c r="C1830" s="153" t="s">
        <v>5580</v>
      </c>
      <c r="D1830" s="153" t="s">
        <v>128</v>
      </c>
      <c r="E1830" s="153">
        <v>32.75</v>
      </c>
    </row>
    <row r="1831" spans="1:5">
      <c r="A1831" s="153">
        <v>38369</v>
      </c>
      <c r="B1831" s="153" t="s">
        <v>9186</v>
      </c>
      <c r="C1831" s="153" t="s">
        <v>5580</v>
      </c>
      <c r="D1831" s="153" t="s">
        <v>127</v>
      </c>
      <c r="E1831" s="153">
        <v>11.35</v>
      </c>
    </row>
    <row r="1832" spans="1:5">
      <c r="A1832" s="153">
        <v>38370</v>
      </c>
      <c r="B1832" s="153" t="s">
        <v>9187</v>
      </c>
      <c r="C1832" s="153" t="s">
        <v>5580</v>
      </c>
      <c r="D1832" s="153" t="s">
        <v>127</v>
      </c>
      <c r="E1832" s="153">
        <v>11.35</v>
      </c>
    </row>
    <row r="1833" spans="1:5">
      <c r="A1833" s="153">
        <v>38372</v>
      </c>
      <c r="B1833" s="153" t="s">
        <v>9188</v>
      </c>
      <c r="C1833" s="153" t="s">
        <v>5580</v>
      </c>
      <c r="D1833" s="153" t="s">
        <v>127</v>
      </c>
      <c r="E1833" s="153">
        <v>12.58</v>
      </c>
    </row>
    <row r="1834" spans="1:5">
      <c r="A1834" s="153">
        <v>2357</v>
      </c>
      <c r="B1834" s="153" t="s">
        <v>9189</v>
      </c>
      <c r="C1834" s="153" t="s">
        <v>5578</v>
      </c>
      <c r="D1834" s="153" t="s">
        <v>127</v>
      </c>
      <c r="E1834" s="153">
        <v>12.19</v>
      </c>
    </row>
    <row r="1835" spans="1:5">
      <c r="A1835" s="153">
        <v>40806</v>
      </c>
      <c r="B1835" s="153" t="s">
        <v>9190</v>
      </c>
      <c r="C1835" s="153" t="s">
        <v>5588</v>
      </c>
      <c r="D1835" s="153" t="s">
        <v>127</v>
      </c>
      <c r="E1835" s="153">
        <v>2091.54</v>
      </c>
    </row>
    <row r="1836" spans="1:5">
      <c r="A1836" s="153">
        <v>2355</v>
      </c>
      <c r="B1836" s="153" t="s">
        <v>9191</v>
      </c>
      <c r="C1836" s="153" t="s">
        <v>5578</v>
      </c>
      <c r="D1836" s="153" t="s">
        <v>127</v>
      </c>
      <c r="E1836" s="153">
        <v>29.55</v>
      </c>
    </row>
    <row r="1837" spans="1:5">
      <c r="A1837" s="153">
        <v>40805</v>
      </c>
      <c r="B1837" s="153" t="s">
        <v>9192</v>
      </c>
      <c r="C1837" s="153" t="s">
        <v>5588</v>
      </c>
      <c r="D1837" s="153" t="s">
        <v>127</v>
      </c>
      <c r="E1837" s="153">
        <v>5061.1400000000003</v>
      </c>
    </row>
    <row r="1838" spans="1:5">
      <c r="A1838" s="153">
        <v>2358</v>
      </c>
      <c r="B1838" s="153" t="s">
        <v>9193</v>
      </c>
      <c r="C1838" s="153" t="s">
        <v>5578</v>
      </c>
      <c r="D1838" s="153" t="s">
        <v>127</v>
      </c>
      <c r="E1838" s="153">
        <v>18.14</v>
      </c>
    </row>
    <row r="1839" spans="1:5">
      <c r="A1839" s="153">
        <v>40807</v>
      </c>
      <c r="B1839" s="153" t="s">
        <v>9194</v>
      </c>
      <c r="C1839" s="153" t="s">
        <v>5588</v>
      </c>
      <c r="D1839" s="153" t="s">
        <v>127</v>
      </c>
      <c r="E1839" s="153">
        <v>3110.25</v>
      </c>
    </row>
    <row r="1840" spans="1:5">
      <c r="A1840" s="153">
        <v>2359</v>
      </c>
      <c r="B1840" s="153" t="s">
        <v>9195</v>
      </c>
      <c r="C1840" s="153" t="s">
        <v>5578</v>
      </c>
      <c r="D1840" s="153" t="s">
        <v>127</v>
      </c>
      <c r="E1840" s="153">
        <v>21.49</v>
      </c>
    </row>
    <row r="1841" spans="1:5">
      <c r="A1841" s="153">
        <v>40808</v>
      </c>
      <c r="B1841" s="153" t="s">
        <v>9196</v>
      </c>
      <c r="C1841" s="153" t="s">
        <v>5588</v>
      </c>
      <c r="D1841" s="153" t="s">
        <v>127</v>
      </c>
      <c r="E1841" s="153">
        <v>3681.44</v>
      </c>
    </row>
    <row r="1842" spans="1:5">
      <c r="A1842" s="153">
        <v>39397</v>
      </c>
      <c r="B1842" s="153" t="s">
        <v>9197</v>
      </c>
      <c r="C1842" s="153" t="s">
        <v>5585</v>
      </c>
      <c r="D1842" s="153" t="s">
        <v>127</v>
      </c>
      <c r="E1842" s="153">
        <v>13.23</v>
      </c>
    </row>
    <row r="1843" spans="1:5">
      <c r="A1843" s="153">
        <v>2692</v>
      </c>
      <c r="B1843" s="153" t="s">
        <v>9198</v>
      </c>
      <c r="C1843" s="153" t="s">
        <v>5585</v>
      </c>
      <c r="D1843" s="153" t="s">
        <v>127</v>
      </c>
      <c r="E1843" s="153">
        <v>6.26</v>
      </c>
    </row>
    <row r="1844" spans="1:5">
      <c r="A1844" s="153">
        <v>6</v>
      </c>
      <c r="B1844" s="153" t="s">
        <v>9199</v>
      </c>
      <c r="C1844" s="153" t="s">
        <v>5585</v>
      </c>
      <c r="D1844" s="153" t="s">
        <v>127</v>
      </c>
      <c r="E1844" s="153">
        <v>3.39</v>
      </c>
    </row>
    <row r="1845" spans="1:5">
      <c r="A1845" s="153">
        <v>5330</v>
      </c>
      <c r="B1845" s="153" t="s">
        <v>9200</v>
      </c>
      <c r="C1845" s="153" t="s">
        <v>5585</v>
      </c>
      <c r="D1845" s="153" t="s">
        <v>127</v>
      </c>
      <c r="E1845" s="153">
        <v>35.549999999999997</v>
      </c>
    </row>
    <row r="1846" spans="1:5">
      <c r="A1846" s="153">
        <v>26017</v>
      </c>
      <c r="B1846" s="153" t="s">
        <v>9201</v>
      </c>
      <c r="C1846" s="153" t="s">
        <v>5580</v>
      </c>
      <c r="D1846" s="153" t="s">
        <v>127</v>
      </c>
      <c r="E1846" s="153">
        <v>24.39</v>
      </c>
    </row>
    <row r="1847" spans="1:5">
      <c r="A1847" s="153">
        <v>25931</v>
      </c>
      <c r="B1847" s="153" t="s">
        <v>9202</v>
      </c>
      <c r="C1847" s="153" t="s">
        <v>5580</v>
      </c>
      <c r="D1847" s="153" t="s">
        <v>127</v>
      </c>
      <c r="E1847" s="153">
        <v>77.52</v>
      </c>
    </row>
    <row r="1848" spans="1:5">
      <c r="A1848" s="153">
        <v>38140</v>
      </c>
      <c r="B1848" s="153" t="s">
        <v>9203</v>
      </c>
      <c r="C1848" s="153" t="s">
        <v>5580</v>
      </c>
      <c r="D1848" s="153" t="s">
        <v>5579</v>
      </c>
      <c r="E1848" s="153">
        <v>18.8</v>
      </c>
    </row>
    <row r="1849" spans="1:5">
      <c r="A1849" s="153">
        <v>13887</v>
      </c>
      <c r="B1849" s="153" t="s">
        <v>9204</v>
      </c>
      <c r="C1849" s="153" t="s">
        <v>5580</v>
      </c>
      <c r="D1849" s="153" t="s">
        <v>127</v>
      </c>
      <c r="E1849" s="153">
        <v>445.1</v>
      </c>
    </row>
    <row r="1850" spans="1:5">
      <c r="A1850" s="153">
        <v>26018</v>
      </c>
      <c r="B1850" s="153" t="s">
        <v>9205</v>
      </c>
      <c r="C1850" s="153" t="s">
        <v>5580</v>
      </c>
      <c r="D1850" s="153" t="s">
        <v>127</v>
      </c>
      <c r="E1850" s="153">
        <v>19.809999999999999</v>
      </c>
    </row>
    <row r="1851" spans="1:5">
      <c r="A1851" s="153">
        <v>26019</v>
      </c>
      <c r="B1851" s="153" t="s">
        <v>9206</v>
      </c>
      <c r="C1851" s="153" t="s">
        <v>5580</v>
      </c>
      <c r="D1851" s="153" t="s">
        <v>127</v>
      </c>
      <c r="E1851" s="153">
        <v>18.71</v>
      </c>
    </row>
    <row r="1852" spans="1:5">
      <c r="A1852" s="153">
        <v>26020</v>
      </c>
      <c r="B1852" s="153" t="s">
        <v>9207</v>
      </c>
      <c r="C1852" s="153" t="s">
        <v>5580</v>
      </c>
      <c r="D1852" s="153" t="s">
        <v>127</v>
      </c>
      <c r="E1852" s="153">
        <v>4.87</v>
      </c>
    </row>
    <row r="1853" spans="1:5">
      <c r="A1853" s="153">
        <v>34544</v>
      </c>
      <c r="B1853" s="153" t="s">
        <v>9208</v>
      </c>
      <c r="C1853" s="153" t="s">
        <v>5580</v>
      </c>
      <c r="D1853" s="153" t="s">
        <v>127</v>
      </c>
      <c r="E1853" s="153">
        <v>1405.77</v>
      </c>
    </row>
    <row r="1854" spans="1:5">
      <c r="A1854" s="153">
        <v>34729</v>
      </c>
      <c r="B1854" s="153" t="s">
        <v>9209</v>
      </c>
      <c r="C1854" s="153" t="s">
        <v>5580</v>
      </c>
      <c r="D1854" s="153" t="s">
        <v>127</v>
      </c>
      <c r="E1854" s="153">
        <v>1105.8499999999999</v>
      </c>
    </row>
    <row r="1855" spans="1:5">
      <c r="A1855" s="153">
        <v>34734</v>
      </c>
      <c r="B1855" s="153" t="s">
        <v>9210</v>
      </c>
      <c r="C1855" s="153" t="s">
        <v>5580</v>
      </c>
      <c r="D1855" s="153" t="s">
        <v>127</v>
      </c>
      <c r="E1855" s="153">
        <v>1712.22</v>
      </c>
    </row>
    <row r="1856" spans="1:5">
      <c r="A1856" s="153">
        <v>34738</v>
      </c>
      <c r="B1856" s="153" t="s">
        <v>9211</v>
      </c>
      <c r="C1856" s="153" t="s">
        <v>5580</v>
      </c>
      <c r="D1856" s="153" t="s">
        <v>127</v>
      </c>
      <c r="E1856" s="153">
        <v>4000.27</v>
      </c>
    </row>
    <row r="1857" spans="1:5">
      <c r="A1857" s="153">
        <v>2391</v>
      </c>
      <c r="B1857" s="153" t="s">
        <v>9212</v>
      </c>
      <c r="C1857" s="153" t="s">
        <v>5580</v>
      </c>
      <c r="D1857" s="153" t="s">
        <v>127</v>
      </c>
      <c r="E1857" s="153">
        <v>325.35000000000002</v>
      </c>
    </row>
    <row r="1858" spans="1:5">
      <c r="A1858" s="153">
        <v>2374</v>
      </c>
      <c r="B1858" s="153" t="s">
        <v>9213</v>
      </c>
      <c r="C1858" s="153" t="s">
        <v>5580</v>
      </c>
      <c r="D1858" s="153" t="s">
        <v>127</v>
      </c>
      <c r="E1858" s="153">
        <v>369.1</v>
      </c>
    </row>
    <row r="1859" spans="1:5">
      <c r="A1859" s="153">
        <v>2377</v>
      </c>
      <c r="B1859" s="153" t="s">
        <v>9214</v>
      </c>
      <c r="C1859" s="153" t="s">
        <v>5580</v>
      </c>
      <c r="D1859" s="153" t="s">
        <v>127</v>
      </c>
      <c r="E1859" s="153">
        <v>518</v>
      </c>
    </row>
    <row r="1860" spans="1:5">
      <c r="A1860" s="153">
        <v>2393</v>
      </c>
      <c r="B1860" s="153" t="s">
        <v>9215</v>
      </c>
      <c r="C1860" s="153" t="s">
        <v>5580</v>
      </c>
      <c r="D1860" s="153" t="s">
        <v>127</v>
      </c>
      <c r="E1860" s="153">
        <v>867.46</v>
      </c>
    </row>
    <row r="1861" spans="1:5">
      <c r="A1861" s="153">
        <v>34705</v>
      </c>
      <c r="B1861" s="153" t="s">
        <v>9216</v>
      </c>
      <c r="C1861" s="153" t="s">
        <v>5580</v>
      </c>
      <c r="D1861" s="153" t="s">
        <v>127</v>
      </c>
      <c r="E1861" s="153">
        <v>758.72</v>
      </c>
    </row>
    <row r="1862" spans="1:5">
      <c r="A1862" s="153">
        <v>34707</v>
      </c>
      <c r="B1862" s="153" t="s">
        <v>9217</v>
      </c>
      <c r="C1862" s="153" t="s">
        <v>5580</v>
      </c>
      <c r="D1862" s="153" t="s">
        <v>127</v>
      </c>
      <c r="E1862" s="153">
        <v>1405.92</v>
      </c>
    </row>
    <row r="1863" spans="1:5">
      <c r="A1863" s="153">
        <v>2378</v>
      </c>
      <c r="B1863" s="153" t="s">
        <v>9218</v>
      </c>
      <c r="C1863" s="153" t="s">
        <v>5580</v>
      </c>
      <c r="D1863" s="153" t="s">
        <v>127</v>
      </c>
      <c r="E1863" s="153">
        <v>1191.57</v>
      </c>
    </row>
    <row r="1864" spans="1:5">
      <c r="A1864" s="153">
        <v>2379</v>
      </c>
      <c r="B1864" s="153" t="s">
        <v>9219</v>
      </c>
      <c r="C1864" s="153" t="s">
        <v>5580</v>
      </c>
      <c r="D1864" s="153" t="s">
        <v>127</v>
      </c>
      <c r="E1864" s="153">
        <v>1191.57</v>
      </c>
    </row>
    <row r="1865" spans="1:5">
      <c r="A1865" s="153">
        <v>2376</v>
      </c>
      <c r="B1865" s="153" t="s">
        <v>9220</v>
      </c>
      <c r="C1865" s="153" t="s">
        <v>5580</v>
      </c>
      <c r="D1865" s="153" t="s">
        <v>127</v>
      </c>
      <c r="E1865" s="153">
        <v>1962.51</v>
      </c>
    </row>
    <row r="1866" spans="1:5">
      <c r="A1866" s="153">
        <v>2394</v>
      </c>
      <c r="B1866" s="153" t="s">
        <v>9221</v>
      </c>
      <c r="C1866" s="153" t="s">
        <v>5580</v>
      </c>
      <c r="D1866" s="153" t="s">
        <v>127</v>
      </c>
      <c r="E1866" s="153">
        <v>4195.4799999999996</v>
      </c>
    </row>
    <row r="1867" spans="1:5">
      <c r="A1867" s="153">
        <v>34686</v>
      </c>
      <c r="B1867" s="153" t="s">
        <v>9222</v>
      </c>
      <c r="C1867" s="153" t="s">
        <v>5580</v>
      </c>
      <c r="D1867" s="153" t="s">
        <v>127</v>
      </c>
      <c r="E1867" s="153">
        <v>12.59</v>
      </c>
    </row>
    <row r="1868" spans="1:5">
      <c r="A1868" s="153">
        <v>34616</v>
      </c>
      <c r="B1868" s="153" t="s">
        <v>9223</v>
      </c>
      <c r="C1868" s="153" t="s">
        <v>5580</v>
      </c>
      <c r="D1868" s="153" t="s">
        <v>127</v>
      </c>
      <c r="E1868" s="153">
        <v>48.68</v>
      </c>
    </row>
    <row r="1869" spans="1:5">
      <c r="A1869" s="153">
        <v>34623</v>
      </c>
      <c r="B1869" s="153" t="s">
        <v>9224</v>
      </c>
      <c r="C1869" s="153" t="s">
        <v>5580</v>
      </c>
      <c r="D1869" s="153" t="s">
        <v>127</v>
      </c>
      <c r="E1869" s="153">
        <v>47.94</v>
      </c>
    </row>
    <row r="1870" spans="1:5">
      <c r="A1870" s="153">
        <v>34628</v>
      </c>
      <c r="B1870" s="153" t="s">
        <v>9225</v>
      </c>
      <c r="C1870" s="153" t="s">
        <v>5580</v>
      </c>
      <c r="D1870" s="153" t="s">
        <v>127</v>
      </c>
      <c r="E1870" s="153">
        <v>68.66</v>
      </c>
    </row>
    <row r="1871" spans="1:5">
      <c r="A1871" s="153">
        <v>34653</v>
      </c>
      <c r="B1871" s="153" t="s">
        <v>9226</v>
      </c>
      <c r="C1871" s="153" t="s">
        <v>5580</v>
      </c>
      <c r="D1871" s="153" t="s">
        <v>127</v>
      </c>
      <c r="E1871" s="153">
        <v>8.49</v>
      </c>
    </row>
    <row r="1872" spans="1:5">
      <c r="A1872" s="153">
        <v>34688</v>
      </c>
      <c r="B1872" s="153" t="s">
        <v>9227</v>
      </c>
      <c r="C1872" s="153" t="s">
        <v>5580</v>
      </c>
      <c r="D1872" s="153" t="s">
        <v>127</v>
      </c>
      <c r="E1872" s="153">
        <v>15.39</v>
      </c>
    </row>
    <row r="1873" spans="1:5">
      <c r="A1873" s="153">
        <v>34709</v>
      </c>
      <c r="B1873" s="153" t="s">
        <v>9228</v>
      </c>
      <c r="C1873" s="153" t="s">
        <v>5580</v>
      </c>
      <c r="D1873" s="153" t="s">
        <v>127</v>
      </c>
      <c r="E1873" s="153">
        <v>59.65</v>
      </c>
    </row>
    <row r="1874" spans="1:5">
      <c r="A1874" s="153">
        <v>34714</v>
      </c>
      <c r="B1874" s="153" t="s">
        <v>9229</v>
      </c>
      <c r="C1874" s="153" t="s">
        <v>5580</v>
      </c>
      <c r="D1874" s="153" t="s">
        <v>127</v>
      </c>
      <c r="E1874" s="153">
        <v>71.239999999999995</v>
      </c>
    </row>
    <row r="1875" spans="1:5">
      <c r="A1875" s="153">
        <v>2388</v>
      </c>
      <c r="B1875" s="153" t="s">
        <v>9230</v>
      </c>
      <c r="C1875" s="153" t="s">
        <v>5580</v>
      </c>
      <c r="D1875" s="153" t="s">
        <v>127</v>
      </c>
      <c r="E1875" s="153">
        <v>59.2</v>
      </c>
    </row>
    <row r="1876" spans="1:5">
      <c r="A1876" s="153">
        <v>34606</v>
      </c>
      <c r="B1876" s="153" t="s">
        <v>9231</v>
      </c>
      <c r="C1876" s="153" t="s">
        <v>5580</v>
      </c>
      <c r="D1876" s="153" t="s">
        <v>127</v>
      </c>
      <c r="E1876" s="153">
        <v>90.81</v>
      </c>
    </row>
    <row r="1877" spans="1:5">
      <c r="A1877" s="153">
        <v>34689</v>
      </c>
      <c r="B1877" s="153" t="s">
        <v>9232</v>
      </c>
      <c r="C1877" s="153" t="s">
        <v>5580</v>
      </c>
      <c r="D1877" s="153" t="s">
        <v>127</v>
      </c>
      <c r="E1877" s="153">
        <v>28.91</v>
      </c>
    </row>
    <row r="1878" spans="1:5">
      <c r="A1878" s="153">
        <v>2370</v>
      </c>
      <c r="B1878" s="153" t="s">
        <v>9233</v>
      </c>
      <c r="C1878" s="153" t="s">
        <v>5580</v>
      </c>
      <c r="D1878" s="153" t="s">
        <v>5579</v>
      </c>
      <c r="E1878" s="153">
        <v>11</v>
      </c>
    </row>
    <row r="1879" spans="1:5">
      <c r="A1879" s="153">
        <v>2386</v>
      </c>
      <c r="B1879" s="153" t="s">
        <v>9234</v>
      </c>
      <c r="C1879" s="153" t="s">
        <v>5580</v>
      </c>
      <c r="D1879" s="153" t="s">
        <v>127</v>
      </c>
      <c r="E1879" s="153">
        <v>18.45</v>
      </c>
    </row>
    <row r="1880" spans="1:5">
      <c r="A1880" s="153">
        <v>2392</v>
      </c>
      <c r="B1880" s="153" t="s">
        <v>9235</v>
      </c>
      <c r="C1880" s="153" t="s">
        <v>5580</v>
      </c>
      <c r="D1880" s="153" t="s">
        <v>127</v>
      </c>
      <c r="E1880" s="153">
        <v>73.84</v>
      </c>
    </row>
    <row r="1881" spans="1:5">
      <c r="A1881" s="153">
        <v>2373</v>
      </c>
      <c r="B1881" s="153" t="s">
        <v>9236</v>
      </c>
      <c r="C1881" s="153" t="s">
        <v>5580</v>
      </c>
      <c r="D1881" s="153" t="s">
        <v>127</v>
      </c>
      <c r="E1881" s="153">
        <v>104.03</v>
      </c>
    </row>
    <row r="1882" spans="1:5">
      <c r="A1882" s="153">
        <v>39465</v>
      </c>
      <c r="B1882" s="153" t="s">
        <v>9237</v>
      </c>
      <c r="C1882" s="153" t="s">
        <v>5580</v>
      </c>
      <c r="D1882" s="153" t="s">
        <v>127</v>
      </c>
      <c r="E1882" s="153">
        <v>63.55</v>
      </c>
    </row>
    <row r="1883" spans="1:5">
      <c r="A1883" s="153">
        <v>39466</v>
      </c>
      <c r="B1883" s="153" t="s">
        <v>9238</v>
      </c>
      <c r="C1883" s="153" t="s">
        <v>5580</v>
      </c>
      <c r="D1883" s="153" t="s">
        <v>127</v>
      </c>
      <c r="E1883" s="153">
        <v>71.5</v>
      </c>
    </row>
    <row r="1884" spans="1:5">
      <c r="A1884" s="153">
        <v>39467</v>
      </c>
      <c r="B1884" s="153" t="s">
        <v>9239</v>
      </c>
      <c r="C1884" s="153" t="s">
        <v>5580</v>
      </c>
      <c r="D1884" s="153" t="s">
        <v>127</v>
      </c>
      <c r="E1884" s="153">
        <v>91.45</v>
      </c>
    </row>
    <row r="1885" spans="1:5">
      <c r="A1885" s="153">
        <v>39468</v>
      </c>
      <c r="B1885" s="153" t="s">
        <v>9240</v>
      </c>
      <c r="C1885" s="153" t="s">
        <v>5580</v>
      </c>
      <c r="D1885" s="153" t="s">
        <v>127</v>
      </c>
      <c r="E1885" s="153">
        <v>162.56</v>
      </c>
    </row>
    <row r="1886" spans="1:5">
      <c r="A1886" s="153">
        <v>39469</v>
      </c>
      <c r="B1886" s="153" t="s">
        <v>9241</v>
      </c>
      <c r="C1886" s="153" t="s">
        <v>5580</v>
      </c>
      <c r="D1886" s="153" t="s">
        <v>127</v>
      </c>
      <c r="E1886" s="153">
        <v>66.22</v>
      </c>
    </row>
    <row r="1887" spans="1:5">
      <c r="A1887" s="153">
        <v>39470</v>
      </c>
      <c r="B1887" s="153" t="s">
        <v>9242</v>
      </c>
      <c r="C1887" s="153" t="s">
        <v>5580</v>
      </c>
      <c r="D1887" s="153" t="s">
        <v>127</v>
      </c>
      <c r="E1887" s="153">
        <v>81.36</v>
      </c>
    </row>
    <row r="1888" spans="1:5">
      <c r="A1888" s="153">
        <v>39471</v>
      </c>
      <c r="B1888" s="153" t="s">
        <v>9243</v>
      </c>
      <c r="C1888" s="153" t="s">
        <v>5580</v>
      </c>
      <c r="D1888" s="153" t="s">
        <v>127</v>
      </c>
      <c r="E1888" s="153">
        <v>97.77</v>
      </c>
    </row>
    <row r="1889" spans="1:5">
      <c r="A1889" s="153">
        <v>39472</v>
      </c>
      <c r="B1889" s="153" t="s">
        <v>9244</v>
      </c>
      <c r="C1889" s="153" t="s">
        <v>5580</v>
      </c>
      <c r="D1889" s="153" t="s">
        <v>127</v>
      </c>
      <c r="E1889" s="153">
        <v>169.88</v>
      </c>
    </row>
    <row r="1890" spans="1:5">
      <c r="A1890" s="153">
        <v>39473</v>
      </c>
      <c r="B1890" s="153" t="s">
        <v>9245</v>
      </c>
      <c r="C1890" s="153" t="s">
        <v>5580</v>
      </c>
      <c r="D1890" s="153" t="s">
        <v>127</v>
      </c>
      <c r="E1890" s="153">
        <v>109.74</v>
      </c>
    </row>
    <row r="1891" spans="1:5">
      <c r="A1891" s="153">
        <v>39474</v>
      </c>
      <c r="B1891" s="153" t="s">
        <v>9246</v>
      </c>
      <c r="C1891" s="153" t="s">
        <v>5580</v>
      </c>
      <c r="D1891" s="153" t="s">
        <v>127</v>
      </c>
      <c r="E1891" s="153">
        <v>116.99</v>
      </c>
    </row>
    <row r="1892" spans="1:5">
      <c r="A1892" s="153">
        <v>39475</v>
      </c>
      <c r="B1892" s="153" t="s">
        <v>9247</v>
      </c>
      <c r="C1892" s="153" t="s">
        <v>5580</v>
      </c>
      <c r="D1892" s="153" t="s">
        <v>127</v>
      </c>
      <c r="E1892" s="153">
        <v>132.74</v>
      </c>
    </row>
    <row r="1893" spans="1:5">
      <c r="A1893" s="153">
        <v>39476</v>
      </c>
      <c r="B1893" s="153" t="s">
        <v>9248</v>
      </c>
      <c r="C1893" s="153" t="s">
        <v>5580</v>
      </c>
      <c r="D1893" s="153" t="s">
        <v>127</v>
      </c>
      <c r="E1893" s="153">
        <v>249.88</v>
      </c>
    </row>
    <row r="1894" spans="1:5">
      <c r="A1894" s="153">
        <v>39477</v>
      </c>
      <c r="B1894" s="153" t="s">
        <v>9249</v>
      </c>
      <c r="C1894" s="153" t="s">
        <v>5580</v>
      </c>
      <c r="D1894" s="153" t="s">
        <v>127</v>
      </c>
      <c r="E1894" s="153">
        <v>122.43</v>
      </c>
    </row>
    <row r="1895" spans="1:5">
      <c r="A1895" s="153">
        <v>39478</v>
      </c>
      <c r="B1895" s="153" t="s">
        <v>9250</v>
      </c>
      <c r="C1895" s="153" t="s">
        <v>5580</v>
      </c>
      <c r="D1895" s="153" t="s">
        <v>127</v>
      </c>
      <c r="E1895" s="153">
        <v>126.22</v>
      </c>
    </row>
    <row r="1896" spans="1:5">
      <c r="A1896" s="153">
        <v>39479</v>
      </c>
      <c r="B1896" s="153" t="s">
        <v>9251</v>
      </c>
      <c r="C1896" s="153" t="s">
        <v>5580</v>
      </c>
      <c r="D1896" s="153" t="s">
        <v>127</v>
      </c>
      <c r="E1896" s="153">
        <v>148.72</v>
      </c>
    </row>
    <row r="1897" spans="1:5">
      <c r="A1897" s="153">
        <v>39480</v>
      </c>
      <c r="B1897" s="153" t="s">
        <v>9252</v>
      </c>
      <c r="C1897" s="153" t="s">
        <v>5580</v>
      </c>
      <c r="D1897" s="153" t="s">
        <v>127</v>
      </c>
      <c r="E1897" s="153">
        <v>306.87</v>
      </c>
    </row>
    <row r="1898" spans="1:5">
      <c r="A1898" s="153">
        <v>39459</v>
      </c>
      <c r="B1898" s="153" t="s">
        <v>9253</v>
      </c>
      <c r="C1898" s="153" t="s">
        <v>5580</v>
      </c>
      <c r="D1898" s="153" t="s">
        <v>127</v>
      </c>
      <c r="E1898" s="153">
        <v>260.45999999999998</v>
      </c>
    </row>
    <row r="1899" spans="1:5">
      <c r="A1899" s="153">
        <v>39445</v>
      </c>
      <c r="B1899" s="153" t="s">
        <v>9254</v>
      </c>
      <c r="C1899" s="153" t="s">
        <v>5580</v>
      </c>
      <c r="D1899" s="153" t="s">
        <v>127</v>
      </c>
      <c r="E1899" s="153">
        <v>130.77000000000001</v>
      </c>
    </row>
    <row r="1900" spans="1:5">
      <c r="A1900" s="153">
        <v>39446</v>
      </c>
      <c r="B1900" s="153" t="s">
        <v>9255</v>
      </c>
      <c r="C1900" s="153" t="s">
        <v>5580</v>
      </c>
      <c r="D1900" s="153" t="s">
        <v>127</v>
      </c>
      <c r="E1900" s="153">
        <v>133.1</v>
      </c>
    </row>
    <row r="1901" spans="1:5">
      <c r="A1901" s="153">
        <v>39447</v>
      </c>
      <c r="B1901" s="153" t="s">
        <v>9256</v>
      </c>
      <c r="C1901" s="153" t="s">
        <v>5580</v>
      </c>
      <c r="D1901" s="153" t="s">
        <v>127</v>
      </c>
      <c r="E1901" s="153">
        <v>142.34</v>
      </c>
    </row>
    <row r="1902" spans="1:5">
      <c r="A1902" s="153">
        <v>39448</v>
      </c>
      <c r="B1902" s="153" t="s">
        <v>9257</v>
      </c>
      <c r="C1902" s="153" t="s">
        <v>5580</v>
      </c>
      <c r="D1902" s="153" t="s">
        <v>127</v>
      </c>
      <c r="E1902" s="153">
        <v>242.71</v>
      </c>
    </row>
    <row r="1903" spans="1:5">
      <c r="A1903" s="153">
        <v>39450</v>
      </c>
      <c r="B1903" s="153" t="s">
        <v>9258</v>
      </c>
      <c r="C1903" s="153" t="s">
        <v>5580</v>
      </c>
      <c r="D1903" s="153" t="s">
        <v>127</v>
      </c>
      <c r="E1903" s="153">
        <v>148.08000000000001</v>
      </c>
    </row>
    <row r="1904" spans="1:5">
      <c r="A1904" s="153">
        <v>39451</v>
      </c>
      <c r="B1904" s="153" t="s">
        <v>9259</v>
      </c>
      <c r="C1904" s="153" t="s">
        <v>5580</v>
      </c>
      <c r="D1904" s="153" t="s">
        <v>127</v>
      </c>
      <c r="E1904" s="153">
        <v>161.51</v>
      </c>
    </row>
    <row r="1905" spans="1:5">
      <c r="A1905" s="153">
        <v>39452</v>
      </c>
      <c r="B1905" s="153" t="s">
        <v>9260</v>
      </c>
      <c r="C1905" s="153" t="s">
        <v>5580</v>
      </c>
      <c r="D1905" s="153" t="s">
        <v>127</v>
      </c>
      <c r="E1905" s="153">
        <v>162.47999999999999</v>
      </c>
    </row>
    <row r="1906" spans="1:5">
      <c r="A1906" s="153">
        <v>39523</v>
      </c>
      <c r="B1906" s="153" t="s">
        <v>9261</v>
      </c>
      <c r="C1906" s="153" t="s">
        <v>5580</v>
      </c>
      <c r="D1906" s="153" t="s">
        <v>127</v>
      </c>
      <c r="E1906" s="153">
        <v>271.89999999999998</v>
      </c>
    </row>
    <row r="1907" spans="1:5">
      <c r="A1907" s="153">
        <v>39449</v>
      </c>
      <c r="B1907" s="153" t="s">
        <v>9262</v>
      </c>
      <c r="C1907" s="153" t="s">
        <v>5580</v>
      </c>
      <c r="D1907" s="153" t="s">
        <v>127</v>
      </c>
      <c r="E1907" s="153">
        <v>301.11</v>
      </c>
    </row>
    <row r="1908" spans="1:5">
      <c r="A1908" s="153">
        <v>39455</v>
      </c>
      <c r="B1908" s="153" t="s">
        <v>5766</v>
      </c>
      <c r="C1908" s="153" t="s">
        <v>5580</v>
      </c>
      <c r="D1908" s="153" t="s">
        <v>127</v>
      </c>
      <c r="E1908" s="153">
        <v>149</v>
      </c>
    </row>
    <row r="1909" spans="1:5">
      <c r="A1909" s="153">
        <v>39456</v>
      </c>
      <c r="B1909" s="153" t="s">
        <v>9263</v>
      </c>
      <c r="C1909" s="153" t="s">
        <v>5580</v>
      </c>
      <c r="D1909" s="153" t="s">
        <v>127</v>
      </c>
      <c r="E1909" s="153">
        <v>149.11000000000001</v>
      </c>
    </row>
    <row r="1910" spans="1:5">
      <c r="A1910" s="153">
        <v>39457</v>
      </c>
      <c r="B1910" s="153" t="s">
        <v>9264</v>
      </c>
      <c r="C1910" s="153" t="s">
        <v>5580</v>
      </c>
      <c r="D1910" s="153" t="s">
        <v>127</v>
      </c>
      <c r="E1910" s="153">
        <v>162.55000000000001</v>
      </c>
    </row>
    <row r="1911" spans="1:5">
      <c r="A1911" s="153">
        <v>39458</v>
      </c>
      <c r="B1911" s="153" t="s">
        <v>9265</v>
      </c>
      <c r="C1911" s="153" t="s">
        <v>5580</v>
      </c>
      <c r="D1911" s="153" t="s">
        <v>127</v>
      </c>
      <c r="E1911" s="153">
        <v>303.33</v>
      </c>
    </row>
    <row r="1912" spans="1:5">
      <c r="A1912" s="153">
        <v>39464</v>
      </c>
      <c r="B1912" s="153" t="s">
        <v>9266</v>
      </c>
      <c r="C1912" s="153" t="s">
        <v>5580</v>
      </c>
      <c r="D1912" s="153" t="s">
        <v>127</v>
      </c>
      <c r="E1912" s="153">
        <v>487.78</v>
      </c>
    </row>
    <row r="1913" spans="1:5">
      <c r="A1913" s="153">
        <v>39460</v>
      </c>
      <c r="B1913" s="153" t="s">
        <v>9267</v>
      </c>
      <c r="C1913" s="153" t="s">
        <v>5580</v>
      </c>
      <c r="D1913" s="153" t="s">
        <v>127</v>
      </c>
      <c r="E1913" s="153">
        <v>185</v>
      </c>
    </row>
    <row r="1914" spans="1:5">
      <c r="A1914" s="153">
        <v>39461</v>
      </c>
      <c r="B1914" s="153" t="s">
        <v>9268</v>
      </c>
      <c r="C1914" s="153" t="s">
        <v>5580</v>
      </c>
      <c r="D1914" s="153" t="s">
        <v>127</v>
      </c>
      <c r="E1914" s="153">
        <v>216.78</v>
      </c>
    </row>
    <row r="1915" spans="1:5">
      <c r="A1915" s="153">
        <v>39462</v>
      </c>
      <c r="B1915" s="153" t="s">
        <v>9269</v>
      </c>
      <c r="C1915" s="153" t="s">
        <v>5580</v>
      </c>
      <c r="D1915" s="153" t="s">
        <v>127</v>
      </c>
      <c r="E1915" s="153">
        <v>208.92</v>
      </c>
    </row>
    <row r="1916" spans="1:5">
      <c r="A1916" s="153">
        <v>39463</v>
      </c>
      <c r="B1916" s="153" t="s">
        <v>9270</v>
      </c>
      <c r="C1916" s="153" t="s">
        <v>5580</v>
      </c>
      <c r="D1916" s="153" t="s">
        <v>127</v>
      </c>
      <c r="E1916" s="153">
        <v>484</v>
      </c>
    </row>
    <row r="1917" spans="1:5">
      <c r="A1917" s="153">
        <v>26039</v>
      </c>
      <c r="B1917" s="153" t="s">
        <v>9271</v>
      </c>
      <c r="C1917" s="153" t="s">
        <v>5580</v>
      </c>
      <c r="D1917" s="153" t="s">
        <v>128</v>
      </c>
      <c r="E1917" s="153">
        <v>249588.52</v>
      </c>
    </row>
    <row r="1918" spans="1:5">
      <c r="A1918" s="153">
        <v>2401</v>
      </c>
      <c r="B1918" s="153" t="s">
        <v>9272</v>
      </c>
      <c r="C1918" s="153" t="s">
        <v>5580</v>
      </c>
      <c r="D1918" s="153" t="s">
        <v>128</v>
      </c>
      <c r="E1918" s="153">
        <v>57408.12</v>
      </c>
    </row>
    <row r="1919" spans="1:5">
      <c r="A1919" s="153">
        <v>38870</v>
      </c>
      <c r="B1919" s="153" t="s">
        <v>9273</v>
      </c>
      <c r="C1919" s="153" t="s">
        <v>5580</v>
      </c>
      <c r="D1919" s="153" t="s">
        <v>128</v>
      </c>
      <c r="E1919" s="153">
        <v>29.01</v>
      </c>
    </row>
    <row r="1920" spans="1:5">
      <c r="A1920" s="153">
        <v>38869</v>
      </c>
      <c r="B1920" s="153" t="s">
        <v>9274</v>
      </c>
      <c r="C1920" s="153" t="s">
        <v>5580</v>
      </c>
      <c r="D1920" s="153" t="s">
        <v>128</v>
      </c>
      <c r="E1920" s="153">
        <v>25.59</v>
      </c>
    </row>
    <row r="1921" spans="1:5">
      <c r="A1921" s="153">
        <v>38872</v>
      </c>
      <c r="B1921" s="153" t="s">
        <v>9275</v>
      </c>
      <c r="C1921" s="153" t="s">
        <v>5580</v>
      </c>
      <c r="D1921" s="153" t="s">
        <v>128</v>
      </c>
      <c r="E1921" s="153">
        <v>39.630000000000003</v>
      </c>
    </row>
    <row r="1922" spans="1:5">
      <c r="A1922" s="153">
        <v>38871</v>
      </c>
      <c r="B1922" s="153" t="s">
        <v>9276</v>
      </c>
      <c r="C1922" s="153" t="s">
        <v>5580</v>
      </c>
      <c r="D1922" s="153" t="s">
        <v>128</v>
      </c>
      <c r="E1922" s="153">
        <v>31.88</v>
      </c>
    </row>
    <row r="1923" spans="1:5">
      <c r="A1923" s="153">
        <v>39283</v>
      </c>
      <c r="B1923" s="153" t="s">
        <v>9277</v>
      </c>
      <c r="C1923" s="153" t="s">
        <v>5580</v>
      </c>
      <c r="D1923" s="153" t="s">
        <v>128</v>
      </c>
      <c r="E1923" s="153">
        <v>99.29</v>
      </c>
    </row>
    <row r="1924" spans="1:5">
      <c r="A1924" s="153">
        <v>39284</v>
      </c>
      <c r="B1924" s="153" t="s">
        <v>9278</v>
      </c>
      <c r="C1924" s="153" t="s">
        <v>5580</v>
      </c>
      <c r="D1924" s="153" t="s">
        <v>128</v>
      </c>
      <c r="E1924" s="153">
        <v>107.6</v>
      </c>
    </row>
    <row r="1925" spans="1:5">
      <c r="A1925" s="153">
        <v>39285</v>
      </c>
      <c r="B1925" s="153" t="s">
        <v>9279</v>
      </c>
      <c r="C1925" s="153" t="s">
        <v>5580</v>
      </c>
      <c r="D1925" s="153" t="s">
        <v>128</v>
      </c>
      <c r="E1925" s="153">
        <v>109.15</v>
      </c>
    </row>
    <row r="1926" spans="1:5">
      <c r="A1926" s="153">
        <v>39286</v>
      </c>
      <c r="B1926" s="153" t="s">
        <v>9280</v>
      </c>
      <c r="C1926" s="153" t="s">
        <v>5580</v>
      </c>
      <c r="D1926" s="153" t="s">
        <v>128</v>
      </c>
      <c r="E1926" s="153">
        <v>106.77</v>
      </c>
    </row>
    <row r="1927" spans="1:5">
      <c r="A1927" s="153">
        <v>39287</v>
      </c>
      <c r="B1927" s="153" t="s">
        <v>9281</v>
      </c>
      <c r="C1927" s="153" t="s">
        <v>5580</v>
      </c>
      <c r="D1927" s="153" t="s">
        <v>128</v>
      </c>
      <c r="E1927" s="153">
        <v>125.37</v>
      </c>
    </row>
    <row r="1928" spans="1:5">
      <c r="A1928" s="153">
        <v>39288</v>
      </c>
      <c r="B1928" s="153" t="s">
        <v>9282</v>
      </c>
      <c r="C1928" s="153" t="s">
        <v>5580</v>
      </c>
      <c r="D1928" s="153" t="s">
        <v>128</v>
      </c>
      <c r="E1928" s="153">
        <v>133.80000000000001</v>
      </c>
    </row>
    <row r="1929" spans="1:5">
      <c r="A1929" s="153">
        <v>2414</v>
      </c>
      <c r="B1929" s="153" t="s">
        <v>9283</v>
      </c>
      <c r="C1929" s="153" t="s">
        <v>5581</v>
      </c>
      <c r="D1929" s="153" t="s">
        <v>128</v>
      </c>
      <c r="E1929" s="153">
        <v>91.58</v>
      </c>
    </row>
    <row r="1930" spans="1:5">
      <c r="A1930" s="153">
        <v>2413</v>
      </c>
      <c r="B1930" s="153" t="s">
        <v>9284</v>
      </c>
      <c r="C1930" s="153" t="s">
        <v>5581</v>
      </c>
      <c r="D1930" s="153" t="s">
        <v>128</v>
      </c>
      <c r="E1930" s="153">
        <v>88.1</v>
      </c>
    </row>
    <row r="1931" spans="1:5">
      <c r="A1931" s="153">
        <v>2405</v>
      </c>
      <c r="B1931" s="153" t="s">
        <v>9285</v>
      </c>
      <c r="C1931" s="153" t="s">
        <v>5581</v>
      </c>
      <c r="D1931" s="153" t="s">
        <v>128</v>
      </c>
      <c r="E1931" s="153">
        <v>102.55</v>
      </c>
    </row>
    <row r="1932" spans="1:5">
      <c r="A1932" s="153">
        <v>13361</v>
      </c>
      <c r="B1932" s="153" t="s">
        <v>9286</v>
      </c>
      <c r="C1932" s="153" t="s">
        <v>5581</v>
      </c>
      <c r="D1932" s="153" t="s">
        <v>128</v>
      </c>
      <c r="E1932" s="153">
        <v>85.78</v>
      </c>
    </row>
    <row r="1933" spans="1:5">
      <c r="A1933" s="153">
        <v>11987</v>
      </c>
      <c r="B1933" s="153" t="s">
        <v>9287</v>
      </c>
      <c r="C1933" s="153" t="s">
        <v>5581</v>
      </c>
      <c r="D1933" s="153" t="s">
        <v>128</v>
      </c>
      <c r="E1933" s="153">
        <v>229.53</v>
      </c>
    </row>
    <row r="1934" spans="1:5">
      <c r="A1934" s="153">
        <v>2416</v>
      </c>
      <c r="B1934" s="153" t="s">
        <v>9288</v>
      </c>
      <c r="C1934" s="153" t="s">
        <v>5581</v>
      </c>
      <c r="D1934" s="153" t="s">
        <v>128</v>
      </c>
      <c r="E1934" s="153">
        <v>101.55</v>
      </c>
    </row>
    <row r="1935" spans="1:5">
      <c r="A1935" s="153">
        <v>2412</v>
      </c>
      <c r="B1935" s="153" t="s">
        <v>9289</v>
      </c>
      <c r="C1935" s="153" t="s">
        <v>5581</v>
      </c>
      <c r="D1935" s="153" t="s">
        <v>128</v>
      </c>
      <c r="E1935" s="153">
        <v>98.07</v>
      </c>
    </row>
    <row r="1936" spans="1:5">
      <c r="A1936" s="153">
        <v>2411</v>
      </c>
      <c r="B1936" s="153" t="s">
        <v>9290</v>
      </c>
      <c r="C1936" s="153" t="s">
        <v>5581</v>
      </c>
      <c r="D1936" s="153" t="s">
        <v>128</v>
      </c>
      <c r="E1936" s="153">
        <v>85.78</v>
      </c>
    </row>
    <row r="1937" spans="1:5">
      <c r="A1937" s="153">
        <v>2406</v>
      </c>
      <c r="B1937" s="153" t="s">
        <v>9291</v>
      </c>
      <c r="C1937" s="153" t="s">
        <v>5581</v>
      </c>
      <c r="D1937" s="153" t="s">
        <v>128</v>
      </c>
      <c r="E1937" s="153">
        <v>83.46</v>
      </c>
    </row>
    <row r="1938" spans="1:5">
      <c r="A1938" s="153">
        <v>10571</v>
      </c>
      <c r="B1938" s="153" t="s">
        <v>9292</v>
      </c>
      <c r="C1938" s="153" t="s">
        <v>5581</v>
      </c>
      <c r="D1938" s="153" t="s">
        <v>128</v>
      </c>
      <c r="E1938" s="153">
        <v>204.03</v>
      </c>
    </row>
    <row r="1939" spans="1:5">
      <c r="A1939" s="153">
        <v>11985</v>
      </c>
      <c r="B1939" s="153" t="s">
        <v>9293</v>
      </c>
      <c r="C1939" s="153" t="s">
        <v>5581</v>
      </c>
      <c r="D1939" s="153" t="s">
        <v>128</v>
      </c>
      <c r="E1939" s="153">
        <v>197.07</v>
      </c>
    </row>
    <row r="1940" spans="1:5">
      <c r="A1940" s="153">
        <v>2410</v>
      </c>
      <c r="B1940" s="153" t="s">
        <v>9294</v>
      </c>
      <c r="C1940" s="153" t="s">
        <v>5581</v>
      </c>
      <c r="D1940" s="153" t="s">
        <v>128</v>
      </c>
      <c r="E1940" s="153">
        <v>86.94</v>
      </c>
    </row>
    <row r="1941" spans="1:5">
      <c r="A1941" s="153">
        <v>2417</v>
      </c>
      <c r="B1941" s="153" t="s">
        <v>9295</v>
      </c>
      <c r="C1941" s="153" t="s">
        <v>5581</v>
      </c>
      <c r="D1941" s="153" t="s">
        <v>128</v>
      </c>
      <c r="E1941" s="153">
        <v>92.74</v>
      </c>
    </row>
    <row r="1942" spans="1:5">
      <c r="A1942" s="153">
        <v>2415</v>
      </c>
      <c r="B1942" s="153" t="s">
        <v>9296</v>
      </c>
      <c r="C1942" s="153" t="s">
        <v>5581</v>
      </c>
      <c r="D1942" s="153" t="s">
        <v>128</v>
      </c>
      <c r="E1942" s="153">
        <v>74.19</v>
      </c>
    </row>
    <row r="1943" spans="1:5">
      <c r="A1943" s="153">
        <v>13360</v>
      </c>
      <c r="B1943" s="153" t="s">
        <v>9297</v>
      </c>
      <c r="C1943" s="153" t="s">
        <v>5581</v>
      </c>
      <c r="D1943" s="153" t="s">
        <v>128</v>
      </c>
      <c r="E1943" s="153">
        <v>74.19</v>
      </c>
    </row>
    <row r="1944" spans="1:5">
      <c r="A1944" s="153">
        <v>11983</v>
      </c>
      <c r="B1944" s="153" t="s">
        <v>9298</v>
      </c>
      <c r="C1944" s="153" t="s">
        <v>5581</v>
      </c>
      <c r="D1944" s="153" t="s">
        <v>128</v>
      </c>
      <c r="E1944" s="153">
        <v>180.84</v>
      </c>
    </row>
    <row r="1945" spans="1:5">
      <c r="A1945" s="153">
        <v>11986</v>
      </c>
      <c r="B1945" s="153" t="s">
        <v>9299</v>
      </c>
      <c r="C1945" s="153" t="s">
        <v>5581</v>
      </c>
      <c r="D1945" s="153" t="s">
        <v>128</v>
      </c>
      <c r="E1945" s="153">
        <v>220.26</v>
      </c>
    </row>
    <row r="1946" spans="1:5">
      <c r="A1946" s="153">
        <v>25976</v>
      </c>
      <c r="B1946" s="153" t="s">
        <v>9300</v>
      </c>
      <c r="C1946" s="153" t="s">
        <v>5581</v>
      </c>
      <c r="D1946" s="153" t="s">
        <v>127</v>
      </c>
      <c r="E1946" s="153">
        <v>309.49</v>
      </c>
    </row>
    <row r="1947" spans="1:5">
      <c r="A1947" s="153">
        <v>10629</v>
      </c>
      <c r="B1947" s="153" t="s">
        <v>9301</v>
      </c>
      <c r="C1947" s="153" t="s">
        <v>5581</v>
      </c>
      <c r="D1947" s="153" t="s">
        <v>127</v>
      </c>
      <c r="E1947" s="153">
        <v>274.37</v>
      </c>
    </row>
    <row r="1948" spans="1:5">
      <c r="A1948" s="153">
        <v>10698</v>
      </c>
      <c r="B1948" s="153" t="s">
        <v>9302</v>
      </c>
      <c r="C1948" s="153" t="s">
        <v>5581</v>
      </c>
      <c r="D1948" s="153" t="s">
        <v>128</v>
      </c>
      <c r="E1948" s="153">
        <v>133.91</v>
      </c>
    </row>
    <row r="1949" spans="1:5">
      <c r="A1949" s="153">
        <v>40521</v>
      </c>
      <c r="B1949" s="153" t="s">
        <v>9303</v>
      </c>
      <c r="C1949" s="153" t="s">
        <v>5580</v>
      </c>
      <c r="D1949" s="153" t="s">
        <v>127</v>
      </c>
      <c r="E1949" s="153">
        <v>69755.92</v>
      </c>
    </row>
    <row r="1950" spans="1:5">
      <c r="A1950" s="153">
        <v>2432</v>
      </c>
      <c r="B1950" s="153" t="s">
        <v>9304</v>
      </c>
      <c r="C1950" s="153" t="s">
        <v>5580</v>
      </c>
      <c r="D1950" s="153" t="s">
        <v>128</v>
      </c>
      <c r="E1950" s="153">
        <v>38.31</v>
      </c>
    </row>
    <row r="1951" spans="1:5">
      <c r="A1951" s="153">
        <v>2418</v>
      </c>
      <c r="B1951" s="153" t="s">
        <v>9305</v>
      </c>
      <c r="C1951" s="153" t="s">
        <v>5580</v>
      </c>
      <c r="D1951" s="153" t="s">
        <v>128</v>
      </c>
      <c r="E1951" s="153">
        <v>17.77</v>
      </c>
    </row>
    <row r="1952" spans="1:5">
      <c r="A1952" s="153">
        <v>2433</v>
      </c>
      <c r="B1952" s="153" t="s">
        <v>9306</v>
      </c>
      <c r="C1952" s="153" t="s">
        <v>5580</v>
      </c>
      <c r="D1952" s="153" t="s">
        <v>128</v>
      </c>
      <c r="E1952" s="153">
        <v>12.98</v>
      </c>
    </row>
    <row r="1953" spans="1:5">
      <c r="A1953" s="153">
        <v>2420</v>
      </c>
      <c r="B1953" s="153" t="s">
        <v>9307</v>
      </c>
      <c r="C1953" s="153" t="s">
        <v>5580</v>
      </c>
      <c r="D1953" s="153" t="s">
        <v>128</v>
      </c>
      <c r="E1953" s="153">
        <v>22.29</v>
      </c>
    </row>
    <row r="1954" spans="1:5">
      <c r="A1954" s="153">
        <v>2421</v>
      </c>
      <c r="B1954" s="153" t="s">
        <v>9308</v>
      </c>
      <c r="C1954" s="153" t="s">
        <v>5580</v>
      </c>
      <c r="D1954" s="153" t="s">
        <v>128</v>
      </c>
      <c r="E1954" s="153">
        <v>48.63</v>
      </c>
    </row>
    <row r="1955" spans="1:5">
      <c r="A1955" s="153">
        <v>11447</v>
      </c>
      <c r="B1955" s="153" t="s">
        <v>9309</v>
      </c>
      <c r="C1955" s="153" t="s">
        <v>5580</v>
      </c>
      <c r="D1955" s="153" t="s">
        <v>128</v>
      </c>
      <c r="E1955" s="153">
        <v>44.05</v>
      </c>
    </row>
    <row r="1956" spans="1:5">
      <c r="A1956" s="153">
        <v>2429</v>
      </c>
      <c r="B1956" s="153" t="s">
        <v>9310</v>
      </c>
      <c r="C1956" s="153" t="s">
        <v>5580</v>
      </c>
      <c r="D1956" s="153" t="s">
        <v>128</v>
      </c>
      <c r="E1956" s="153">
        <v>111.48</v>
      </c>
    </row>
    <row r="1957" spans="1:5">
      <c r="A1957" s="153">
        <v>11449</v>
      </c>
      <c r="B1957" s="153" t="s">
        <v>9311</v>
      </c>
      <c r="C1957" s="153" t="s">
        <v>5580</v>
      </c>
      <c r="D1957" s="153" t="s">
        <v>128</v>
      </c>
      <c r="E1957" s="153">
        <v>120.09</v>
      </c>
    </row>
    <row r="1958" spans="1:5">
      <c r="A1958" s="153">
        <v>11451</v>
      </c>
      <c r="B1958" s="153" t="s">
        <v>9312</v>
      </c>
      <c r="C1958" s="153" t="s">
        <v>5580</v>
      </c>
      <c r="D1958" s="153" t="s">
        <v>128</v>
      </c>
      <c r="E1958" s="153">
        <v>118.08</v>
      </c>
    </row>
    <row r="1959" spans="1:5">
      <c r="A1959" s="153">
        <v>11116</v>
      </c>
      <c r="B1959" s="153" t="s">
        <v>9313</v>
      </c>
      <c r="C1959" s="153" t="s">
        <v>5580</v>
      </c>
      <c r="D1959" s="153" t="s">
        <v>128</v>
      </c>
      <c r="E1959" s="153">
        <v>482.39</v>
      </c>
    </row>
    <row r="1960" spans="1:5">
      <c r="A1960" s="153">
        <v>38411</v>
      </c>
      <c r="B1960" s="153" t="s">
        <v>9314</v>
      </c>
      <c r="C1960" s="153" t="s">
        <v>5580</v>
      </c>
      <c r="D1960" s="153" t="s">
        <v>128</v>
      </c>
      <c r="E1960" s="153">
        <v>987.3</v>
      </c>
    </row>
    <row r="1961" spans="1:5">
      <c r="A1961" s="153">
        <v>1370</v>
      </c>
      <c r="B1961" s="153" t="s">
        <v>9315</v>
      </c>
      <c r="C1961" s="153" t="s">
        <v>5580</v>
      </c>
      <c r="D1961" s="153" t="s">
        <v>127</v>
      </c>
      <c r="E1961" s="153">
        <v>78.84</v>
      </c>
    </row>
    <row r="1962" spans="1:5">
      <c r="A1962" s="153">
        <v>38189</v>
      </c>
      <c r="B1962" s="153" t="s">
        <v>5767</v>
      </c>
      <c r="C1962" s="153" t="s">
        <v>5580</v>
      </c>
      <c r="D1962" s="153" t="s">
        <v>127</v>
      </c>
      <c r="E1962" s="153">
        <v>153.29</v>
      </c>
    </row>
    <row r="1963" spans="1:5">
      <c r="A1963" s="153">
        <v>38190</v>
      </c>
      <c r="B1963" s="153" t="s">
        <v>9316</v>
      </c>
      <c r="C1963" s="153" t="s">
        <v>5580</v>
      </c>
      <c r="D1963" s="153" t="s">
        <v>127</v>
      </c>
      <c r="E1963" s="153">
        <v>344.72</v>
      </c>
    </row>
    <row r="1964" spans="1:5">
      <c r="A1964" s="153">
        <v>36516</v>
      </c>
      <c r="B1964" s="153" t="s">
        <v>9317</v>
      </c>
      <c r="C1964" s="153" t="s">
        <v>5580</v>
      </c>
      <c r="D1964" s="153" t="s">
        <v>128</v>
      </c>
      <c r="E1964" s="153">
        <v>66532.69</v>
      </c>
    </row>
    <row r="1965" spans="1:5">
      <c r="A1965" s="153">
        <v>34777</v>
      </c>
      <c r="B1965" s="153" t="s">
        <v>9318</v>
      </c>
      <c r="C1965" s="153" t="s">
        <v>5580</v>
      </c>
      <c r="D1965" s="153" t="s">
        <v>127</v>
      </c>
      <c r="E1965" s="153">
        <v>1.29</v>
      </c>
    </row>
    <row r="1966" spans="1:5">
      <c r="A1966" s="153">
        <v>7273</v>
      </c>
      <c r="B1966" s="153" t="s">
        <v>9319</v>
      </c>
      <c r="C1966" s="153" t="s">
        <v>5580</v>
      </c>
      <c r="D1966" s="153" t="s">
        <v>127</v>
      </c>
      <c r="E1966" s="153">
        <v>2.12</v>
      </c>
    </row>
    <row r="1967" spans="1:5">
      <c r="A1967" s="153">
        <v>7272</v>
      </c>
      <c r="B1967" s="153" t="s">
        <v>9320</v>
      </c>
      <c r="C1967" s="153" t="s">
        <v>5580</v>
      </c>
      <c r="D1967" s="153" t="s">
        <v>127</v>
      </c>
      <c r="E1967" s="153">
        <v>2.95</v>
      </c>
    </row>
    <row r="1968" spans="1:5">
      <c r="A1968" s="153">
        <v>10605</v>
      </c>
      <c r="B1968" s="153" t="s">
        <v>9321</v>
      </c>
      <c r="C1968" s="153" t="s">
        <v>5580</v>
      </c>
      <c r="D1968" s="153" t="s">
        <v>127</v>
      </c>
      <c r="E1968" s="153">
        <v>1.42</v>
      </c>
    </row>
    <row r="1969" spans="1:5">
      <c r="A1969" s="153">
        <v>10604</v>
      </c>
      <c r="B1969" s="153" t="s">
        <v>9322</v>
      </c>
      <c r="C1969" s="153" t="s">
        <v>5580</v>
      </c>
      <c r="D1969" s="153" t="s">
        <v>127</v>
      </c>
      <c r="E1969" s="153">
        <v>2.84</v>
      </c>
    </row>
    <row r="1970" spans="1:5">
      <c r="A1970" s="153">
        <v>672</v>
      </c>
      <c r="B1970" s="153" t="s">
        <v>9323</v>
      </c>
      <c r="C1970" s="153" t="s">
        <v>5580</v>
      </c>
      <c r="D1970" s="153" t="s">
        <v>127</v>
      </c>
      <c r="E1970" s="153">
        <v>2.86</v>
      </c>
    </row>
    <row r="1971" spans="1:5">
      <c r="A1971" s="153">
        <v>668</v>
      </c>
      <c r="B1971" s="153" t="s">
        <v>9324</v>
      </c>
      <c r="C1971" s="153" t="s">
        <v>5580</v>
      </c>
      <c r="D1971" s="153" t="s">
        <v>127</v>
      </c>
      <c r="E1971" s="153">
        <v>4.5199999999999996</v>
      </c>
    </row>
    <row r="1972" spans="1:5">
      <c r="A1972" s="153">
        <v>10578</v>
      </c>
      <c r="B1972" s="153" t="s">
        <v>9325</v>
      </c>
      <c r="C1972" s="153" t="s">
        <v>5580</v>
      </c>
      <c r="D1972" s="153" t="s">
        <v>127</v>
      </c>
      <c r="E1972" s="153">
        <v>7.88</v>
      </c>
    </row>
    <row r="1973" spans="1:5">
      <c r="A1973" s="153">
        <v>666</v>
      </c>
      <c r="B1973" s="153" t="s">
        <v>9326</v>
      </c>
      <c r="C1973" s="153" t="s">
        <v>5580</v>
      </c>
      <c r="D1973" s="153" t="s">
        <v>127</v>
      </c>
      <c r="E1973" s="153">
        <v>7.82</v>
      </c>
    </row>
    <row r="1974" spans="1:5">
      <c r="A1974" s="153">
        <v>665</v>
      </c>
      <c r="B1974" s="153" t="s">
        <v>9327</v>
      </c>
      <c r="C1974" s="153" t="s">
        <v>5580</v>
      </c>
      <c r="D1974" s="153" t="s">
        <v>127</v>
      </c>
      <c r="E1974" s="153">
        <v>14.66</v>
      </c>
    </row>
    <row r="1975" spans="1:5">
      <c r="A1975" s="153">
        <v>10577</v>
      </c>
      <c r="B1975" s="153" t="s">
        <v>9328</v>
      </c>
      <c r="C1975" s="153" t="s">
        <v>5580</v>
      </c>
      <c r="D1975" s="153" t="s">
        <v>127</v>
      </c>
      <c r="E1975" s="153">
        <v>11.47</v>
      </c>
    </row>
    <row r="1976" spans="1:5">
      <c r="A1976" s="153">
        <v>10583</v>
      </c>
      <c r="B1976" s="153" t="s">
        <v>9329</v>
      </c>
      <c r="C1976" s="153" t="s">
        <v>5580</v>
      </c>
      <c r="D1976" s="153" t="s">
        <v>127</v>
      </c>
      <c r="E1976" s="153">
        <v>6.43</v>
      </c>
    </row>
    <row r="1977" spans="1:5">
      <c r="A1977" s="153">
        <v>10579</v>
      </c>
      <c r="B1977" s="153" t="s">
        <v>9330</v>
      </c>
      <c r="C1977" s="153" t="s">
        <v>5580</v>
      </c>
      <c r="D1977" s="153" t="s">
        <v>127</v>
      </c>
      <c r="E1977" s="153">
        <v>10.49</v>
      </c>
    </row>
    <row r="1978" spans="1:5">
      <c r="A1978" s="153">
        <v>10582</v>
      </c>
      <c r="B1978" s="153" t="s">
        <v>9331</v>
      </c>
      <c r="C1978" s="153" t="s">
        <v>5580</v>
      </c>
      <c r="D1978" s="153" t="s">
        <v>127</v>
      </c>
      <c r="E1978" s="153">
        <v>3.67</v>
      </c>
    </row>
    <row r="1979" spans="1:5">
      <c r="A1979" s="153">
        <v>2436</v>
      </c>
      <c r="B1979" s="153" t="s">
        <v>9332</v>
      </c>
      <c r="C1979" s="153" t="s">
        <v>5578</v>
      </c>
      <c r="D1979" s="153" t="s">
        <v>5579</v>
      </c>
      <c r="E1979" s="153">
        <v>14.56</v>
      </c>
    </row>
    <row r="1980" spans="1:5">
      <c r="A1980" s="153">
        <v>40918</v>
      </c>
      <c r="B1980" s="153" t="s">
        <v>9333</v>
      </c>
      <c r="C1980" s="153" t="s">
        <v>5588</v>
      </c>
      <c r="D1980" s="153" t="s">
        <v>127</v>
      </c>
      <c r="E1980" s="153">
        <v>2549.6</v>
      </c>
    </row>
    <row r="1981" spans="1:5">
      <c r="A1981" s="153">
        <v>2439</v>
      </c>
      <c r="B1981" s="153" t="s">
        <v>9334</v>
      </c>
      <c r="C1981" s="153" t="s">
        <v>5578</v>
      </c>
      <c r="D1981" s="153" t="s">
        <v>127</v>
      </c>
      <c r="E1981" s="153">
        <v>9.51</v>
      </c>
    </row>
    <row r="1982" spans="1:5">
      <c r="A1982" s="153">
        <v>40923</v>
      </c>
      <c r="B1982" s="153" t="s">
        <v>9335</v>
      </c>
      <c r="C1982" s="153" t="s">
        <v>5588</v>
      </c>
      <c r="D1982" s="153" t="s">
        <v>127</v>
      </c>
      <c r="E1982" s="153">
        <v>1667</v>
      </c>
    </row>
    <row r="1983" spans="1:5">
      <c r="A1983" s="153">
        <v>10998</v>
      </c>
      <c r="B1983" s="153" t="s">
        <v>9336</v>
      </c>
      <c r="C1983" s="153" t="s">
        <v>5584</v>
      </c>
      <c r="D1983" s="153" t="s">
        <v>127</v>
      </c>
      <c r="E1983" s="153">
        <v>26.88</v>
      </c>
    </row>
    <row r="1984" spans="1:5">
      <c r="A1984" s="153">
        <v>11002</v>
      </c>
      <c r="B1984" s="153" t="s">
        <v>9337</v>
      </c>
      <c r="C1984" s="153" t="s">
        <v>5584</v>
      </c>
      <c r="D1984" s="153" t="s">
        <v>127</v>
      </c>
      <c r="E1984" s="153">
        <v>24.63</v>
      </c>
    </row>
    <row r="1985" spans="1:5">
      <c r="A1985" s="153">
        <v>10999</v>
      </c>
      <c r="B1985" s="153" t="s">
        <v>9338</v>
      </c>
      <c r="C1985" s="153" t="s">
        <v>5584</v>
      </c>
      <c r="D1985" s="153" t="s">
        <v>127</v>
      </c>
      <c r="E1985" s="153">
        <v>23.66</v>
      </c>
    </row>
    <row r="1986" spans="1:5">
      <c r="A1986" s="153">
        <v>10997</v>
      </c>
      <c r="B1986" s="153" t="s">
        <v>9339</v>
      </c>
      <c r="C1986" s="153" t="s">
        <v>5584</v>
      </c>
      <c r="D1986" s="153" t="s">
        <v>5579</v>
      </c>
      <c r="E1986" s="153">
        <v>25.65</v>
      </c>
    </row>
    <row r="1987" spans="1:5">
      <c r="A1987" s="153">
        <v>2685</v>
      </c>
      <c r="B1987" s="153" t="s">
        <v>9340</v>
      </c>
      <c r="C1987" s="153" t="s">
        <v>5583</v>
      </c>
      <c r="D1987" s="153" t="s">
        <v>127</v>
      </c>
      <c r="E1987" s="153">
        <v>3.83</v>
      </c>
    </row>
    <row r="1988" spans="1:5">
      <c r="A1988" s="153">
        <v>2680</v>
      </c>
      <c r="B1988" s="153" t="s">
        <v>9341</v>
      </c>
      <c r="C1988" s="153" t="s">
        <v>5583</v>
      </c>
      <c r="D1988" s="153" t="s">
        <v>127</v>
      </c>
      <c r="E1988" s="153">
        <v>5.61</v>
      </c>
    </row>
    <row r="1989" spans="1:5">
      <c r="A1989" s="153">
        <v>2684</v>
      </c>
      <c r="B1989" s="153" t="s">
        <v>9342</v>
      </c>
      <c r="C1989" s="153" t="s">
        <v>5583</v>
      </c>
      <c r="D1989" s="153" t="s">
        <v>127</v>
      </c>
      <c r="E1989" s="153">
        <v>5.0999999999999996</v>
      </c>
    </row>
    <row r="1990" spans="1:5">
      <c r="A1990" s="153">
        <v>2673</v>
      </c>
      <c r="B1990" s="153" t="s">
        <v>9343</v>
      </c>
      <c r="C1990" s="153" t="s">
        <v>5583</v>
      </c>
      <c r="D1990" s="153" t="s">
        <v>5579</v>
      </c>
      <c r="E1990" s="153">
        <v>1.97</v>
      </c>
    </row>
    <row r="1991" spans="1:5">
      <c r="A1991" s="153">
        <v>2681</v>
      </c>
      <c r="B1991" s="153" t="s">
        <v>9344</v>
      </c>
      <c r="C1991" s="153" t="s">
        <v>5583</v>
      </c>
      <c r="D1991" s="153" t="s">
        <v>127</v>
      </c>
      <c r="E1991" s="153">
        <v>9.16</v>
      </c>
    </row>
    <row r="1992" spans="1:5">
      <c r="A1992" s="153">
        <v>2682</v>
      </c>
      <c r="B1992" s="153" t="s">
        <v>9345</v>
      </c>
      <c r="C1992" s="153" t="s">
        <v>5583</v>
      </c>
      <c r="D1992" s="153" t="s">
        <v>127</v>
      </c>
      <c r="E1992" s="153">
        <v>13.37</v>
      </c>
    </row>
    <row r="1993" spans="1:5">
      <c r="A1993" s="153">
        <v>2686</v>
      </c>
      <c r="B1993" s="153" t="s">
        <v>9346</v>
      </c>
      <c r="C1993" s="153" t="s">
        <v>5583</v>
      </c>
      <c r="D1993" s="153" t="s">
        <v>127</v>
      </c>
      <c r="E1993" s="153">
        <v>16.77</v>
      </c>
    </row>
    <row r="1994" spans="1:5">
      <c r="A1994" s="153">
        <v>2674</v>
      </c>
      <c r="B1994" s="153" t="s">
        <v>9347</v>
      </c>
      <c r="C1994" s="153" t="s">
        <v>5583</v>
      </c>
      <c r="D1994" s="153" t="s">
        <v>127</v>
      </c>
      <c r="E1994" s="153">
        <v>2.4500000000000002</v>
      </c>
    </row>
    <row r="1995" spans="1:5">
      <c r="A1995" s="153">
        <v>2683</v>
      </c>
      <c r="B1995" s="153" t="s">
        <v>9348</v>
      </c>
      <c r="C1995" s="153" t="s">
        <v>5583</v>
      </c>
      <c r="D1995" s="153" t="s">
        <v>127</v>
      </c>
      <c r="E1995" s="153">
        <v>26.42</v>
      </c>
    </row>
    <row r="1996" spans="1:5">
      <c r="A1996" s="153">
        <v>2676</v>
      </c>
      <c r="B1996" s="153" t="s">
        <v>9349</v>
      </c>
      <c r="C1996" s="153" t="s">
        <v>5583</v>
      </c>
      <c r="D1996" s="153" t="s">
        <v>127</v>
      </c>
      <c r="E1996" s="153">
        <v>1.1399999999999999</v>
      </c>
    </row>
    <row r="1997" spans="1:5">
      <c r="A1997" s="153">
        <v>2678</v>
      </c>
      <c r="B1997" s="153" t="s">
        <v>9350</v>
      </c>
      <c r="C1997" s="153" t="s">
        <v>5583</v>
      </c>
      <c r="D1997" s="153" t="s">
        <v>127</v>
      </c>
      <c r="E1997" s="153">
        <v>1.43</v>
      </c>
    </row>
    <row r="1998" spans="1:5">
      <c r="A1998" s="153">
        <v>2679</v>
      </c>
      <c r="B1998" s="153" t="s">
        <v>9351</v>
      </c>
      <c r="C1998" s="153" t="s">
        <v>5583</v>
      </c>
      <c r="D1998" s="153" t="s">
        <v>127</v>
      </c>
      <c r="E1998" s="153">
        <v>2.21</v>
      </c>
    </row>
    <row r="1999" spans="1:5">
      <c r="A1999" s="153">
        <v>12070</v>
      </c>
      <c r="B1999" s="153" t="s">
        <v>9352</v>
      </c>
      <c r="C1999" s="153" t="s">
        <v>5583</v>
      </c>
      <c r="D1999" s="153" t="s">
        <v>127</v>
      </c>
      <c r="E1999" s="153">
        <v>3.08</v>
      </c>
    </row>
    <row r="2000" spans="1:5">
      <c r="A2000" s="153">
        <v>2675</v>
      </c>
      <c r="B2000" s="153" t="s">
        <v>9353</v>
      </c>
      <c r="C2000" s="153" t="s">
        <v>5583</v>
      </c>
      <c r="D2000" s="153" t="s">
        <v>127</v>
      </c>
      <c r="E2000" s="153">
        <v>4</v>
      </c>
    </row>
    <row r="2001" spans="1:5">
      <c r="A2001" s="153">
        <v>12067</v>
      </c>
      <c r="B2001" s="153" t="s">
        <v>9354</v>
      </c>
      <c r="C2001" s="153" t="s">
        <v>5583</v>
      </c>
      <c r="D2001" s="153" t="s">
        <v>127</v>
      </c>
      <c r="E2001" s="153">
        <v>5.43</v>
      </c>
    </row>
    <row r="2002" spans="1:5">
      <c r="A2002" s="153">
        <v>40401</v>
      </c>
      <c r="B2002" s="153" t="s">
        <v>9355</v>
      </c>
      <c r="C2002" s="153" t="s">
        <v>5583</v>
      </c>
      <c r="D2002" s="153" t="s">
        <v>128</v>
      </c>
      <c r="E2002" s="153">
        <v>1.67</v>
      </c>
    </row>
    <row r="2003" spans="1:5">
      <c r="A2003" s="153">
        <v>40402</v>
      </c>
      <c r="B2003" s="153" t="s">
        <v>9356</v>
      </c>
      <c r="C2003" s="153" t="s">
        <v>5583</v>
      </c>
      <c r="D2003" s="153" t="s">
        <v>128</v>
      </c>
      <c r="E2003" s="153">
        <v>2.15</v>
      </c>
    </row>
    <row r="2004" spans="1:5">
      <c r="A2004" s="153">
        <v>40400</v>
      </c>
      <c r="B2004" s="153" t="s">
        <v>9357</v>
      </c>
      <c r="C2004" s="153" t="s">
        <v>5583</v>
      </c>
      <c r="D2004" s="153" t="s">
        <v>128</v>
      </c>
      <c r="E2004" s="153">
        <v>1.1299999999999999</v>
      </c>
    </row>
    <row r="2005" spans="1:5">
      <c r="A2005" s="153">
        <v>2504</v>
      </c>
      <c r="B2005" s="153" t="s">
        <v>9358</v>
      </c>
      <c r="C2005" s="153" t="s">
        <v>5583</v>
      </c>
      <c r="D2005" s="153" t="s">
        <v>128</v>
      </c>
      <c r="E2005" s="153">
        <v>9.56</v>
      </c>
    </row>
    <row r="2006" spans="1:5">
      <c r="A2006" s="153">
        <v>2501</v>
      </c>
      <c r="B2006" s="153" t="s">
        <v>9359</v>
      </c>
      <c r="C2006" s="153" t="s">
        <v>5583</v>
      </c>
      <c r="D2006" s="153" t="s">
        <v>128</v>
      </c>
      <c r="E2006" s="153">
        <v>12.54</v>
      </c>
    </row>
    <row r="2007" spans="1:5">
      <c r="A2007" s="153">
        <v>2502</v>
      </c>
      <c r="B2007" s="153" t="s">
        <v>9360</v>
      </c>
      <c r="C2007" s="153" t="s">
        <v>5583</v>
      </c>
      <c r="D2007" s="153" t="s">
        <v>128</v>
      </c>
      <c r="E2007" s="153">
        <v>18.920000000000002</v>
      </c>
    </row>
    <row r="2008" spans="1:5">
      <c r="A2008" s="153">
        <v>2503</v>
      </c>
      <c r="B2008" s="153" t="s">
        <v>9361</v>
      </c>
      <c r="C2008" s="153" t="s">
        <v>5583</v>
      </c>
      <c r="D2008" s="153" t="s">
        <v>128</v>
      </c>
      <c r="E2008" s="153">
        <v>24.36</v>
      </c>
    </row>
    <row r="2009" spans="1:5">
      <c r="A2009" s="153">
        <v>2500</v>
      </c>
      <c r="B2009" s="153" t="s">
        <v>9362</v>
      </c>
      <c r="C2009" s="153" t="s">
        <v>5583</v>
      </c>
      <c r="D2009" s="153" t="s">
        <v>128</v>
      </c>
      <c r="E2009" s="153">
        <v>32.44</v>
      </c>
    </row>
    <row r="2010" spans="1:5">
      <c r="A2010" s="153">
        <v>2505</v>
      </c>
      <c r="B2010" s="153" t="s">
        <v>9363</v>
      </c>
      <c r="C2010" s="153" t="s">
        <v>5583</v>
      </c>
      <c r="D2010" s="153" t="s">
        <v>128</v>
      </c>
      <c r="E2010" s="153">
        <v>50.56</v>
      </c>
    </row>
    <row r="2011" spans="1:5">
      <c r="A2011" s="153">
        <v>12056</v>
      </c>
      <c r="B2011" s="153" t="s">
        <v>9364</v>
      </c>
      <c r="C2011" s="153" t="s">
        <v>5583</v>
      </c>
      <c r="D2011" s="153" t="s">
        <v>128</v>
      </c>
      <c r="E2011" s="153">
        <v>20.43</v>
      </c>
    </row>
    <row r="2012" spans="1:5">
      <c r="A2012" s="153">
        <v>12057</v>
      </c>
      <c r="B2012" s="153" t="s">
        <v>9365</v>
      </c>
      <c r="C2012" s="153" t="s">
        <v>5583</v>
      </c>
      <c r="D2012" s="153" t="s">
        <v>128</v>
      </c>
      <c r="E2012" s="153">
        <v>17.350000000000001</v>
      </c>
    </row>
    <row r="2013" spans="1:5">
      <c r="A2013" s="153">
        <v>12059</v>
      </c>
      <c r="B2013" s="153" t="s">
        <v>9366</v>
      </c>
      <c r="C2013" s="153" t="s">
        <v>5583</v>
      </c>
      <c r="D2013" s="153" t="s">
        <v>128</v>
      </c>
      <c r="E2013" s="153">
        <v>6.09</v>
      </c>
    </row>
    <row r="2014" spans="1:5">
      <c r="A2014" s="153">
        <v>12058</v>
      </c>
      <c r="B2014" s="153" t="s">
        <v>9367</v>
      </c>
      <c r="C2014" s="153" t="s">
        <v>5583</v>
      </c>
      <c r="D2014" s="153" t="s">
        <v>128</v>
      </c>
      <c r="E2014" s="153">
        <v>10.81</v>
      </c>
    </row>
    <row r="2015" spans="1:5">
      <c r="A2015" s="153">
        <v>12060</v>
      </c>
      <c r="B2015" s="153" t="s">
        <v>9368</v>
      </c>
      <c r="C2015" s="153" t="s">
        <v>5583</v>
      </c>
      <c r="D2015" s="153" t="s">
        <v>128</v>
      </c>
      <c r="E2015" s="153">
        <v>45.09</v>
      </c>
    </row>
    <row r="2016" spans="1:5">
      <c r="A2016" s="153">
        <v>12061</v>
      </c>
      <c r="B2016" s="153" t="s">
        <v>9369</v>
      </c>
      <c r="C2016" s="153" t="s">
        <v>5583</v>
      </c>
      <c r="D2016" s="153" t="s">
        <v>128</v>
      </c>
      <c r="E2016" s="153">
        <v>27.53</v>
      </c>
    </row>
    <row r="2017" spans="1:5">
      <c r="A2017" s="153">
        <v>12062</v>
      </c>
      <c r="B2017" s="153" t="s">
        <v>9370</v>
      </c>
      <c r="C2017" s="153" t="s">
        <v>5583</v>
      </c>
      <c r="D2017" s="153" t="s">
        <v>128</v>
      </c>
      <c r="E2017" s="153">
        <v>50.77</v>
      </c>
    </row>
    <row r="2018" spans="1:5">
      <c r="A2018" s="153">
        <v>21137</v>
      </c>
      <c r="B2018" s="153" t="s">
        <v>9371</v>
      </c>
      <c r="C2018" s="153" t="s">
        <v>5583</v>
      </c>
      <c r="D2018" s="153" t="s">
        <v>128</v>
      </c>
      <c r="E2018" s="153">
        <v>8.82</v>
      </c>
    </row>
    <row r="2019" spans="1:5">
      <c r="A2019" s="153">
        <v>2687</v>
      </c>
      <c r="B2019" s="153" t="s">
        <v>9372</v>
      </c>
      <c r="C2019" s="153" t="s">
        <v>5583</v>
      </c>
      <c r="D2019" s="153" t="s">
        <v>127</v>
      </c>
      <c r="E2019" s="153">
        <v>1</v>
      </c>
    </row>
    <row r="2020" spans="1:5">
      <c r="A2020" s="153">
        <v>2689</v>
      </c>
      <c r="B2020" s="153" t="s">
        <v>9373</v>
      </c>
      <c r="C2020" s="153" t="s">
        <v>5583</v>
      </c>
      <c r="D2020" s="153" t="s">
        <v>127</v>
      </c>
      <c r="E2020" s="153">
        <v>1.19</v>
      </c>
    </row>
    <row r="2021" spans="1:5">
      <c r="A2021" s="153">
        <v>2688</v>
      </c>
      <c r="B2021" s="153" t="s">
        <v>9374</v>
      </c>
      <c r="C2021" s="153" t="s">
        <v>5583</v>
      </c>
      <c r="D2021" s="153" t="s">
        <v>127</v>
      </c>
      <c r="E2021" s="153">
        <v>1.29</v>
      </c>
    </row>
    <row r="2022" spans="1:5">
      <c r="A2022" s="153">
        <v>2690</v>
      </c>
      <c r="B2022" s="153" t="s">
        <v>9375</v>
      </c>
      <c r="C2022" s="153" t="s">
        <v>5583</v>
      </c>
      <c r="D2022" s="153" t="s">
        <v>127</v>
      </c>
      <c r="E2022" s="153">
        <v>2.2000000000000002</v>
      </c>
    </row>
    <row r="2023" spans="1:5">
      <c r="A2023" s="153">
        <v>39243</v>
      </c>
      <c r="B2023" s="153" t="s">
        <v>9376</v>
      </c>
      <c r="C2023" s="153" t="s">
        <v>5583</v>
      </c>
      <c r="D2023" s="153" t="s">
        <v>127</v>
      </c>
      <c r="E2023" s="153">
        <v>1.45</v>
      </c>
    </row>
    <row r="2024" spans="1:5">
      <c r="A2024" s="153">
        <v>39244</v>
      </c>
      <c r="B2024" s="153" t="s">
        <v>9377</v>
      </c>
      <c r="C2024" s="153" t="s">
        <v>5583</v>
      </c>
      <c r="D2024" s="153" t="s">
        <v>127</v>
      </c>
      <c r="E2024" s="153">
        <v>1.96</v>
      </c>
    </row>
    <row r="2025" spans="1:5">
      <c r="A2025" s="153">
        <v>39245</v>
      </c>
      <c r="B2025" s="153" t="s">
        <v>9378</v>
      </c>
      <c r="C2025" s="153" t="s">
        <v>5583</v>
      </c>
      <c r="D2025" s="153" t="s">
        <v>127</v>
      </c>
      <c r="E2025" s="153">
        <v>3.78</v>
      </c>
    </row>
    <row r="2026" spans="1:5">
      <c r="A2026" s="153">
        <v>39254</v>
      </c>
      <c r="B2026" s="153" t="s">
        <v>9379</v>
      </c>
      <c r="C2026" s="153" t="s">
        <v>5583</v>
      </c>
      <c r="D2026" s="153" t="s">
        <v>127</v>
      </c>
      <c r="E2026" s="153">
        <v>5.65</v>
      </c>
    </row>
    <row r="2027" spans="1:5">
      <c r="A2027" s="153">
        <v>39255</v>
      </c>
      <c r="B2027" s="153" t="s">
        <v>9380</v>
      </c>
      <c r="C2027" s="153" t="s">
        <v>5583</v>
      </c>
      <c r="D2027" s="153" t="s">
        <v>127</v>
      </c>
      <c r="E2027" s="153">
        <v>10.47</v>
      </c>
    </row>
    <row r="2028" spans="1:5">
      <c r="A2028" s="153">
        <v>39253</v>
      </c>
      <c r="B2028" s="153" t="s">
        <v>9381</v>
      </c>
      <c r="C2028" s="153" t="s">
        <v>5583</v>
      </c>
      <c r="D2028" s="153" t="s">
        <v>127</v>
      </c>
      <c r="E2028" s="153">
        <v>7.21</v>
      </c>
    </row>
    <row r="2029" spans="1:5">
      <c r="A2029" s="153">
        <v>2446</v>
      </c>
      <c r="B2029" s="153" t="s">
        <v>9382</v>
      </c>
      <c r="C2029" s="153" t="s">
        <v>5583</v>
      </c>
      <c r="D2029" s="153" t="s">
        <v>128</v>
      </c>
      <c r="E2029" s="153">
        <v>4.18</v>
      </c>
    </row>
    <row r="2030" spans="1:5">
      <c r="A2030" s="153">
        <v>2442</v>
      </c>
      <c r="B2030" s="153" t="s">
        <v>9383</v>
      </c>
      <c r="C2030" s="153" t="s">
        <v>5583</v>
      </c>
      <c r="D2030" s="153" t="s">
        <v>128</v>
      </c>
      <c r="E2030" s="153">
        <v>5.85</v>
      </c>
    </row>
    <row r="2031" spans="1:5">
      <c r="A2031" s="153">
        <v>39246</v>
      </c>
      <c r="B2031" s="153" t="s">
        <v>9384</v>
      </c>
      <c r="C2031" s="153" t="s">
        <v>5583</v>
      </c>
      <c r="D2031" s="153" t="s">
        <v>128</v>
      </c>
      <c r="E2031" s="153">
        <v>2.91</v>
      </c>
    </row>
    <row r="2032" spans="1:5">
      <c r="A2032" s="153">
        <v>39247</v>
      </c>
      <c r="B2032" s="153" t="s">
        <v>9385</v>
      </c>
      <c r="C2032" s="153" t="s">
        <v>5583</v>
      </c>
      <c r="D2032" s="153" t="s">
        <v>128</v>
      </c>
      <c r="E2032" s="153">
        <v>2.5299999999999998</v>
      </c>
    </row>
    <row r="2033" spans="1:5">
      <c r="A2033" s="153">
        <v>39248</v>
      </c>
      <c r="B2033" s="153" t="s">
        <v>9386</v>
      </c>
      <c r="C2033" s="153" t="s">
        <v>5583</v>
      </c>
      <c r="D2033" s="153" t="s">
        <v>128</v>
      </c>
      <c r="E2033" s="153">
        <v>8.16</v>
      </c>
    </row>
    <row r="2034" spans="1:5">
      <c r="A2034" s="153">
        <v>2438</v>
      </c>
      <c r="B2034" s="153" t="s">
        <v>9387</v>
      </c>
      <c r="C2034" s="153" t="s">
        <v>5578</v>
      </c>
      <c r="D2034" s="153" t="s">
        <v>127</v>
      </c>
      <c r="E2034" s="153">
        <v>18.66</v>
      </c>
    </row>
    <row r="2035" spans="1:5">
      <c r="A2035" s="153">
        <v>40922</v>
      </c>
      <c r="B2035" s="153" t="s">
        <v>9388</v>
      </c>
      <c r="C2035" s="153" t="s">
        <v>5588</v>
      </c>
      <c r="D2035" s="153" t="s">
        <v>127</v>
      </c>
      <c r="E2035" s="153">
        <v>3269.49</v>
      </c>
    </row>
    <row r="2036" spans="1:5">
      <c r="A2036" s="153">
        <v>36486</v>
      </c>
      <c r="B2036" s="153" t="s">
        <v>9389</v>
      </c>
      <c r="C2036" s="153" t="s">
        <v>5580</v>
      </c>
      <c r="D2036" s="153" t="s">
        <v>128</v>
      </c>
      <c r="E2036" s="153">
        <v>34153.26</v>
      </c>
    </row>
    <row r="2037" spans="1:5">
      <c r="A2037" s="153">
        <v>37777</v>
      </c>
      <c r="B2037" s="153" t="s">
        <v>9390</v>
      </c>
      <c r="C2037" s="153" t="s">
        <v>5580</v>
      </c>
      <c r="D2037" s="153" t="s">
        <v>128</v>
      </c>
      <c r="E2037" s="153">
        <v>160792.9</v>
      </c>
    </row>
    <row r="2038" spans="1:5">
      <c r="A2038" s="153">
        <v>12624</v>
      </c>
      <c r="B2038" s="153" t="s">
        <v>9391</v>
      </c>
      <c r="C2038" s="153" t="s">
        <v>5580</v>
      </c>
      <c r="D2038" s="153" t="s">
        <v>128</v>
      </c>
      <c r="E2038" s="153">
        <v>10.98</v>
      </c>
    </row>
    <row r="2039" spans="1:5">
      <c r="A2039" s="153">
        <v>10638</v>
      </c>
      <c r="B2039" s="153" t="s">
        <v>9392</v>
      </c>
      <c r="C2039" s="153" t="s">
        <v>5580</v>
      </c>
      <c r="D2039" s="153" t="s">
        <v>128</v>
      </c>
      <c r="E2039" s="153">
        <v>317029.93</v>
      </c>
    </row>
    <row r="2040" spans="1:5">
      <c r="A2040" s="153">
        <v>10635</v>
      </c>
      <c r="B2040" s="153" t="s">
        <v>9393</v>
      </c>
      <c r="C2040" s="153" t="s">
        <v>5580</v>
      </c>
      <c r="D2040" s="153" t="s">
        <v>128</v>
      </c>
      <c r="E2040" s="153">
        <v>109581.66</v>
      </c>
    </row>
    <row r="2041" spans="1:5">
      <c r="A2041" s="153">
        <v>10634</v>
      </c>
      <c r="B2041" s="153" t="s">
        <v>9394</v>
      </c>
      <c r="C2041" s="153" t="s">
        <v>5580</v>
      </c>
      <c r="D2041" s="153" t="s">
        <v>128</v>
      </c>
      <c r="E2041" s="153">
        <v>93835.5</v>
      </c>
    </row>
    <row r="2042" spans="1:5">
      <c r="A2042" s="153">
        <v>10636</v>
      </c>
      <c r="B2042" s="153" t="s">
        <v>9395</v>
      </c>
      <c r="C2042" s="153" t="s">
        <v>5580</v>
      </c>
      <c r="D2042" s="153" t="s">
        <v>128</v>
      </c>
      <c r="E2042" s="153">
        <v>206648.75</v>
      </c>
    </row>
    <row r="2043" spans="1:5">
      <c r="A2043" s="153">
        <v>10637</v>
      </c>
      <c r="B2043" s="153" t="s">
        <v>9396</v>
      </c>
      <c r="C2043" s="153" t="s">
        <v>5580</v>
      </c>
      <c r="D2043" s="153" t="s">
        <v>128</v>
      </c>
      <c r="E2043" s="153">
        <v>216156.77</v>
      </c>
    </row>
    <row r="2044" spans="1:5">
      <c r="A2044" s="153">
        <v>517</v>
      </c>
      <c r="B2044" s="153" t="s">
        <v>9397</v>
      </c>
      <c r="C2044" s="153" t="s">
        <v>5585</v>
      </c>
      <c r="D2044" s="153" t="s">
        <v>128</v>
      </c>
      <c r="E2044" s="153">
        <v>6.38</v>
      </c>
    </row>
    <row r="2045" spans="1:5">
      <c r="A2045" s="153">
        <v>41904</v>
      </c>
      <c r="B2045" s="153" t="s">
        <v>9398</v>
      </c>
      <c r="C2045" s="153" t="s">
        <v>5593</v>
      </c>
      <c r="D2045" s="153" t="s">
        <v>128</v>
      </c>
      <c r="E2045" s="153">
        <v>2261.1</v>
      </c>
    </row>
    <row r="2046" spans="1:5">
      <c r="A2046" s="153">
        <v>41905</v>
      </c>
      <c r="B2046" s="153" t="s">
        <v>9399</v>
      </c>
      <c r="C2046" s="153" t="s">
        <v>5584</v>
      </c>
      <c r="D2046" s="153" t="s">
        <v>128</v>
      </c>
      <c r="E2046" s="153">
        <v>2.11</v>
      </c>
    </row>
    <row r="2047" spans="1:5">
      <c r="A2047" s="153">
        <v>41903</v>
      </c>
      <c r="B2047" s="153" t="s">
        <v>9400</v>
      </c>
      <c r="C2047" s="153" t="s">
        <v>5584</v>
      </c>
      <c r="D2047" s="153" t="s">
        <v>128</v>
      </c>
      <c r="E2047" s="153">
        <v>2.27</v>
      </c>
    </row>
    <row r="2048" spans="1:5">
      <c r="A2048" s="153">
        <v>37534</v>
      </c>
      <c r="B2048" s="153" t="s">
        <v>9401</v>
      </c>
      <c r="C2048" s="153" t="s">
        <v>5584</v>
      </c>
      <c r="D2048" s="153" t="s">
        <v>128</v>
      </c>
      <c r="E2048" s="153">
        <v>16.16</v>
      </c>
    </row>
    <row r="2049" spans="1:5">
      <c r="A2049" s="153">
        <v>37535</v>
      </c>
      <c r="B2049" s="153" t="s">
        <v>9402</v>
      </c>
      <c r="C2049" s="153" t="s">
        <v>5584</v>
      </c>
      <c r="D2049" s="153" t="s">
        <v>128</v>
      </c>
      <c r="E2049" s="153">
        <v>16.16</v>
      </c>
    </row>
    <row r="2050" spans="1:5">
      <c r="A2050" s="153">
        <v>37533</v>
      </c>
      <c r="B2050" s="153" t="s">
        <v>9403</v>
      </c>
      <c r="C2050" s="153" t="s">
        <v>5584</v>
      </c>
      <c r="D2050" s="153" t="s">
        <v>128</v>
      </c>
      <c r="E2050" s="153">
        <v>16.16</v>
      </c>
    </row>
    <row r="2051" spans="1:5">
      <c r="A2051" s="153">
        <v>37537</v>
      </c>
      <c r="B2051" s="153" t="s">
        <v>9404</v>
      </c>
      <c r="C2051" s="153" t="s">
        <v>5584</v>
      </c>
      <c r="D2051" s="153" t="s">
        <v>128</v>
      </c>
      <c r="E2051" s="153">
        <v>12.23</v>
      </c>
    </row>
    <row r="2052" spans="1:5">
      <c r="A2052" s="153">
        <v>37536</v>
      </c>
      <c r="B2052" s="153" t="s">
        <v>9405</v>
      </c>
      <c r="C2052" s="153" t="s">
        <v>5584</v>
      </c>
      <c r="D2052" s="153" t="s">
        <v>128</v>
      </c>
      <c r="E2052" s="153">
        <v>12.23</v>
      </c>
    </row>
    <row r="2053" spans="1:5">
      <c r="A2053" s="153">
        <v>37532</v>
      </c>
      <c r="B2053" s="153" t="s">
        <v>9406</v>
      </c>
      <c r="C2053" s="153" t="s">
        <v>5584</v>
      </c>
      <c r="D2053" s="153" t="s">
        <v>128</v>
      </c>
      <c r="E2053" s="153">
        <v>12.23</v>
      </c>
    </row>
    <row r="2054" spans="1:5">
      <c r="A2054" s="153">
        <v>2696</v>
      </c>
      <c r="B2054" s="153" t="s">
        <v>9407</v>
      </c>
      <c r="C2054" s="153" t="s">
        <v>5578</v>
      </c>
      <c r="D2054" s="153" t="s">
        <v>5579</v>
      </c>
      <c r="E2054" s="153">
        <v>14.56</v>
      </c>
    </row>
    <row r="2055" spans="1:5">
      <c r="A2055" s="153">
        <v>40928</v>
      </c>
      <c r="B2055" s="153" t="s">
        <v>9408</v>
      </c>
      <c r="C2055" s="153" t="s">
        <v>5588</v>
      </c>
      <c r="D2055" s="153" t="s">
        <v>127</v>
      </c>
      <c r="E2055" s="153">
        <v>2549.6</v>
      </c>
    </row>
    <row r="2056" spans="1:5">
      <c r="A2056" s="153">
        <v>4083</v>
      </c>
      <c r="B2056" s="153" t="s">
        <v>9409</v>
      </c>
      <c r="C2056" s="153" t="s">
        <v>5578</v>
      </c>
      <c r="D2056" s="153" t="s">
        <v>5579</v>
      </c>
      <c r="E2056" s="153">
        <v>15.26</v>
      </c>
    </row>
    <row r="2057" spans="1:5">
      <c r="A2057" s="153">
        <v>40818</v>
      </c>
      <c r="B2057" s="153" t="s">
        <v>9410</v>
      </c>
      <c r="C2057" s="153" t="s">
        <v>5588</v>
      </c>
      <c r="D2057" s="153" t="s">
        <v>127</v>
      </c>
      <c r="E2057" s="153">
        <v>2672.55</v>
      </c>
    </row>
    <row r="2058" spans="1:5">
      <c r="A2058" s="153">
        <v>2705</v>
      </c>
      <c r="B2058" s="153" t="s">
        <v>9411</v>
      </c>
      <c r="C2058" s="153" t="s">
        <v>5597</v>
      </c>
      <c r="D2058" s="153" t="s">
        <v>127</v>
      </c>
      <c r="E2058" s="153">
        <v>0.57999999999999996</v>
      </c>
    </row>
    <row r="2059" spans="1:5">
      <c r="A2059" s="153">
        <v>14250</v>
      </c>
      <c r="B2059" s="153" t="s">
        <v>9412</v>
      </c>
      <c r="C2059" s="153" t="s">
        <v>5597</v>
      </c>
      <c r="D2059" s="153" t="s">
        <v>5579</v>
      </c>
      <c r="E2059" s="153">
        <v>0.59</v>
      </c>
    </row>
    <row r="2060" spans="1:5">
      <c r="A2060" s="153">
        <v>11683</v>
      </c>
      <c r="B2060" s="153" t="s">
        <v>9413</v>
      </c>
      <c r="C2060" s="153" t="s">
        <v>5580</v>
      </c>
      <c r="D2060" s="153" t="s">
        <v>127</v>
      </c>
      <c r="E2060" s="153">
        <v>21</v>
      </c>
    </row>
    <row r="2061" spans="1:5">
      <c r="A2061" s="153">
        <v>11684</v>
      </c>
      <c r="B2061" s="153" t="s">
        <v>9414</v>
      </c>
      <c r="C2061" s="153" t="s">
        <v>5580</v>
      </c>
      <c r="D2061" s="153" t="s">
        <v>127</v>
      </c>
      <c r="E2061" s="153">
        <v>22.99</v>
      </c>
    </row>
    <row r="2062" spans="1:5">
      <c r="A2062" s="153">
        <v>6141</v>
      </c>
      <c r="B2062" s="153" t="s">
        <v>9415</v>
      </c>
      <c r="C2062" s="153" t="s">
        <v>5580</v>
      </c>
      <c r="D2062" s="153" t="s">
        <v>127</v>
      </c>
      <c r="E2062" s="153">
        <v>2.93</v>
      </c>
    </row>
    <row r="2063" spans="1:5">
      <c r="A2063" s="153">
        <v>11681</v>
      </c>
      <c r="B2063" s="153" t="s">
        <v>9416</v>
      </c>
      <c r="C2063" s="153" t="s">
        <v>5580</v>
      </c>
      <c r="D2063" s="153" t="s">
        <v>127</v>
      </c>
      <c r="E2063" s="153">
        <v>4.0999999999999996</v>
      </c>
    </row>
    <row r="2064" spans="1:5">
      <c r="A2064" s="153">
        <v>2706</v>
      </c>
      <c r="B2064" s="153" t="s">
        <v>9417</v>
      </c>
      <c r="C2064" s="153" t="s">
        <v>5578</v>
      </c>
      <c r="D2064" s="153" t="s">
        <v>5579</v>
      </c>
      <c r="E2064" s="153">
        <v>71.260000000000005</v>
      </c>
    </row>
    <row r="2065" spans="1:5">
      <c r="A2065" s="153">
        <v>40811</v>
      </c>
      <c r="B2065" s="153" t="s">
        <v>9418</v>
      </c>
      <c r="C2065" s="153" t="s">
        <v>5588</v>
      </c>
      <c r="D2065" s="153" t="s">
        <v>127</v>
      </c>
      <c r="E2065" s="153">
        <v>12476.24</v>
      </c>
    </row>
    <row r="2066" spans="1:5">
      <c r="A2066" s="153">
        <v>2707</v>
      </c>
      <c r="B2066" s="153" t="s">
        <v>9419</v>
      </c>
      <c r="C2066" s="153" t="s">
        <v>5578</v>
      </c>
      <c r="D2066" s="153" t="s">
        <v>127</v>
      </c>
      <c r="E2066" s="153">
        <v>81.09</v>
      </c>
    </row>
    <row r="2067" spans="1:5">
      <c r="A2067" s="153">
        <v>40813</v>
      </c>
      <c r="B2067" s="153" t="s">
        <v>9420</v>
      </c>
      <c r="C2067" s="153" t="s">
        <v>5588</v>
      </c>
      <c r="D2067" s="153" t="s">
        <v>127</v>
      </c>
      <c r="E2067" s="153">
        <v>14200.53</v>
      </c>
    </row>
    <row r="2068" spans="1:5">
      <c r="A2068" s="153">
        <v>2708</v>
      </c>
      <c r="B2068" s="153" t="s">
        <v>9421</v>
      </c>
      <c r="C2068" s="153" t="s">
        <v>5578</v>
      </c>
      <c r="D2068" s="153" t="s">
        <v>127</v>
      </c>
      <c r="E2068" s="153">
        <v>110.87</v>
      </c>
    </row>
    <row r="2069" spans="1:5">
      <c r="A2069" s="153">
        <v>40814</v>
      </c>
      <c r="B2069" s="153" t="s">
        <v>9422</v>
      </c>
      <c r="C2069" s="153" t="s">
        <v>5588</v>
      </c>
      <c r="D2069" s="153" t="s">
        <v>127</v>
      </c>
      <c r="E2069" s="153">
        <v>19411.73</v>
      </c>
    </row>
    <row r="2070" spans="1:5">
      <c r="A2070" s="153">
        <v>34779</v>
      </c>
      <c r="B2070" s="153" t="s">
        <v>9423</v>
      </c>
      <c r="C2070" s="153" t="s">
        <v>5578</v>
      </c>
      <c r="D2070" s="153" t="s">
        <v>127</v>
      </c>
      <c r="E2070" s="153">
        <v>72.3</v>
      </c>
    </row>
    <row r="2071" spans="1:5">
      <c r="A2071" s="153">
        <v>40936</v>
      </c>
      <c r="B2071" s="153" t="s">
        <v>9424</v>
      </c>
      <c r="C2071" s="153" t="s">
        <v>5588</v>
      </c>
      <c r="D2071" s="153" t="s">
        <v>127</v>
      </c>
      <c r="E2071" s="153">
        <v>12658.24</v>
      </c>
    </row>
    <row r="2072" spans="1:5">
      <c r="A2072" s="153">
        <v>34780</v>
      </c>
      <c r="B2072" s="153" t="s">
        <v>9425</v>
      </c>
      <c r="C2072" s="153" t="s">
        <v>5578</v>
      </c>
      <c r="D2072" s="153" t="s">
        <v>127</v>
      </c>
      <c r="E2072" s="153">
        <v>81.56</v>
      </c>
    </row>
    <row r="2073" spans="1:5">
      <c r="A2073" s="153">
        <v>40937</v>
      </c>
      <c r="B2073" s="153" t="s">
        <v>9426</v>
      </c>
      <c r="C2073" s="153" t="s">
        <v>5588</v>
      </c>
      <c r="D2073" s="153" t="s">
        <v>127</v>
      </c>
      <c r="E2073" s="153">
        <v>14280.99</v>
      </c>
    </row>
    <row r="2074" spans="1:5">
      <c r="A2074" s="153">
        <v>34782</v>
      </c>
      <c r="B2074" s="153" t="s">
        <v>9427</v>
      </c>
      <c r="C2074" s="153" t="s">
        <v>5578</v>
      </c>
      <c r="D2074" s="153" t="s">
        <v>127</v>
      </c>
      <c r="E2074" s="153">
        <v>111.77</v>
      </c>
    </row>
    <row r="2075" spans="1:5">
      <c r="A2075" s="153">
        <v>40938</v>
      </c>
      <c r="B2075" s="153" t="s">
        <v>9428</v>
      </c>
      <c r="C2075" s="153" t="s">
        <v>5588</v>
      </c>
      <c r="D2075" s="153" t="s">
        <v>127</v>
      </c>
      <c r="E2075" s="153">
        <v>19570.75</v>
      </c>
    </row>
    <row r="2076" spans="1:5">
      <c r="A2076" s="153">
        <v>34783</v>
      </c>
      <c r="B2076" s="153" t="s">
        <v>9429</v>
      </c>
      <c r="C2076" s="153" t="s">
        <v>5578</v>
      </c>
      <c r="D2076" s="153" t="s">
        <v>127</v>
      </c>
      <c r="E2076" s="153">
        <v>67.209999999999994</v>
      </c>
    </row>
    <row r="2077" spans="1:5">
      <c r="A2077" s="153">
        <v>40939</v>
      </c>
      <c r="B2077" s="153" t="s">
        <v>9430</v>
      </c>
      <c r="C2077" s="153" t="s">
        <v>5588</v>
      </c>
      <c r="D2077" s="153" t="s">
        <v>127</v>
      </c>
      <c r="E2077" s="153">
        <v>11770.51</v>
      </c>
    </row>
    <row r="2078" spans="1:5">
      <c r="A2078" s="153">
        <v>34785</v>
      </c>
      <c r="B2078" s="153" t="s">
        <v>9431</v>
      </c>
      <c r="C2078" s="153" t="s">
        <v>5578</v>
      </c>
      <c r="D2078" s="153" t="s">
        <v>127</v>
      </c>
      <c r="E2078" s="153">
        <v>67.290000000000006</v>
      </c>
    </row>
    <row r="2079" spans="1:5">
      <c r="A2079" s="153">
        <v>40940</v>
      </c>
      <c r="B2079" s="153" t="s">
        <v>9432</v>
      </c>
      <c r="C2079" s="153" t="s">
        <v>5588</v>
      </c>
      <c r="D2079" s="153" t="s">
        <v>127</v>
      </c>
      <c r="E2079" s="153">
        <v>11783.11</v>
      </c>
    </row>
    <row r="2080" spans="1:5">
      <c r="A2080" s="153">
        <v>38403</v>
      </c>
      <c r="B2080" s="153" t="s">
        <v>9433</v>
      </c>
      <c r="C2080" s="153" t="s">
        <v>5580</v>
      </c>
      <c r="D2080" s="153" t="s">
        <v>127</v>
      </c>
      <c r="E2080" s="153">
        <v>28.09</v>
      </c>
    </row>
    <row r="2081" spans="1:5">
      <c r="A2081" s="153">
        <v>37774</v>
      </c>
      <c r="B2081" s="153" t="s">
        <v>9434</v>
      </c>
      <c r="C2081" s="153" t="s">
        <v>5580</v>
      </c>
      <c r="D2081" s="153" t="s">
        <v>128</v>
      </c>
      <c r="E2081" s="153">
        <v>182372.45</v>
      </c>
    </row>
    <row r="2082" spans="1:5">
      <c r="A2082" s="153">
        <v>38630</v>
      </c>
      <c r="B2082" s="153" t="s">
        <v>9435</v>
      </c>
      <c r="C2082" s="153" t="s">
        <v>5580</v>
      </c>
      <c r="D2082" s="153" t="s">
        <v>128</v>
      </c>
      <c r="E2082" s="153">
        <v>984546.87</v>
      </c>
    </row>
    <row r="2083" spans="1:5">
      <c r="A2083" s="153">
        <v>38629</v>
      </c>
      <c r="B2083" s="153" t="s">
        <v>9436</v>
      </c>
      <c r="C2083" s="153" t="s">
        <v>5580</v>
      </c>
      <c r="D2083" s="153" t="s">
        <v>128</v>
      </c>
      <c r="E2083" s="153">
        <v>1465546.87</v>
      </c>
    </row>
    <row r="2084" spans="1:5">
      <c r="A2084" s="153">
        <v>38476</v>
      </c>
      <c r="B2084" s="153" t="s">
        <v>9437</v>
      </c>
      <c r="C2084" s="153" t="s">
        <v>5580</v>
      </c>
      <c r="D2084" s="153" t="s">
        <v>127</v>
      </c>
      <c r="E2084" s="153">
        <v>211.13</v>
      </c>
    </row>
    <row r="2085" spans="1:5">
      <c r="A2085" s="153">
        <v>38477</v>
      </c>
      <c r="B2085" s="153" t="s">
        <v>9438</v>
      </c>
      <c r="C2085" s="153" t="s">
        <v>5580</v>
      </c>
      <c r="D2085" s="153" t="s">
        <v>127</v>
      </c>
      <c r="E2085" s="153">
        <v>597.92999999999995</v>
      </c>
    </row>
    <row r="2086" spans="1:5">
      <c r="A2086" s="153">
        <v>40635</v>
      </c>
      <c r="B2086" s="153" t="s">
        <v>9439</v>
      </c>
      <c r="C2086" s="153" t="s">
        <v>5580</v>
      </c>
      <c r="D2086" s="153" t="s">
        <v>128</v>
      </c>
      <c r="E2086" s="153">
        <v>483651.03</v>
      </c>
    </row>
    <row r="2087" spans="1:5">
      <c r="A2087" s="153">
        <v>36483</v>
      </c>
      <c r="B2087" s="153" t="s">
        <v>9440</v>
      </c>
      <c r="C2087" s="153" t="s">
        <v>5580</v>
      </c>
      <c r="D2087" s="153" t="s">
        <v>128</v>
      </c>
      <c r="E2087" s="153">
        <v>438265.31</v>
      </c>
    </row>
    <row r="2088" spans="1:5">
      <c r="A2088" s="153">
        <v>14525</v>
      </c>
      <c r="B2088" s="153" t="s">
        <v>9441</v>
      </c>
      <c r="C2088" s="153" t="s">
        <v>5580</v>
      </c>
      <c r="D2088" s="153" t="s">
        <v>128</v>
      </c>
      <c r="E2088" s="153">
        <v>458889.56</v>
      </c>
    </row>
    <row r="2089" spans="1:5">
      <c r="A2089" s="153">
        <v>36482</v>
      </c>
      <c r="B2089" s="153" t="s">
        <v>9442</v>
      </c>
      <c r="C2089" s="153" t="s">
        <v>5580</v>
      </c>
      <c r="D2089" s="153" t="s">
        <v>128</v>
      </c>
      <c r="E2089" s="153">
        <v>393561.71</v>
      </c>
    </row>
    <row r="2090" spans="1:5">
      <c r="A2090" s="153">
        <v>36408</v>
      </c>
      <c r="B2090" s="153" t="s">
        <v>9443</v>
      </c>
      <c r="C2090" s="153" t="s">
        <v>5580</v>
      </c>
      <c r="D2090" s="153" t="s">
        <v>128</v>
      </c>
      <c r="E2090" s="153">
        <v>470232.9</v>
      </c>
    </row>
    <row r="2091" spans="1:5">
      <c r="A2091" s="153">
        <v>2723</v>
      </c>
      <c r="B2091" s="153" t="s">
        <v>9444</v>
      </c>
      <c r="C2091" s="153" t="s">
        <v>5580</v>
      </c>
      <c r="D2091" s="153" t="s">
        <v>128</v>
      </c>
      <c r="E2091" s="153">
        <v>360924.37</v>
      </c>
    </row>
    <row r="2092" spans="1:5">
      <c r="A2092" s="153">
        <v>36481</v>
      </c>
      <c r="B2092" s="153" t="s">
        <v>9445</v>
      </c>
      <c r="C2092" s="153" t="s">
        <v>5580</v>
      </c>
      <c r="D2092" s="153" t="s">
        <v>128</v>
      </c>
      <c r="E2092" s="153">
        <v>430531.21</v>
      </c>
    </row>
    <row r="2093" spans="1:5">
      <c r="A2093" s="153">
        <v>10685</v>
      </c>
      <c r="B2093" s="153" t="s">
        <v>9446</v>
      </c>
      <c r="C2093" s="153" t="s">
        <v>5580</v>
      </c>
      <c r="D2093" s="153" t="s">
        <v>128</v>
      </c>
      <c r="E2093" s="153">
        <v>412485</v>
      </c>
    </row>
    <row r="2094" spans="1:5">
      <c r="A2094" s="153">
        <v>40636</v>
      </c>
      <c r="B2094" s="153" t="s">
        <v>9447</v>
      </c>
      <c r="C2094" s="153" t="s">
        <v>5580</v>
      </c>
      <c r="D2094" s="153" t="s">
        <v>128</v>
      </c>
      <c r="E2094" s="153">
        <v>465604.81</v>
      </c>
    </row>
    <row r="2095" spans="1:5">
      <c r="A2095" s="153">
        <v>4111</v>
      </c>
      <c r="B2095" s="153" t="s">
        <v>9448</v>
      </c>
      <c r="C2095" s="153" t="s">
        <v>5580</v>
      </c>
      <c r="D2095" s="153" t="s">
        <v>127</v>
      </c>
      <c r="E2095" s="153">
        <v>48.49</v>
      </c>
    </row>
    <row r="2096" spans="1:5">
      <c r="A2096" s="153">
        <v>26021</v>
      </c>
      <c r="B2096" s="153" t="s">
        <v>9449</v>
      </c>
      <c r="C2096" s="153" t="s">
        <v>5580</v>
      </c>
      <c r="D2096" s="153" t="s">
        <v>127</v>
      </c>
      <c r="E2096" s="153">
        <v>45.04</v>
      </c>
    </row>
    <row r="2097" spans="1:5">
      <c r="A2097" s="153">
        <v>12</v>
      </c>
      <c r="B2097" s="153" t="s">
        <v>9450</v>
      </c>
      <c r="C2097" s="153" t="s">
        <v>5580</v>
      </c>
      <c r="D2097" s="153" t="s">
        <v>5579</v>
      </c>
      <c r="E2097" s="153">
        <v>4.5999999999999996</v>
      </c>
    </row>
    <row r="2098" spans="1:5">
      <c r="A2098" s="153">
        <v>37554</v>
      </c>
      <c r="B2098" s="153" t="s">
        <v>9451</v>
      </c>
      <c r="C2098" s="153" t="s">
        <v>5580</v>
      </c>
      <c r="D2098" s="153" t="s">
        <v>127</v>
      </c>
      <c r="E2098" s="153">
        <v>187.9</v>
      </c>
    </row>
    <row r="2099" spans="1:5">
      <c r="A2099" s="153">
        <v>37555</v>
      </c>
      <c r="B2099" s="153" t="s">
        <v>5697</v>
      </c>
      <c r="C2099" s="153" t="s">
        <v>5580</v>
      </c>
      <c r="D2099" s="153" t="s">
        <v>127</v>
      </c>
      <c r="E2099" s="153">
        <v>228.57</v>
      </c>
    </row>
    <row r="2100" spans="1:5">
      <c r="A2100" s="153">
        <v>10902</v>
      </c>
      <c r="B2100" s="153" t="s">
        <v>9452</v>
      </c>
      <c r="C2100" s="153" t="s">
        <v>5580</v>
      </c>
      <c r="D2100" s="153" t="s">
        <v>127</v>
      </c>
      <c r="E2100" s="153">
        <v>57.35</v>
      </c>
    </row>
    <row r="2101" spans="1:5">
      <c r="A2101" s="153">
        <v>20965</v>
      </c>
      <c r="B2101" s="153" t="s">
        <v>9453</v>
      </c>
      <c r="C2101" s="153" t="s">
        <v>5580</v>
      </c>
      <c r="D2101" s="153" t="s">
        <v>127</v>
      </c>
      <c r="E2101" s="153">
        <v>57.88</v>
      </c>
    </row>
    <row r="2102" spans="1:5">
      <c r="A2102" s="153">
        <v>20966</v>
      </c>
      <c r="B2102" s="153" t="s">
        <v>9454</v>
      </c>
      <c r="C2102" s="153" t="s">
        <v>5580</v>
      </c>
      <c r="D2102" s="153" t="s">
        <v>127</v>
      </c>
      <c r="E2102" s="153">
        <v>62.33</v>
      </c>
    </row>
    <row r="2103" spans="1:5">
      <c r="A2103" s="153">
        <v>10903</v>
      </c>
      <c r="B2103" s="153" t="s">
        <v>9455</v>
      </c>
      <c r="C2103" s="153" t="s">
        <v>5580</v>
      </c>
      <c r="D2103" s="153" t="s">
        <v>127</v>
      </c>
      <c r="E2103" s="153">
        <v>94.47</v>
      </c>
    </row>
    <row r="2104" spans="1:5">
      <c r="A2104" s="153">
        <v>20967</v>
      </c>
      <c r="B2104" s="153" t="s">
        <v>9456</v>
      </c>
      <c r="C2104" s="153" t="s">
        <v>5580</v>
      </c>
      <c r="D2104" s="153" t="s">
        <v>127</v>
      </c>
      <c r="E2104" s="153">
        <v>94.47</v>
      </c>
    </row>
    <row r="2105" spans="1:5">
      <c r="A2105" s="153">
        <v>20968</v>
      </c>
      <c r="B2105" s="153" t="s">
        <v>9457</v>
      </c>
      <c r="C2105" s="153" t="s">
        <v>5580</v>
      </c>
      <c r="D2105" s="153" t="s">
        <v>127</v>
      </c>
      <c r="E2105" s="153">
        <v>103.61</v>
      </c>
    </row>
    <row r="2106" spans="1:5">
      <c r="A2106" s="153">
        <v>11359</v>
      </c>
      <c r="B2106" s="153" t="s">
        <v>9458</v>
      </c>
      <c r="C2106" s="153" t="s">
        <v>5580</v>
      </c>
      <c r="D2106" s="153" t="s">
        <v>5579</v>
      </c>
      <c r="E2106" s="153">
        <v>577.9</v>
      </c>
    </row>
    <row r="2107" spans="1:5">
      <c r="A2107" s="153">
        <v>39017</v>
      </c>
      <c r="B2107" s="153" t="s">
        <v>9459</v>
      </c>
      <c r="C2107" s="153" t="s">
        <v>5580</v>
      </c>
      <c r="D2107" s="153" t="s">
        <v>127</v>
      </c>
      <c r="E2107" s="153">
        <v>0.13</v>
      </c>
    </row>
    <row r="2108" spans="1:5">
      <c r="A2108" s="153">
        <v>39315</v>
      </c>
      <c r="B2108" s="153" t="s">
        <v>9460</v>
      </c>
      <c r="C2108" s="153" t="s">
        <v>5580</v>
      </c>
      <c r="D2108" s="153" t="s">
        <v>127</v>
      </c>
      <c r="E2108" s="153">
        <v>0.21</v>
      </c>
    </row>
    <row r="2109" spans="1:5">
      <c r="A2109" s="153">
        <v>39016</v>
      </c>
      <c r="B2109" s="153" t="s">
        <v>9461</v>
      </c>
      <c r="C2109" s="153" t="s">
        <v>5580</v>
      </c>
      <c r="D2109" s="153" t="s">
        <v>127</v>
      </c>
      <c r="E2109" s="153">
        <v>0.21</v>
      </c>
    </row>
    <row r="2110" spans="1:5">
      <c r="A2110" s="153">
        <v>40432</v>
      </c>
      <c r="B2110" s="153" t="s">
        <v>9462</v>
      </c>
      <c r="C2110" s="153" t="s">
        <v>5580</v>
      </c>
      <c r="D2110" s="153" t="s">
        <v>127</v>
      </c>
      <c r="E2110" s="153">
        <v>1.65</v>
      </c>
    </row>
    <row r="2111" spans="1:5">
      <c r="A2111" s="153">
        <v>39481</v>
      </c>
      <c r="B2111" s="153" t="s">
        <v>9463</v>
      </c>
      <c r="C2111" s="153" t="s">
        <v>5580</v>
      </c>
      <c r="D2111" s="153" t="s">
        <v>127</v>
      </c>
      <c r="E2111" s="153">
        <v>1.04</v>
      </c>
    </row>
    <row r="2112" spans="1:5">
      <c r="A2112" s="153">
        <v>40433</v>
      </c>
      <c r="B2112" s="153" t="s">
        <v>9464</v>
      </c>
      <c r="C2112" s="153" t="s">
        <v>5580</v>
      </c>
      <c r="D2112" s="153" t="s">
        <v>127</v>
      </c>
      <c r="E2112" s="153">
        <v>0.92</v>
      </c>
    </row>
    <row r="2113" spans="1:5">
      <c r="A2113" s="153">
        <v>20219</v>
      </c>
      <c r="B2113" s="153" t="s">
        <v>9465</v>
      </c>
      <c r="C2113" s="153" t="s">
        <v>5580</v>
      </c>
      <c r="D2113" s="153" t="s">
        <v>128</v>
      </c>
      <c r="E2113" s="153">
        <v>74000</v>
      </c>
    </row>
    <row r="2114" spans="1:5">
      <c r="A2114" s="153">
        <v>36484</v>
      </c>
      <c r="B2114" s="153" t="s">
        <v>9466</v>
      </c>
      <c r="C2114" s="153" t="s">
        <v>5580</v>
      </c>
      <c r="D2114" s="153" t="s">
        <v>128</v>
      </c>
      <c r="E2114" s="153">
        <v>157088.51999999999</v>
      </c>
    </row>
    <row r="2115" spans="1:5">
      <c r="A2115" s="153">
        <v>38367</v>
      </c>
      <c r="B2115" s="153" t="s">
        <v>9467</v>
      </c>
      <c r="C2115" s="153" t="s">
        <v>5580</v>
      </c>
      <c r="D2115" s="153" t="s">
        <v>127</v>
      </c>
      <c r="E2115" s="153">
        <v>11.34</v>
      </c>
    </row>
    <row r="2116" spans="1:5">
      <c r="A2116" s="153">
        <v>38368</v>
      </c>
      <c r="B2116" s="153" t="s">
        <v>9468</v>
      </c>
      <c r="C2116" s="153" t="s">
        <v>5580</v>
      </c>
      <c r="D2116" s="153" t="s">
        <v>127</v>
      </c>
      <c r="E2116" s="153">
        <v>4.8899999999999997</v>
      </c>
    </row>
    <row r="2117" spans="1:5">
      <c r="A2117" s="153">
        <v>38091</v>
      </c>
      <c r="B2117" s="153" t="s">
        <v>9469</v>
      </c>
      <c r="C2117" s="153" t="s">
        <v>5580</v>
      </c>
      <c r="D2117" s="153" t="s">
        <v>127</v>
      </c>
      <c r="E2117" s="153">
        <v>2.11</v>
      </c>
    </row>
    <row r="2118" spans="1:5">
      <c r="A2118" s="153">
        <v>38095</v>
      </c>
      <c r="B2118" s="153" t="s">
        <v>9470</v>
      </c>
      <c r="C2118" s="153" t="s">
        <v>5580</v>
      </c>
      <c r="D2118" s="153" t="s">
        <v>127</v>
      </c>
      <c r="E2118" s="153">
        <v>4.46</v>
      </c>
    </row>
    <row r="2119" spans="1:5">
      <c r="A2119" s="153">
        <v>38092</v>
      </c>
      <c r="B2119" s="153" t="s">
        <v>9471</v>
      </c>
      <c r="C2119" s="153" t="s">
        <v>5580</v>
      </c>
      <c r="D2119" s="153" t="s">
        <v>127</v>
      </c>
      <c r="E2119" s="153">
        <v>2</v>
      </c>
    </row>
    <row r="2120" spans="1:5">
      <c r="A2120" s="153">
        <v>38093</v>
      </c>
      <c r="B2120" s="153" t="s">
        <v>9472</v>
      </c>
      <c r="C2120" s="153" t="s">
        <v>5580</v>
      </c>
      <c r="D2120" s="153" t="s">
        <v>127</v>
      </c>
      <c r="E2120" s="153">
        <v>2.0699999999999998</v>
      </c>
    </row>
    <row r="2121" spans="1:5">
      <c r="A2121" s="153">
        <v>38096</v>
      </c>
      <c r="B2121" s="153" t="s">
        <v>9473</v>
      </c>
      <c r="C2121" s="153" t="s">
        <v>5580</v>
      </c>
      <c r="D2121" s="153" t="s">
        <v>127</v>
      </c>
      <c r="E2121" s="153">
        <v>4.8</v>
      </c>
    </row>
    <row r="2122" spans="1:5">
      <c r="A2122" s="153">
        <v>38094</v>
      </c>
      <c r="B2122" s="153" t="s">
        <v>9474</v>
      </c>
      <c r="C2122" s="153" t="s">
        <v>5580</v>
      </c>
      <c r="D2122" s="153" t="s">
        <v>127</v>
      </c>
      <c r="E2122" s="153">
        <v>2.5299999999999998</v>
      </c>
    </row>
    <row r="2123" spans="1:5">
      <c r="A2123" s="153">
        <v>38097</v>
      </c>
      <c r="B2123" s="153" t="s">
        <v>9475</v>
      </c>
      <c r="C2123" s="153" t="s">
        <v>5580</v>
      </c>
      <c r="D2123" s="153" t="s">
        <v>127</v>
      </c>
      <c r="E2123" s="153">
        <v>5.15</v>
      </c>
    </row>
    <row r="2124" spans="1:5">
      <c r="A2124" s="153">
        <v>38098</v>
      </c>
      <c r="B2124" s="153" t="s">
        <v>9476</v>
      </c>
      <c r="C2124" s="153" t="s">
        <v>5580</v>
      </c>
      <c r="D2124" s="153" t="s">
        <v>127</v>
      </c>
      <c r="E2124" s="153">
        <v>5.15</v>
      </c>
    </row>
    <row r="2125" spans="1:5">
      <c r="A2125" s="153">
        <v>11186</v>
      </c>
      <c r="B2125" s="153" t="s">
        <v>9477</v>
      </c>
      <c r="C2125" s="153" t="s">
        <v>5581</v>
      </c>
      <c r="D2125" s="153" t="s">
        <v>127</v>
      </c>
      <c r="E2125" s="153">
        <v>336.35</v>
      </c>
    </row>
    <row r="2126" spans="1:5">
      <c r="A2126" s="153">
        <v>11558</v>
      </c>
      <c r="B2126" s="153" t="s">
        <v>9478</v>
      </c>
      <c r="C2126" s="153" t="s">
        <v>5590</v>
      </c>
      <c r="D2126" s="153" t="s">
        <v>127</v>
      </c>
      <c r="E2126" s="153">
        <v>10.75</v>
      </c>
    </row>
    <row r="2127" spans="1:5">
      <c r="A2127" s="153">
        <v>11557</v>
      </c>
      <c r="B2127" s="153" t="s">
        <v>9479</v>
      </c>
      <c r="C2127" s="153" t="s">
        <v>5590</v>
      </c>
      <c r="D2127" s="153" t="s">
        <v>127</v>
      </c>
      <c r="E2127" s="153">
        <v>27.22</v>
      </c>
    </row>
    <row r="2128" spans="1:5">
      <c r="A2128" s="153">
        <v>2759</v>
      </c>
      <c r="B2128" s="153" t="s">
        <v>9480</v>
      </c>
      <c r="C2128" s="153" t="s">
        <v>5580</v>
      </c>
      <c r="D2128" s="153" t="s">
        <v>128</v>
      </c>
      <c r="E2128" s="153">
        <v>4.41</v>
      </c>
    </row>
    <row r="2129" spans="1:5">
      <c r="A2129" s="153">
        <v>38124</v>
      </c>
      <c r="B2129" s="153" t="s">
        <v>9481</v>
      </c>
      <c r="C2129" s="153" t="s">
        <v>5580</v>
      </c>
      <c r="D2129" s="153" t="s">
        <v>5579</v>
      </c>
      <c r="E2129" s="153">
        <v>22.41</v>
      </c>
    </row>
    <row r="2130" spans="1:5">
      <c r="A2130" s="153">
        <v>38380</v>
      </c>
      <c r="B2130" s="153" t="s">
        <v>9482</v>
      </c>
      <c r="C2130" s="153" t="s">
        <v>5580</v>
      </c>
      <c r="D2130" s="153" t="s">
        <v>127</v>
      </c>
      <c r="E2130" s="153">
        <v>18.02</v>
      </c>
    </row>
    <row r="2131" spans="1:5">
      <c r="A2131" s="153">
        <v>20059</v>
      </c>
      <c r="B2131" s="153" t="s">
        <v>9483</v>
      </c>
      <c r="C2131" s="153" t="s">
        <v>5580</v>
      </c>
      <c r="D2131" s="153" t="s">
        <v>128</v>
      </c>
      <c r="E2131" s="153">
        <v>15.57</v>
      </c>
    </row>
    <row r="2132" spans="1:5">
      <c r="A2132" s="153">
        <v>42429</v>
      </c>
      <c r="B2132" s="153" t="s">
        <v>9484</v>
      </c>
      <c r="C2132" s="153" t="s">
        <v>5580</v>
      </c>
      <c r="D2132" s="153" t="s">
        <v>128</v>
      </c>
      <c r="E2132" s="153">
        <v>5238.46</v>
      </c>
    </row>
    <row r="2133" spans="1:5">
      <c r="A2133" s="153">
        <v>38538</v>
      </c>
      <c r="B2133" s="153" t="s">
        <v>9485</v>
      </c>
      <c r="C2133" s="153" t="s">
        <v>5583</v>
      </c>
      <c r="D2133" s="153" t="s">
        <v>128</v>
      </c>
      <c r="E2133" s="153">
        <v>40</v>
      </c>
    </row>
    <row r="2134" spans="1:5">
      <c r="A2134" s="153">
        <v>38539</v>
      </c>
      <c r="B2134" s="153" t="s">
        <v>9486</v>
      </c>
      <c r="C2134" s="153" t="s">
        <v>5583</v>
      </c>
      <c r="D2134" s="153" t="s">
        <v>128</v>
      </c>
      <c r="E2134" s="153">
        <v>54.39</v>
      </c>
    </row>
    <row r="2135" spans="1:5">
      <c r="A2135" s="153">
        <v>38540</v>
      </c>
      <c r="B2135" s="153" t="s">
        <v>9487</v>
      </c>
      <c r="C2135" s="153" t="s">
        <v>5583</v>
      </c>
      <c r="D2135" s="153" t="s">
        <v>128</v>
      </c>
      <c r="E2135" s="153">
        <v>139.4</v>
      </c>
    </row>
    <row r="2136" spans="1:5">
      <c r="A2136" s="153">
        <v>38384</v>
      </c>
      <c r="B2136" s="153" t="s">
        <v>9488</v>
      </c>
      <c r="C2136" s="153" t="s">
        <v>5580</v>
      </c>
      <c r="D2136" s="153" t="s">
        <v>127</v>
      </c>
      <c r="E2136" s="153">
        <v>12.67</v>
      </c>
    </row>
    <row r="2137" spans="1:5">
      <c r="A2137" s="153">
        <v>13</v>
      </c>
      <c r="B2137" s="153" t="s">
        <v>9489</v>
      </c>
      <c r="C2137" s="153" t="s">
        <v>5584</v>
      </c>
      <c r="D2137" s="153" t="s">
        <v>127</v>
      </c>
      <c r="E2137" s="153">
        <v>7.08</v>
      </c>
    </row>
    <row r="2138" spans="1:5">
      <c r="A2138" s="153">
        <v>2762</v>
      </c>
      <c r="B2138" s="153" t="s">
        <v>9490</v>
      </c>
      <c r="C2138" s="153" t="s">
        <v>5583</v>
      </c>
      <c r="D2138" s="153" t="s">
        <v>128</v>
      </c>
      <c r="E2138" s="153">
        <v>5.51</v>
      </c>
    </row>
    <row r="2139" spans="1:5">
      <c r="A2139" s="153">
        <v>21142</v>
      </c>
      <c r="B2139" s="153" t="s">
        <v>9491</v>
      </c>
      <c r="C2139" s="153" t="s">
        <v>5580</v>
      </c>
      <c r="D2139" s="153" t="s">
        <v>127</v>
      </c>
      <c r="E2139" s="153">
        <v>16.73</v>
      </c>
    </row>
    <row r="2140" spans="1:5">
      <c r="A2140" s="153">
        <v>12865</v>
      </c>
      <c r="B2140" s="153" t="s">
        <v>9492</v>
      </c>
      <c r="C2140" s="153" t="s">
        <v>5578</v>
      </c>
      <c r="D2140" s="153" t="s">
        <v>127</v>
      </c>
      <c r="E2140" s="153">
        <v>12.08</v>
      </c>
    </row>
    <row r="2141" spans="1:5">
      <c r="A2141" s="153">
        <v>41074</v>
      </c>
      <c r="B2141" s="153" t="s">
        <v>9493</v>
      </c>
      <c r="C2141" s="153" t="s">
        <v>5588</v>
      </c>
      <c r="D2141" s="153" t="s">
        <v>127</v>
      </c>
      <c r="E2141" s="153">
        <v>2118.33</v>
      </c>
    </row>
    <row r="2142" spans="1:5">
      <c r="A2142" s="153">
        <v>4223</v>
      </c>
      <c r="B2142" s="153" t="s">
        <v>9494</v>
      </c>
      <c r="C2142" s="153" t="s">
        <v>5585</v>
      </c>
      <c r="D2142" s="153" t="s">
        <v>5579</v>
      </c>
      <c r="E2142" s="153">
        <v>3.32</v>
      </c>
    </row>
    <row r="2143" spans="1:5">
      <c r="A2143" s="153">
        <v>37372</v>
      </c>
      <c r="B2143" s="153" t="s">
        <v>9495</v>
      </c>
      <c r="C2143" s="153" t="s">
        <v>5578</v>
      </c>
      <c r="D2143" s="153" t="s">
        <v>5579</v>
      </c>
      <c r="E2143" s="153">
        <v>0.34</v>
      </c>
    </row>
    <row r="2144" spans="1:5">
      <c r="A2144" s="153">
        <v>40863</v>
      </c>
      <c r="B2144" s="153" t="s">
        <v>9496</v>
      </c>
      <c r="C2144" s="153" t="s">
        <v>5588</v>
      </c>
      <c r="D2144" s="153" t="s">
        <v>5579</v>
      </c>
      <c r="E2144" s="153">
        <v>63.58</v>
      </c>
    </row>
    <row r="2145" spans="1:5">
      <c r="A2145" s="153">
        <v>38475</v>
      </c>
      <c r="B2145" s="153" t="s">
        <v>9497</v>
      </c>
      <c r="C2145" s="153" t="s">
        <v>5580</v>
      </c>
      <c r="D2145" s="153" t="s">
        <v>127</v>
      </c>
      <c r="E2145" s="153">
        <v>18.71</v>
      </c>
    </row>
    <row r="2146" spans="1:5">
      <c r="A2146" s="153">
        <v>38474</v>
      </c>
      <c r="B2146" s="153" t="s">
        <v>9498</v>
      </c>
      <c r="C2146" s="153" t="s">
        <v>5580</v>
      </c>
      <c r="D2146" s="153" t="s">
        <v>127</v>
      </c>
      <c r="E2146" s="153">
        <v>23.13</v>
      </c>
    </row>
    <row r="2147" spans="1:5">
      <c r="A2147" s="153">
        <v>10886</v>
      </c>
      <c r="B2147" s="153" t="s">
        <v>9499</v>
      </c>
      <c r="C2147" s="153" t="s">
        <v>5580</v>
      </c>
      <c r="D2147" s="153" t="s">
        <v>127</v>
      </c>
      <c r="E2147" s="153">
        <v>148.75</v>
      </c>
    </row>
    <row r="2148" spans="1:5">
      <c r="A2148" s="153">
        <v>10888</v>
      </c>
      <c r="B2148" s="153" t="s">
        <v>9500</v>
      </c>
      <c r="C2148" s="153" t="s">
        <v>5580</v>
      </c>
      <c r="D2148" s="153" t="s">
        <v>127</v>
      </c>
      <c r="E2148" s="153">
        <v>470.76</v>
      </c>
    </row>
    <row r="2149" spans="1:5">
      <c r="A2149" s="153">
        <v>10889</v>
      </c>
      <c r="B2149" s="153" t="s">
        <v>9501</v>
      </c>
      <c r="C2149" s="153" t="s">
        <v>5580</v>
      </c>
      <c r="D2149" s="153" t="s">
        <v>127</v>
      </c>
      <c r="E2149" s="153">
        <v>510</v>
      </c>
    </row>
    <row r="2150" spans="1:5">
      <c r="A2150" s="153">
        <v>10890</v>
      </c>
      <c r="B2150" s="153" t="s">
        <v>9502</v>
      </c>
      <c r="C2150" s="153" t="s">
        <v>5580</v>
      </c>
      <c r="D2150" s="153" t="s">
        <v>127</v>
      </c>
      <c r="E2150" s="153">
        <v>235.38</v>
      </c>
    </row>
    <row r="2151" spans="1:5">
      <c r="A2151" s="153">
        <v>10891</v>
      </c>
      <c r="B2151" s="153" t="s">
        <v>9503</v>
      </c>
      <c r="C2151" s="153" t="s">
        <v>5580</v>
      </c>
      <c r="D2151" s="153" t="s">
        <v>127</v>
      </c>
      <c r="E2151" s="153">
        <v>143.84</v>
      </c>
    </row>
    <row r="2152" spans="1:5">
      <c r="A2152" s="153">
        <v>10892</v>
      </c>
      <c r="B2152" s="153" t="s">
        <v>9504</v>
      </c>
      <c r="C2152" s="153" t="s">
        <v>5580</v>
      </c>
      <c r="D2152" s="153" t="s">
        <v>5579</v>
      </c>
      <c r="E2152" s="153">
        <v>170</v>
      </c>
    </row>
    <row r="2153" spans="1:5">
      <c r="A2153" s="153">
        <v>20977</v>
      </c>
      <c r="B2153" s="153" t="s">
        <v>9505</v>
      </c>
      <c r="C2153" s="153" t="s">
        <v>5580</v>
      </c>
      <c r="D2153" s="153" t="s">
        <v>127</v>
      </c>
      <c r="E2153" s="153">
        <v>202.69</v>
      </c>
    </row>
    <row r="2154" spans="1:5">
      <c r="A2154" s="153">
        <v>3073</v>
      </c>
      <c r="B2154" s="153" t="s">
        <v>9506</v>
      </c>
      <c r="C2154" s="153" t="s">
        <v>5580</v>
      </c>
      <c r="D2154" s="153" t="s">
        <v>128</v>
      </c>
      <c r="E2154" s="153">
        <v>152.11000000000001</v>
      </c>
    </row>
    <row r="2155" spans="1:5">
      <c r="A2155" s="153">
        <v>3068</v>
      </c>
      <c r="B2155" s="153" t="s">
        <v>9507</v>
      </c>
      <c r="C2155" s="153" t="s">
        <v>5580</v>
      </c>
      <c r="D2155" s="153" t="s">
        <v>128</v>
      </c>
      <c r="E2155" s="153">
        <v>30.41</v>
      </c>
    </row>
    <row r="2156" spans="1:5">
      <c r="A2156" s="153">
        <v>3074</v>
      </c>
      <c r="B2156" s="153" t="s">
        <v>9508</v>
      </c>
      <c r="C2156" s="153" t="s">
        <v>5580</v>
      </c>
      <c r="D2156" s="153" t="s">
        <v>128</v>
      </c>
      <c r="E2156" s="153">
        <v>96.03</v>
      </c>
    </row>
    <row r="2157" spans="1:5">
      <c r="A2157" s="153">
        <v>3076</v>
      </c>
      <c r="B2157" s="153" t="s">
        <v>9509</v>
      </c>
      <c r="C2157" s="153" t="s">
        <v>5580</v>
      </c>
      <c r="D2157" s="153" t="s">
        <v>128</v>
      </c>
      <c r="E2157" s="153">
        <v>125.05</v>
      </c>
    </row>
    <row r="2158" spans="1:5">
      <c r="A2158" s="153">
        <v>3072</v>
      </c>
      <c r="B2158" s="153" t="s">
        <v>9510</v>
      </c>
      <c r="C2158" s="153" t="s">
        <v>5580</v>
      </c>
      <c r="D2158" s="153" t="s">
        <v>128</v>
      </c>
      <c r="E2158" s="153">
        <v>31.5</v>
      </c>
    </row>
    <row r="2159" spans="1:5">
      <c r="A2159" s="153">
        <v>3075</v>
      </c>
      <c r="B2159" s="153" t="s">
        <v>9511</v>
      </c>
      <c r="C2159" s="153" t="s">
        <v>5580</v>
      </c>
      <c r="D2159" s="153" t="s">
        <v>128</v>
      </c>
      <c r="E2159" s="153">
        <v>79.02</v>
      </c>
    </row>
    <row r="2160" spans="1:5">
      <c r="A2160" s="153">
        <v>10780</v>
      </c>
      <c r="B2160" s="153" t="s">
        <v>9512</v>
      </c>
      <c r="C2160" s="153" t="s">
        <v>5580</v>
      </c>
      <c r="D2160" s="153" t="s">
        <v>128</v>
      </c>
      <c r="E2160" s="153">
        <v>6.68</v>
      </c>
    </row>
    <row r="2161" spans="1:5">
      <c r="A2161" s="153">
        <v>10781</v>
      </c>
      <c r="B2161" s="153" t="s">
        <v>9513</v>
      </c>
      <c r="C2161" s="153" t="s">
        <v>5580</v>
      </c>
      <c r="D2161" s="153" t="s">
        <v>128</v>
      </c>
      <c r="E2161" s="153">
        <v>10.71</v>
      </c>
    </row>
    <row r="2162" spans="1:5">
      <c r="A2162" s="153">
        <v>20106</v>
      </c>
      <c r="B2162" s="153" t="s">
        <v>9514</v>
      </c>
      <c r="C2162" s="153" t="s">
        <v>5580</v>
      </c>
      <c r="D2162" s="153" t="s">
        <v>128</v>
      </c>
      <c r="E2162" s="153">
        <v>3.53</v>
      </c>
    </row>
    <row r="2163" spans="1:5">
      <c r="A2163" s="153">
        <v>20107</v>
      </c>
      <c r="B2163" s="153" t="s">
        <v>9515</v>
      </c>
      <c r="C2163" s="153" t="s">
        <v>5580</v>
      </c>
      <c r="D2163" s="153" t="s">
        <v>128</v>
      </c>
      <c r="E2163" s="153">
        <v>4.04</v>
      </c>
    </row>
    <row r="2164" spans="1:5">
      <c r="A2164" s="153">
        <v>20108</v>
      </c>
      <c r="B2164" s="153" t="s">
        <v>9516</v>
      </c>
      <c r="C2164" s="153" t="s">
        <v>5580</v>
      </c>
      <c r="D2164" s="153" t="s">
        <v>128</v>
      </c>
      <c r="E2164" s="153">
        <v>5.34</v>
      </c>
    </row>
    <row r="2165" spans="1:5">
      <c r="A2165" s="153">
        <v>20109</v>
      </c>
      <c r="B2165" s="153" t="s">
        <v>9517</v>
      </c>
      <c r="C2165" s="153" t="s">
        <v>5580</v>
      </c>
      <c r="D2165" s="153" t="s">
        <v>128</v>
      </c>
      <c r="E2165" s="153">
        <v>6.68</v>
      </c>
    </row>
    <row r="2166" spans="1:5">
      <c r="A2166" s="153">
        <v>34795</v>
      </c>
      <c r="B2166" s="153" t="s">
        <v>9518</v>
      </c>
      <c r="C2166" s="153" t="s">
        <v>5581</v>
      </c>
      <c r="D2166" s="153" t="s">
        <v>128</v>
      </c>
      <c r="E2166" s="153">
        <v>143.62</v>
      </c>
    </row>
    <row r="2167" spans="1:5">
      <c r="A2167" s="153">
        <v>34796</v>
      </c>
      <c r="B2167" s="153" t="s">
        <v>9519</v>
      </c>
      <c r="C2167" s="153" t="s">
        <v>5583</v>
      </c>
      <c r="D2167" s="153" t="s">
        <v>128</v>
      </c>
      <c r="E2167" s="153">
        <v>6.3</v>
      </c>
    </row>
    <row r="2168" spans="1:5">
      <c r="A2168" s="153">
        <v>11474</v>
      </c>
      <c r="B2168" s="153" t="s">
        <v>9520</v>
      </c>
      <c r="C2168" s="153" t="s">
        <v>5580</v>
      </c>
      <c r="D2168" s="153" t="s">
        <v>127</v>
      </c>
      <c r="E2168" s="153">
        <v>28.29</v>
      </c>
    </row>
    <row r="2169" spans="1:5">
      <c r="A2169" s="153">
        <v>11470</v>
      </c>
      <c r="B2169" s="153" t="s">
        <v>9521</v>
      </c>
      <c r="C2169" s="153" t="s">
        <v>5580</v>
      </c>
      <c r="D2169" s="153" t="s">
        <v>127</v>
      </c>
      <c r="E2169" s="153">
        <v>18.53</v>
      </c>
    </row>
    <row r="2170" spans="1:5">
      <c r="A2170" s="153">
        <v>11480</v>
      </c>
      <c r="B2170" s="153" t="s">
        <v>9522</v>
      </c>
      <c r="C2170" s="153" t="s">
        <v>5595</v>
      </c>
      <c r="D2170" s="153" t="s">
        <v>127</v>
      </c>
      <c r="E2170" s="153">
        <v>46.27</v>
      </c>
    </row>
    <row r="2171" spans="1:5">
      <c r="A2171" s="153">
        <v>38154</v>
      </c>
      <c r="B2171" s="153" t="s">
        <v>9523</v>
      </c>
      <c r="C2171" s="153" t="s">
        <v>5595</v>
      </c>
      <c r="D2171" s="153" t="s">
        <v>127</v>
      </c>
      <c r="E2171" s="153">
        <v>28.97</v>
      </c>
    </row>
    <row r="2172" spans="1:5">
      <c r="A2172" s="153">
        <v>11482</v>
      </c>
      <c r="B2172" s="153" t="s">
        <v>9524</v>
      </c>
      <c r="C2172" s="153" t="s">
        <v>5595</v>
      </c>
      <c r="D2172" s="153" t="s">
        <v>127</v>
      </c>
      <c r="E2172" s="153">
        <v>42.02</v>
      </c>
    </row>
    <row r="2173" spans="1:5">
      <c r="A2173" s="153">
        <v>3084</v>
      </c>
      <c r="B2173" s="153" t="s">
        <v>9525</v>
      </c>
      <c r="C2173" s="153" t="s">
        <v>5595</v>
      </c>
      <c r="D2173" s="153" t="s">
        <v>127</v>
      </c>
      <c r="E2173" s="153">
        <v>54.03</v>
      </c>
    </row>
    <row r="2174" spans="1:5">
      <c r="A2174" s="153">
        <v>3103</v>
      </c>
      <c r="B2174" s="153" t="s">
        <v>9526</v>
      </c>
      <c r="C2174" s="153" t="s">
        <v>5580</v>
      </c>
      <c r="D2174" s="153" t="s">
        <v>127</v>
      </c>
      <c r="E2174" s="153">
        <v>48.3</v>
      </c>
    </row>
    <row r="2175" spans="1:5">
      <c r="A2175" s="153">
        <v>11481</v>
      </c>
      <c r="B2175" s="153" t="s">
        <v>9527</v>
      </c>
      <c r="C2175" s="153" t="s">
        <v>5580</v>
      </c>
      <c r="D2175" s="153" t="s">
        <v>127</v>
      </c>
      <c r="E2175" s="153">
        <v>14.57</v>
      </c>
    </row>
    <row r="2176" spans="1:5">
      <c r="A2176" s="153">
        <v>3097</v>
      </c>
      <c r="B2176" s="153" t="s">
        <v>9528</v>
      </c>
      <c r="C2176" s="153" t="s">
        <v>5595</v>
      </c>
      <c r="D2176" s="153" t="s">
        <v>127</v>
      </c>
      <c r="E2176" s="153">
        <v>29.93</v>
      </c>
    </row>
    <row r="2177" spans="1:5">
      <c r="A2177" s="153">
        <v>38153</v>
      </c>
      <c r="B2177" s="153" t="s">
        <v>9529</v>
      </c>
      <c r="C2177" s="153" t="s">
        <v>5595</v>
      </c>
      <c r="D2177" s="153" t="s">
        <v>127</v>
      </c>
      <c r="E2177" s="153">
        <v>27.45</v>
      </c>
    </row>
    <row r="2178" spans="1:5">
      <c r="A2178" s="153">
        <v>3099</v>
      </c>
      <c r="B2178" s="153" t="s">
        <v>9530</v>
      </c>
      <c r="C2178" s="153" t="s">
        <v>5595</v>
      </c>
      <c r="D2178" s="153" t="s">
        <v>127</v>
      </c>
      <c r="E2178" s="153">
        <v>47.87</v>
      </c>
    </row>
    <row r="2179" spans="1:5">
      <c r="A2179" s="153">
        <v>3080</v>
      </c>
      <c r="B2179" s="153" t="s">
        <v>9531</v>
      </c>
      <c r="C2179" s="153" t="s">
        <v>5595</v>
      </c>
      <c r="D2179" s="153" t="s">
        <v>5579</v>
      </c>
      <c r="E2179" s="153">
        <v>40</v>
      </c>
    </row>
    <row r="2180" spans="1:5">
      <c r="A2180" s="153">
        <v>3081</v>
      </c>
      <c r="B2180" s="153" t="s">
        <v>9532</v>
      </c>
      <c r="C2180" s="153" t="s">
        <v>5595</v>
      </c>
      <c r="D2180" s="153" t="s">
        <v>127</v>
      </c>
      <c r="E2180" s="153">
        <v>60.54</v>
      </c>
    </row>
    <row r="2181" spans="1:5">
      <c r="A2181" s="153">
        <v>38151</v>
      </c>
      <c r="B2181" s="153" t="s">
        <v>9533</v>
      </c>
      <c r="C2181" s="153" t="s">
        <v>5595</v>
      </c>
      <c r="D2181" s="153" t="s">
        <v>127</v>
      </c>
      <c r="E2181" s="153">
        <v>37.9</v>
      </c>
    </row>
    <row r="2182" spans="1:5">
      <c r="A2182" s="153">
        <v>11479</v>
      </c>
      <c r="B2182" s="153" t="s">
        <v>9534</v>
      </c>
      <c r="C2182" s="153" t="s">
        <v>5580</v>
      </c>
      <c r="D2182" s="153" t="s">
        <v>127</v>
      </c>
      <c r="E2182" s="153">
        <v>22.03</v>
      </c>
    </row>
    <row r="2183" spans="1:5">
      <c r="A2183" s="153">
        <v>38152</v>
      </c>
      <c r="B2183" s="153" t="s">
        <v>9535</v>
      </c>
      <c r="C2183" s="153" t="s">
        <v>5595</v>
      </c>
      <c r="D2183" s="153" t="s">
        <v>127</v>
      </c>
      <c r="E2183" s="153">
        <v>54.85</v>
      </c>
    </row>
    <row r="2184" spans="1:5">
      <c r="A2184" s="153">
        <v>11478</v>
      </c>
      <c r="B2184" s="153" t="s">
        <v>9536</v>
      </c>
      <c r="C2184" s="153" t="s">
        <v>5580</v>
      </c>
      <c r="D2184" s="153" t="s">
        <v>127</v>
      </c>
      <c r="E2184" s="153">
        <v>38.659999999999997</v>
      </c>
    </row>
    <row r="2185" spans="1:5">
      <c r="A2185" s="153">
        <v>3090</v>
      </c>
      <c r="B2185" s="153" t="s">
        <v>9537</v>
      </c>
      <c r="C2185" s="153" t="s">
        <v>5595</v>
      </c>
      <c r="D2185" s="153" t="s">
        <v>127</v>
      </c>
      <c r="E2185" s="153">
        <v>32.340000000000003</v>
      </c>
    </row>
    <row r="2186" spans="1:5">
      <c r="A2186" s="153">
        <v>3093</v>
      </c>
      <c r="B2186" s="153" t="s">
        <v>9538</v>
      </c>
      <c r="C2186" s="153" t="s">
        <v>5595</v>
      </c>
      <c r="D2186" s="153" t="s">
        <v>127</v>
      </c>
      <c r="E2186" s="153">
        <v>53.75</v>
      </c>
    </row>
    <row r="2187" spans="1:5">
      <c r="A2187" s="153">
        <v>11476</v>
      </c>
      <c r="B2187" s="153" t="s">
        <v>9539</v>
      </c>
      <c r="C2187" s="153" t="s">
        <v>5580</v>
      </c>
      <c r="D2187" s="153" t="s">
        <v>127</v>
      </c>
      <c r="E2187" s="153">
        <v>23.16</v>
      </c>
    </row>
    <row r="2188" spans="1:5">
      <c r="A2188" s="153">
        <v>3082</v>
      </c>
      <c r="B2188" s="153" t="s">
        <v>9540</v>
      </c>
      <c r="C2188" s="153" t="s">
        <v>5595</v>
      </c>
      <c r="D2188" s="153" t="s">
        <v>127</v>
      </c>
      <c r="E2188" s="153">
        <v>37.409999999999997</v>
      </c>
    </row>
    <row r="2189" spans="1:5">
      <c r="A2189" s="153">
        <v>11484</v>
      </c>
      <c r="B2189" s="153" t="s">
        <v>9541</v>
      </c>
      <c r="C2189" s="153" t="s">
        <v>5580</v>
      </c>
      <c r="D2189" s="153" t="s">
        <v>127</v>
      </c>
      <c r="E2189" s="153">
        <v>26.69</v>
      </c>
    </row>
    <row r="2190" spans="1:5">
      <c r="A2190" s="153">
        <v>38155</v>
      </c>
      <c r="B2190" s="153" t="s">
        <v>9542</v>
      </c>
      <c r="C2190" s="153" t="s">
        <v>5580</v>
      </c>
      <c r="D2190" s="153" t="s">
        <v>127</v>
      </c>
      <c r="E2190" s="153">
        <v>36.39</v>
      </c>
    </row>
    <row r="2191" spans="1:5">
      <c r="A2191" s="153">
        <v>11468</v>
      </c>
      <c r="B2191" s="153" t="s">
        <v>9543</v>
      </c>
      <c r="C2191" s="153" t="s">
        <v>5580</v>
      </c>
      <c r="D2191" s="153" t="s">
        <v>127</v>
      </c>
      <c r="E2191" s="153">
        <v>8.17</v>
      </c>
    </row>
    <row r="2192" spans="1:5">
      <c r="A2192" s="153">
        <v>11469</v>
      </c>
      <c r="B2192" s="153" t="s">
        <v>9544</v>
      </c>
      <c r="C2192" s="153" t="s">
        <v>5580</v>
      </c>
      <c r="D2192" s="153" t="s">
        <v>127</v>
      </c>
      <c r="E2192" s="153">
        <v>9.75</v>
      </c>
    </row>
    <row r="2193" spans="1:5">
      <c r="A2193" s="153">
        <v>11477</v>
      </c>
      <c r="B2193" s="153" t="s">
        <v>9545</v>
      </c>
      <c r="C2193" s="153" t="s">
        <v>5595</v>
      </c>
      <c r="D2193" s="153" t="s">
        <v>127</v>
      </c>
      <c r="E2193" s="153">
        <v>44.32</v>
      </c>
    </row>
    <row r="2194" spans="1:5">
      <c r="A2194" s="153">
        <v>40311</v>
      </c>
      <c r="B2194" s="153" t="s">
        <v>9546</v>
      </c>
      <c r="C2194" s="153" t="s">
        <v>5595</v>
      </c>
      <c r="D2194" s="153" t="s">
        <v>127</v>
      </c>
      <c r="E2194" s="153">
        <v>42.8</v>
      </c>
    </row>
    <row r="2195" spans="1:5">
      <c r="A2195" s="153">
        <v>38165</v>
      </c>
      <c r="B2195" s="153" t="s">
        <v>9547</v>
      </c>
      <c r="C2195" s="153" t="s">
        <v>5595</v>
      </c>
      <c r="D2195" s="153" t="s">
        <v>127</v>
      </c>
      <c r="E2195" s="153">
        <v>51.73</v>
      </c>
    </row>
    <row r="2196" spans="1:5">
      <c r="A2196" s="153">
        <v>3096</v>
      </c>
      <c r="B2196" s="153" t="s">
        <v>9548</v>
      </c>
      <c r="C2196" s="153" t="s">
        <v>5595</v>
      </c>
      <c r="D2196" s="153" t="s">
        <v>127</v>
      </c>
      <c r="E2196" s="153">
        <v>24.6</v>
      </c>
    </row>
    <row r="2197" spans="1:5">
      <c r="A2197" s="153">
        <v>11456</v>
      </c>
      <c r="B2197" s="153" t="s">
        <v>9549</v>
      </c>
      <c r="C2197" s="153" t="s">
        <v>5580</v>
      </c>
      <c r="D2197" s="153" t="s">
        <v>127</v>
      </c>
      <c r="E2197" s="153">
        <v>11.46</v>
      </c>
    </row>
    <row r="2198" spans="1:5">
      <c r="A2198" s="153">
        <v>3119</v>
      </c>
      <c r="B2198" s="153" t="s">
        <v>9550</v>
      </c>
      <c r="C2198" s="153" t="s">
        <v>5580</v>
      </c>
      <c r="D2198" s="153" t="s">
        <v>127</v>
      </c>
      <c r="E2198" s="153">
        <v>1.7</v>
      </c>
    </row>
    <row r="2199" spans="1:5">
      <c r="A2199" s="153">
        <v>3122</v>
      </c>
      <c r="B2199" s="153" t="s">
        <v>9551</v>
      </c>
      <c r="C2199" s="153" t="s">
        <v>5580</v>
      </c>
      <c r="D2199" s="153" t="s">
        <v>127</v>
      </c>
      <c r="E2199" s="153">
        <v>2.39</v>
      </c>
    </row>
    <row r="2200" spans="1:5">
      <c r="A2200" s="153">
        <v>3121</v>
      </c>
      <c r="B2200" s="153" t="s">
        <v>9552</v>
      </c>
      <c r="C2200" s="153" t="s">
        <v>5580</v>
      </c>
      <c r="D2200" s="153" t="s">
        <v>127</v>
      </c>
      <c r="E2200" s="153">
        <v>3.71</v>
      </c>
    </row>
    <row r="2201" spans="1:5">
      <c r="A2201" s="153">
        <v>3120</v>
      </c>
      <c r="B2201" s="153" t="s">
        <v>9553</v>
      </c>
      <c r="C2201" s="153" t="s">
        <v>5580</v>
      </c>
      <c r="D2201" s="153" t="s">
        <v>127</v>
      </c>
      <c r="E2201" s="153">
        <v>5.86</v>
      </c>
    </row>
    <row r="2202" spans="1:5">
      <c r="A2202" s="153">
        <v>11455</v>
      </c>
      <c r="B2202" s="153" t="s">
        <v>9554</v>
      </c>
      <c r="C2202" s="153" t="s">
        <v>5580</v>
      </c>
      <c r="D2202" s="153" t="s">
        <v>127</v>
      </c>
      <c r="E2202" s="153">
        <v>8.2100000000000009</v>
      </c>
    </row>
    <row r="2203" spans="1:5">
      <c r="A2203" s="153">
        <v>3111</v>
      </c>
      <c r="B2203" s="153" t="s">
        <v>9555</v>
      </c>
      <c r="C2203" s="153" t="s">
        <v>5580</v>
      </c>
      <c r="D2203" s="153" t="s">
        <v>127</v>
      </c>
      <c r="E2203" s="153">
        <v>19.66</v>
      </c>
    </row>
    <row r="2204" spans="1:5">
      <c r="A2204" s="153">
        <v>3108</v>
      </c>
      <c r="B2204" s="153" t="s">
        <v>9556</v>
      </c>
      <c r="C2204" s="153" t="s">
        <v>5580</v>
      </c>
      <c r="D2204" s="153" t="s">
        <v>127</v>
      </c>
      <c r="E2204" s="153">
        <v>20.63</v>
      </c>
    </row>
    <row r="2205" spans="1:5">
      <c r="A2205" s="153">
        <v>3105</v>
      </c>
      <c r="B2205" s="153" t="s">
        <v>9557</v>
      </c>
      <c r="C2205" s="153" t="s">
        <v>5580</v>
      </c>
      <c r="D2205" s="153" t="s">
        <v>127</v>
      </c>
      <c r="E2205" s="153">
        <v>32.049999999999997</v>
      </c>
    </row>
    <row r="2206" spans="1:5">
      <c r="A2206" s="153">
        <v>38178</v>
      </c>
      <c r="B2206" s="153" t="s">
        <v>9558</v>
      </c>
      <c r="C2206" s="153" t="s">
        <v>5580</v>
      </c>
      <c r="D2206" s="153" t="s">
        <v>127</v>
      </c>
      <c r="E2206" s="153">
        <v>20.94</v>
      </c>
    </row>
    <row r="2207" spans="1:5">
      <c r="A2207" s="153">
        <v>11458</v>
      </c>
      <c r="B2207" s="153" t="s">
        <v>9559</v>
      </c>
      <c r="C2207" s="153" t="s">
        <v>5580</v>
      </c>
      <c r="D2207" s="153" t="s">
        <v>127</v>
      </c>
      <c r="E2207" s="153">
        <v>18.350000000000001</v>
      </c>
    </row>
    <row r="2208" spans="1:5">
      <c r="A2208" s="153">
        <v>42481</v>
      </c>
      <c r="B2208" s="153" t="s">
        <v>9560</v>
      </c>
      <c r="C2208" s="153" t="s">
        <v>5581</v>
      </c>
      <c r="D2208" s="153" t="s">
        <v>128</v>
      </c>
      <c r="E2208" s="153">
        <v>21.13</v>
      </c>
    </row>
    <row r="2209" spans="1:5">
      <c r="A2209" s="153">
        <v>11461</v>
      </c>
      <c r="B2209" s="153" t="s">
        <v>9561</v>
      </c>
      <c r="C2209" s="153" t="s">
        <v>5580</v>
      </c>
      <c r="D2209" s="153" t="s">
        <v>127</v>
      </c>
      <c r="E2209" s="153">
        <v>4.6500000000000004</v>
      </c>
    </row>
    <row r="2210" spans="1:5">
      <c r="A2210" s="153">
        <v>3106</v>
      </c>
      <c r="B2210" s="153" t="s">
        <v>9562</v>
      </c>
      <c r="C2210" s="153" t="s">
        <v>5580</v>
      </c>
      <c r="D2210" s="153" t="s">
        <v>127</v>
      </c>
      <c r="E2210" s="153">
        <v>3.54</v>
      </c>
    </row>
    <row r="2211" spans="1:5">
      <c r="A2211" s="153">
        <v>3107</v>
      </c>
      <c r="B2211" s="153" t="s">
        <v>9563</v>
      </c>
      <c r="C2211" s="153" t="s">
        <v>5580</v>
      </c>
      <c r="D2211" s="153" t="s">
        <v>127</v>
      </c>
      <c r="E2211" s="153">
        <v>2.98</v>
      </c>
    </row>
    <row r="2212" spans="1:5">
      <c r="A2212" s="153">
        <v>25951</v>
      </c>
      <c r="B2212" s="153" t="s">
        <v>9564</v>
      </c>
      <c r="C2212" s="153" t="s">
        <v>5584</v>
      </c>
      <c r="D2212" s="153" t="s">
        <v>127</v>
      </c>
      <c r="E2212" s="153">
        <v>1.64</v>
      </c>
    </row>
    <row r="2213" spans="1:5">
      <c r="A2213" s="153">
        <v>3123</v>
      </c>
      <c r="B2213" s="153" t="s">
        <v>9565</v>
      </c>
      <c r="C2213" s="153" t="s">
        <v>5584</v>
      </c>
      <c r="D2213" s="153" t="s">
        <v>5579</v>
      </c>
      <c r="E2213" s="153">
        <v>1.53</v>
      </c>
    </row>
    <row r="2214" spans="1:5">
      <c r="A2214" s="153">
        <v>38125</v>
      </c>
      <c r="B2214" s="153" t="s">
        <v>9566</v>
      </c>
      <c r="C2214" s="153" t="s">
        <v>5584</v>
      </c>
      <c r="D2214" s="153" t="s">
        <v>127</v>
      </c>
      <c r="E2214" s="153">
        <v>0.51</v>
      </c>
    </row>
    <row r="2215" spans="1:5">
      <c r="A2215" s="153">
        <v>39014</v>
      </c>
      <c r="B2215" s="153" t="s">
        <v>9567</v>
      </c>
      <c r="C2215" s="153" t="s">
        <v>5584</v>
      </c>
      <c r="D2215" s="153" t="s">
        <v>127</v>
      </c>
      <c r="E2215" s="153">
        <v>15.76</v>
      </c>
    </row>
    <row r="2216" spans="1:5">
      <c r="A2216" s="153">
        <v>11894</v>
      </c>
      <c r="B2216" s="153" t="s">
        <v>9568</v>
      </c>
      <c r="C2216" s="153" t="s">
        <v>5580</v>
      </c>
      <c r="D2216" s="153" t="s">
        <v>127</v>
      </c>
      <c r="E2216" s="153">
        <v>560.59</v>
      </c>
    </row>
    <row r="2217" spans="1:5">
      <c r="A2217" s="153">
        <v>39365</v>
      </c>
      <c r="B2217" s="153" t="s">
        <v>9569</v>
      </c>
      <c r="C2217" s="153" t="s">
        <v>5580</v>
      </c>
      <c r="D2217" s="153" t="s">
        <v>127</v>
      </c>
      <c r="E2217" s="153">
        <v>819.95</v>
      </c>
    </row>
    <row r="2218" spans="1:5">
      <c r="A2218" s="153">
        <v>39366</v>
      </c>
      <c r="B2218" s="153" t="s">
        <v>9570</v>
      </c>
      <c r="C2218" s="153" t="s">
        <v>5580</v>
      </c>
      <c r="D2218" s="153" t="s">
        <v>127</v>
      </c>
      <c r="E2218" s="153">
        <v>2099.4299999999998</v>
      </c>
    </row>
    <row r="2219" spans="1:5">
      <c r="A2219" s="153">
        <v>39367</v>
      </c>
      <c r="B2219" s="153" t="s">
        <v>9571</v>
      </c>
      <c r="C2219" s="153" t="s">
        <v>5580</v>
      </c>
      <c r="D2219" s="153" t="s">
        <v>127</v>
      </c>
      <c r="E2219" s="153">
        <v>2869.54</v>
      </c>
    </row>
    <row r="2220" spans="1:5">
      <c r="A2220" s="153">
        <v>37394</v>
      </c>
      <c r="B2220" s="153" t="s">
        <v>9572</v>
      </c>
      <c r="C2220" s="153" t="s">
        <v>5598</v>
      </c>
      <c r="D2220" s="153" t="s">
        <v>128</v>
      </c>
      <c r="E2220" s="153">
        <v>29.53</v>
      </c>
    </row>
    <row r="2221" spans="1:5">
      <c r="A2221" s="153">
        <v>14146</v>
      </c>
      <c r="B2221" s="153" t="s">
        <v>9573</v>
      </c>
      <c r="C2221" s="153" t="s">
        <v>5598</v>
      </c>
      <c r="D2221" s="153" t="s">
        <v>128</v>
      </c>
      <c r="E2221" s="153">
        <v>47.5</v>
      </c>
    </row>
    <row r="2222" spans="1:5">
      <c r="A2222" s="153">
        <v>38134</v>
      </c>
      <c r="B2222" s="153" t="s">
        <v>9574</v>
      </c>
      <c r="C2222" s="153" t="s">
        <v>5584</v>
      </c>
      <c r="D2222" s="153" t="s">
        <v>127</v>
      </c>
      <c r="E2222" s="153">
        <v>61.8</v>
      </c>
    </row>
    <row r="2223" spans="1:5">
      <c r="A2223" s="153">
        <v>38132</v>
      </c>
      <c r="B2223" s="153" t="s">
        <v>9575</v>
      </c>
      <c r="C2223" s="153" t="s">
        <v>5584</v>
      </c>
      <c r="D2223" s="153" t="s">
        <v>127</v>
      </c>
      <c r="E2223" s="153">
        <v>63.03</v>
      </c>
    </row>
    <row r="2224" spans="1:5">
      <c r="A2224" s="153">
        <v>38133</v>
      </c>
      <c r="B2224" s="153" t="s">
        <v>9576</v>
      </c>
      <c r="C2224" s="153" t="s">
        <v>5584</v>
      </c>
      <c r="D2224" s="153" t="s">
        <v>127</v>
      </c>
      <c r="E2224" s="153">
        <v>60.97</v>
      </c>
    </row>
    <row r="2225" spans="1:5">
      <c r="A2225" s="153">
        <v>938</v>
      </c>
      <c r="B2225" s="153" t="s">
        <v>9577</v>
      </c>
      <c r="C2225" s="153" t="s">
        <v>5583</v>
      </c>
      <c r="D2225" s="153" t="s">
        <v>127</v>
      </c>
      <c r="E2225" s="153">
        <v>0.73</v>
      </c>
    </row>
    <row r="2226" spans="1:5">
      <c r="A2226" s="153">
        <v>937</v>
      </c>
      <c r="B2226" s="153" t="s">
        <v>9578</v>
      </c>
      <c r="C2226" s="153" t="s">
        <v>5583</v>
      </c>
      <c r="D2226" s="153" t="s">
        <v>127</v>
      </c>
      <c r="E2226" s="153">
        <v>4.54</v>
      </c>
    </row>
    <row r="2227" spans="1:5">
      <c r="A2227" s="153">
        <v>939</v>
      </c>
      <c r="B2227" s="153" t="s">
        <v>9579</v>
      </c>
      <c r="C2227" s="153" t="s">
        <v>5583</v>
      </c>
      <c r="D2227" s="153" t="s">
        <v>127</v>
      </c>
      <c r="E2227" s="153">
        <v>1.17</v>
      </c>
    </row>
    <row r="2228" spans="1:5">
      <c r="A2228" s="153">
        <v>944</v>
      </c>
      <c r="B2228" s="153" t="s">
        <v>9580</v>
      </c>
      <c r="C2228" s="153" t="s">
        <v>5583</v>
      </c>
      <c r="D2228" s="153" t="s">
        <v>127</v>
      </c>
      <c r="E2228" s="153">
        <v>2.0099999999999998</v>
      </c>
    </row>
    <row r="2229" spans="1:5">
      <c r="A2229" s="153">
        <v>940</v>
      </c>
      <c r="B2229" s="153" t="s">
        <v>9581</v>
      </c>
      <c r="C2229" s="153" t="s">
        <v>5583</v>
      </c>
      <c r="D2229" s="153" t="s">
        <v>127</v>
      </c>
      <c r="E2229" s="153">
        <v>2.78</v>
      </c>
    </row>
    <row r="2230" spans="1:5">
      <c r="A2230" s="153">
        <v>936</v>
      </c>
      <c r="B2230" s="153" t="s">
        <v>9582</v>
      </c>
      <c r="C2230" s="153" t="s">
        <v>5583</v>
      </c>
      <c r="D2230" s="153" t="s">
        <v>127</v>
      </c>
      <c r="E2230" s="153">
        <v>0.72</v>
      </c>
    </row>
    <row r="2231" spans="1:5">
      <c r="A2231" s="153">
        <v>935</v>
      </c>
      <c r="B2231" s="153" t="s">
        <v>9583</v>
      </c>
      <c r="C2231" s="153" t="s">
        <v>5583</v>
      </c>
      <c r="D2231" s="153" t="s">
        <v>127</v>
      </c>
      <c r="E2231" s="153">
        <v>0.55000000000000004</v>
      </c>
    </row>
    <row r="2232" spans="1:5">
      <c r="A2232" s="153">
        <v>406</v>
      </c>
      <c r="B2232" s="153" t="s">
        <v>9584</v>
      </c>
      <c r="C2232" s="153" t="s">
        <v>5580</v>
      </c>
      <c r="D2232" s="153" t="s">
        <v>127</v>
      </c>
      <c r="E2232" s="153">
        <v>56.35</v>
      </c>
    </row>
    <row r="2233" spans="1:5">
      <c r="A2233" s="153">
        <v>42529</v>
      </c>
      <c r="B2233" s="153" t="s">
        <v>9585</v>
      </c>
      <c r="C2233" s="153" t="s">
        <v>5583</v>
      </c>
      <c r="D2233" s="153" t="s">
        <v>128</v>
      </c>
      <c r="E2233" s="153">
        <v>0.86</v>
      </c>
    </row>
    <row r="2234" spans="1:5">
      <c r="A2234" s="153">
        <v>39634</v>
      </c>
      <c r="B2234" s="153" t="s">
        <v>9586</v>
      </c>
      <c r="C2234" s="153" t="s">
        <v>5583</v>
      </c>
      <c r="D2234" s="153" t="s">
        <v>127</v>
      </c>
      <c r="E2234" s="153">
        <v>4.34</v>
      </c>
    </row>
    <row r="2235" spans="1:5">
      <c r="A2235" s="153">
        <v>39701</v>
      </c>
      <c r="B2235" s="153" t="s">
        <v>9587</v>
      </c>
      <c r="C2235" s="153" t="s">
        <v>5580</v>
      </c>
      <c r="D2235" s="153" t="s">
        <v>128</v>
      </c>
      <c r="E2235" s="153">
        <v>61.47</v>
      </c>
    </row>
    <row r="2236" spans="1:5">
      <c r="A2236" s="153">
        <v>12815</v>
      </c>
      <c r="B2236" s="153" t="s">
        <v>9588</v>
      </c>
      <c r="C2236" s="153" t="s">
        <v>5580</v>
      </c>
      <c r="D2236" s="153" t="s">
        <v>127</v>
      </c>
      <c r="E2236" s="153">
        <v>5.58</v>
      </c>
    </row>
    <row r="2237" spans="1:5">
      <c r="A2237" s="153">
        <v>407</v>
      </c>
      <c r="B2237" s="153" t="s">
        <v>9589</v>
      </c>
      <c r="C2237" s="153" t="s">
        <v>5584</v>
      </c>
      <c r="D2237" s="153" t="s">
        <v>127</v>
      </c>
      <c r="E2237" s="153">
        <v>49.56</v>
      </c>
    </row>
    <row r="2238" spans="1:5">
      <c r="A2238" s="153">
        <v>39431</v>
      </c>
      <c r="B2238" s="153" t="s">
        <v>9590</v>
      </c>
      <c r="C2238" s="153" t="s">
        <v>5583</v>
      </c>
      <c r="D2238" s="153" t="s">
        <v>127</v>
      </c>
      <c r="E2238" s="153">
        <v>0.16</v>
      </c>
    </row>
    <row r="2239" spans="1:5">
      <c r="A2239" s="153">
        <v>39432</v>
      </c>
      <c r="B2239" s="153" t="s">
        <v>9591</v>
      </c>
      <c r="C2239" s="153" t="s">
        <v>5583</v>
      </c>
      <c r="D2239" s="153" t="s">
        <v>127</v>
      </c>
      <c r="E2239" s="153">
        <v>2.12</v>
      </c>
    </row>
    <row r="2240" spans="1:5">
      <c r="A2240" s="153">
        <v>20111</v>
      </c>
      <c r="B2240" s="153" t="s">
        <v>9592</v>
      </c>
      <c r="C2240" s="153" t="s">
        <v>5580</v>
      </c>
      <c r="D2240" s="153" t="s">
        <v>5579</v>
      </c>
      <c r="E2240" s="153">
        <v>6.5</v>
      </c>
    </row>
    <row r="2241" spans="1:5">
      <c r="A2241" s="153">
        <v>21127</v>
      </c>
      <c r="B2241" s="153" t="s">
        <v>9593</v>
      </c>
      <c r="C2241" s="153" t="s">
        <v>5580</v>
      </c>
      <c r="D2241" s="153" t="s">
        <v>127</v>
      </c>
      <c r="E2241" s="153">
        <v>2.4500000000000002</v>
      </c>
    </row>
    <row r="2242" spans="1:5">
      <c r="A2242" s="153">
        <v>404</v>
      </c>
      <c r="B2242" s="153" t="s">
        <v>9594</v>
      </c>
      <c r="C2242" s="153" t="s">
        <v>5583</v>
      </c>
      <c r="D2242" s="153" t="s">
        <v>127</v>
      </c>
      <c r="E2242" s="153">
        <v>0.88</v>
      </c>
    </row>
    <row r="2243" spans="1:5">
      <c r="A2243" s="153">
        <v>14151</v>
      </c>
      <c r="B2243" s="153" t="s">
        <v>9595</v>
      </c>
      <c r="C2243" s="153" t="s">
        <v>5580</v>
      </c>
      <c r="D2243" s="153" t="s">
        <v>128</v>
      </c>
      <c r="E2243" s="153">
        <v>34.14</v>
      </c>
    </row>
    <row r="2244" spans="1:5">
      <c r="A2244" s="153">
        <v>14153</v>
      </c>
      <c r="B2244" s="153" t="s">
        <v>9596</v>
      </c>
      <c r="C2244" s="153" t="s">
        <v>5580</v>
      </c>
      <c r="D2244" s="153" t="s">
        <v>128</v>
      </c>
      <c r="E2244" s="153">
        <v>38.590000000000003</v>
      </c>
    </row>
    <row r="2245" spans="1:5">
      <c r="A2245" s="153">
        <v>14152</v>
      </c>
      <c r="B2245" s="153" t="s">
        <v>9597</v>
      </c>
      <c r="C2245" s="153" t="s">
        <v>5580</v>
      </c>
      <c r="D2245" s="153" t="s">
        <v>128</v>
      </c>
      <c r="E2245" s="153">
        <v>29.62</v>
      </c>
    </row>
    <row r="2246" spans="1:5">
      <c r="A2246" s="153">
        <v>14154</v>
      </c>
      <c r="B2246" s="153" t="s">
        <v>9598</v>
      </c>
      <c r="C2246" s="153" t="s">
        <v>5580</v>
      </c>
      <c r="D2246" s="153" t="s">
        <v>128</v>
      </c>
      <c r="E2246" s="153">
        <v>103.69</v>
      </c>
    </row>
    <row r="2247" spans="1:5">
      <c r="A2247" s="153">
        <v>42015</v>
      </c>
      <c r="B2247" s="153" t="s">
        <v>9599</v>
      </c>
      <c r="C2247" s="153" t="s">
        <v>5583</v>
      </c>
      <c r="D2247" s="153" t="s">
        <v>127</v>
      </c>
      <c r="E2247" s="153">
        <v>0.11</v>
      </c>
    </row>
    <row r="2248" spans="1:5">
      <c r="A2248" s="153">
        <v>3146</v>
      </c>
      <c r="B2248" s="153" t="s">
        <v>9600</v>
      </c>
      <c r="C2248" s="153" t="s">
        <v>5580</v>
      </c>
      <c r="D2248" s="153" t="s">
        <v>5579</v>
      </c>
      <c r="E2248" s="153">
        <v>2.23</v>
      </c>
    </row>
    <row r="2249" spans="1:5">
      <c r="A2249" s="153">
        <v>3143</v>
      </c>
      <c r="B2249" s="153" t="s">
        <v>9601</v>
      </c>
      <c r="C2249" s="153" t="s">
        <v>5580</v>
      </c>
      <c r="D2249" s="153" t="s">
        <v>127</v>
      </c>
      <c r="E2249" s="153">
        <v>5.07</v>
      </c>
    </row>
    <row r="2250" spans="1:5">
      <c r="A2250" s="153">
        <v>3148</v>
      </c>
      <c r="B2250" s="153" t="s">
        <v>9602</v>
      </c>
      <c r="C2250" s="153" t="s">
        <v>5580</v>
      </c>
      <c r="D2250" s="153" t="s">
        <v>127</v>
      </c>
      <c r="E2250" s="153">
        <v>8.2200000000000006</v>
      </c>
    </row>
    <row r="2251" spans="1:5">
      <c r="A2251" s="153">
        <v>4310</v>
      </c>
      <c r="B2251" s="153" t="s">
        <v>9603</v>
      </c>
      <c r="C2251" s="153" t="s">
        <v>5580</v>
      </c>
      <c r="D2251" s="153" t="s">
        <v>127</v>
      </c>
      <c r="E2251" s="153">
        <v>1.6</v>
      </c>
    </row>
    <row r="2252" spans="1:5">
      <c r="A2252" s="153">
        <v>4311</v>
      </c>
      <c r="B2252" s="153" t="s">
        <v>9604</v>
      </c>
      <c r="C2252" s="153" t="s">
        <v>5580</v>
      </c>
      <c r="D2252" s="153" t="s">
        <v>127</v>
      </c>
      <c r="E2252" s="153">
        <v>1.1200000000000001</v>
      </c>
    </row>
    <row r="2253" spans="1:5">
      <c r="A2253" s="153">
        <v>4312</v>
      </c>
      <c r="B2253" s="153" t="s">
        <v>9605</v>
      </c>
      <c r="C2253" s="153" t="s">
        <v>5580</v>
      </c>
      <c r="D2253" s="153" t="s">
        <v>127</v>
      </c>
      <c r="E2253" s="153">
        <v>1.57</v>
      </c>
    </row>
    <row r="2254" spans="1:5">
      <c r="A2254" s="153">
        <v>11162</v>
      </c>
      <c r="B2254" s="153" t="s">
        <v>9606</v>
      </c>
      <c r="C2254" s="153" t="s">
        <v>5580</v>
      </c>
      <c r="D2254" s="153" t="s">
        <v>127</v>
      </c>
      <c r="E2254" s="153">
        <v>2.21</v>
      </c>
    </row>
    <row r="2255" spans="1:5">
      <c r="A2255" s="153">
        <v>13261</v>
      </c>
      <c r="B2255" s="153" t="s">
        <v>9607</v>
      </c>
      <c r="C2255" s="153" t="s">
        <v>5580</v>
      </c>
      <c r="D2255" s="153" t="s">
        <v>127</v>
      </c>
      <c r="E2255" s="153">
        <v>1.0900000000000001</v>
      </c>
    </row>
    <row r="2256" spans="1:5">
      <c r="A2256" s="153">
        <v>3255</v>
      </c>
      <c r="B2256" s="153" t="s">
        <v>9608</v>
      </c>
      <c r="C2256" s="153" t="s">
        <v>5580</v>
      </c>
      <c r="D2256" s="153" t="s">
        <v>127</v>
      </c>
      <c r="E2256" s="153">
        <v>5.05</v>
      </c>
    </row>
    <row r="2257" spans="1:5">
      <c r="A2257" s="153">
        <v>3254</v>
      </c>
      <c r="B2257" s="153" t="s">
        <v>9609</v>
      </c>
      <c r="C2257" s="153" t="s">
        <v>5580</v>
      </c>
      <c r="D2257" s="153" t="s">
        <v>127</v>
      </c>
      <c r="E2257" s="153">
        <v>82.13</v>
      </c>
    </row>
    <row r="2258" spans="1:5">
      <c r="A2258" s="153">
        <v>3259</v>
      </c>
      <c r="B2258" s="153" t="s">
        <v>9610</v>
      </c>
      <c r="C2258" s="153" t="s">
        <v>5580</v>
      </c>
      <c r="D2258" s="153" t="s">
        <v>127</v>
      </c>
      <c r="E2258" s="153">
        <v>9.8699999999999992</v>
      </c>
    </row>
    <row r="2259" spans="1:5">
      <c r="A2259" s="153">
        <v>3258</v>
      </c>
      <c r="B2259" s="153" t="s">
        <v>9611</v>
      </c>
      <c r="C2259" s="153" t="s">
        <v>5580</v>
      </c>
      <c r="D2259" s="153" t="s">
        <v>127</v>
      </c>
      <c r="E2259" s="153">
        <v>5.96</v>
      </c>
    </row>
    <row r="2260" spans="1:5">
      <c r="A2260" s="153">
        <v>3251</v>
      </c>
      <c r="B2260" s="153" t="s">
        <v>9612</v>
      </c>
      <c r="C2260" s="153" t="s">
        <v>5580</v>
      </c>
      <c r="D2260" s="153" t="s">
        <v>127</v>
      </c>
      <c r="E2260" s="153">
        <v>3.51</v>
      </c>
    </row>
    <row r="2261" spans="1:5">
      <c r="A2261" s="153">
        <v>3256</v>
      </c>
      <c r="B2261" s="153" t="s">
        <v>9613</v>
      </c>
      <c r="C2261" s="153" t="s">
        <v>5580</v>
      </c>
      <c r="D2261" s="153" t="s">
        <v>127</v>
      </c>
      <c r="E2261" s="153">
        <v>6.66</v>
      </c>
    </row>
    <row r="2262" spans="1:5">
      <c r="A2262" s="153">
        <v>3261</v>
      </c>
      <c r="B2262" s="153" t="s">
        <v>9614</v>
      </c>
      <c r="C2262" s="153" t="s">
        <v>5580</v>
      </c>
      <c r="D2262" s="153" t="s">
        <v>127</v>
      </c>
      <c r="E2262" s="153">
        <v>72.63</v>
      </c>
    </row>
    <row r="2263" spans="1:5">
      <c r="A2263" s="153">
        <v>3260</v>
      </c>
      <c r="B2263" s="153" t="s">
        <v>9615</v>
      </c>
      <c r="C2263" s="153" t="s">
        <v>5580</v>
      </c>
      <c r="D2263" s="153" t="s">
        <v>127</v>
      </c>
      <c r="E2263" s="153">
        <v>12.48</v>
      </c>
    </row>
    <row r="2264" spans="1:5">
      <c r="A2264" s="153">
        <v>3272</v>
      </c>
      <c r="B2264" s="153" t="s">
        <v>9616</v>
      </c>
      <c r="C2264" s="153" t="s">
        <v>5580</v>
      </c>
      <c r="D2264" s="153" t="s">
        <v>128</v>
      </c>
      <c r="E2264" s="153">
        <v>24.04</v>
      </c>
    </row>
    <row r="2265" spans="1:5">
      <c r="A2265" s="153">
        <v>3265</v>
      </c>
      <c r="B2265" s="153" t="s">
        <v>9617</v>
      </c>
      <c r="C2265" s="153" t="s">
        <v>5580</v>
      </c>
      <c r="D2265" s="153" t="s">
        <v>128</v>
      </c>
      <c r="E2265" s="153">
        <v>19.100000000000001</v>
      </c>
    </row>
    <row r="2266" spans="1:5">
      <c r="A2266" s="153">
        <v>3262</v>
      </c>
      <c r="B2266" s="153" t="s">
        <v>9618</v>
      </c>
      <c r="C2266" s="153" t="s">
        <v>5580</v>
      </c>
      <c r="D2266" s="153" t="s">
        <v>128</v>
      </c>
      <c r="E2266" s="153">
        <v>8.36</v>
      </c>
    </row>
    <row r="2267" spans="1:5">
      <c r="A2267" s="153">
        <v>3264</v>
      </c>
      <c r="B2267" s="153" t="s">
        <v>9619</v>
      </c>
      <c r="C2267" s="153" t="s">
        <v>5580</v>
      </c>
      <c r="D2267" s="153" t="s">
        <v>128</v>
      </c>
      <c r="E2267" s="153">
        <v>13.73</v>
      </c>
    </row>
    <row r="2268" spans="1:5">
      <c r="A2268" s="153">
        <v>3267</v>
      </c>
      <c r="B2268" s="153" t="s">
        <v>9620</v>
      </c>
      <c r="C2268" s="153" t="s">
        <v>5580</v>
      </c>
      <c r="D2268" s="153" t="s">
        <v>128</v>
      </c>
      <c r="E2268" s="153">
        <v>44.86</v>
      </c>
    </row>
    <row r="2269" spans="1:5">
      <c r="A2269" s="153">
        <v>3266</v>
      </c>
      <c r="B2269" s="153" t="s">
        <v>9621</v>
      </c>
      <c r="C2269" s="153" t="s">
        <v>5580</v>
      </c>
      <c r="D2269" s="153" t="s">
        <v>128</v>
      </c>
      <c r="E2269" s="153">
        <v>28.54</v>
      </c>
    </row>
    <row r="2270" spans="1:5">
      <c r="A2270" s="153">
        <v>3263</v>
      </c>
      <c r="B2270" s="153" t="s">
        <v>9622</v>
      </c>
      <c r="C2270" s="153" t="s">
        <v>5580</v>
      </c>
      <c r="D2270" s="153" t="s">
        <v>128</v>
      </c>
      <c r="E2270" s="153">
        <v>11.42</v>
      </c>
    </row>
    <row r="2271" spans="1:5">
      <c r="A2271" s="153">
        <v>3268</v>
      </c>
      <c r="B2271" s="153" t="s">
        <v>9623</v>
      </c>
      <c r="C2271" s="153" t="s">
        <v>5580</v>
      </c>
      <c r="D2271" s="153" t="s">
        <v>128</v>
      </c>
      <c r="E2271" s="153">
        <v>60.65</v>
      </c>
    </row>
    <row r="2272" spans="1:5">
      <c r="A2272" s="153">
        <v>3271</v>
      </c>
      <c r="B2272" s="153" t="s">
        <v>9624</v>
      </c>
      <c r="C2272" s="153" t="s">
        <v>5580</v>
      </c>
      <c r="D2272" s="153" t="s">
        <v>128</v>
      </c>
      <c r="E2272" s="153">
        <v>89.67</v>
      </c>
    </row>
    <row r="2273" spans="1:5">
      <c r="A2273" s="153">
        <v>3270</v>
      </c>
      <c r="B2273" s="153" t="s">
        <v>9625</v>
      </c>
      <c r="C2273" s="153" t="s">
        <v>5580</v>
      </c>
      <c r="D2273" s="153" t="s">
        <v>128</v>
      </c>
      <c r="E2273" s="153">
        <v>150.65</v>
      </c>
    </row>
    <row r="2274" spans="1:5">
      <c r="A2274" s="153">
        <v>3275</v>
      </c>
      <c r="B2274" s="153" t="s">
        <v>9626</v>
      </c>
      <c r="C2274" s="153" t="s">
        <v>5581</v>
      </c>
      <c r="D2274" s="153" t="s">
        <v>127</v>
      </c>
      <c r="E2274" s="153">
        <v>78.180000000000007</v>
      </c>
    </row>
    <row r="2275" spans="1:5">
      <c r="A2275" s="153">
        <v>39512</v>
      </c>
      <c r="B2275" s="153" t="s">
        <v>9627</v>
      </c>
      <c r="C2275" s="153" t="s">
        <v>5581</v>
      </c>
      <c r="D2275" s="153" t="s">
        <v>127</v>
      </c>
      <c r="E2275" s="153">
        <v>78.2</v>
      </c>
    </row>
    <row r="2276" spans="1:5">
      <c r="A2276" s="153">
        <v>39511</v>
      </c>
      <c r="B2276" s="153" t="s">
        <v>9628</v>
      </c>
      <c r="C2276" s="153" t="s">
        <v>5581</v>
      </c>
      <c r="D2276" s="153" t="s">
        <v>127</v>
      </c>
      <c r="E2276" s="153">
        <v>85.29</v>
      </c>
    </row>
    <row r="2277" spans="1:5">
      <c r="A2277" s="153">
        <v>39513</v>
      </c>
      <c r="B2277" s="153" t="s">
        <v>9629</v>
      </c>
      <c r="C2277" s="153" t="s">
        <v>5581</v>
      </c>
      <c r="D2277" s="153" t="s">
        <v>127</v>
      </c>
      <c r="E2277" s="153">
        <v>91.48</v>
      </c>
    </row>
    <row r="2278" spans="1:5">
      <c r="A2278" s="153">
        <v>3286</v>
      </c>
      <c r="B2278" s="153" t="s">
        <v>9630</v>
      </c>
      <c r="C2278" s="153" t="s">
        <v>5581</v>
      </c>
      <c r="D2278" s="153" t="s">
        <v>128</v>
      </c>
      <c r="E2278" s="153">
        <v>56.64</v>
      </c>
    </row>
    <row r="2279" spans="1:5">
      <c r="A2279" s="153">
        <v>3287</v>
      </c>
      <c r="B2279" s="153" t="s">
        <v>9631</v>
      </c>
      <c r="C2279" s="153" t="s">
        <v>5581</v>
      </c>
      <c r="D2279" s="153" t="s">
        <v>128</v>
      </c>
      <c r="E2279" s="153">
        <v>85.6</v>
      </c>
    </row>
    <row r="2280" spans="1:5">
      <c r="A2280" s="153">
        <v>3283</v>
      </c>
      <c r="B2280" s="153" t="s">
        <v>9632</v>
      </c>
      <c r="C2280" s="153" t="s">
        <v>5581</v>
      </c>
      <c r="D2280" s="153" t="s">
        <v>128</v>
      </c>
      <c r="E2280" s="153">
        <v>17.98</v>
      </c>
    </row>
    <row r="2281" spans="1:5">
      <c r="A2281" s="153">
        <v>11587</v>
      </c>
      <c r="B2281" s="153" t="s">
        <v>9633</v>
      </c>
      <c r="C2281" s="153" t="s">
        <v>5581</v>
      </c>
      <c r="D2281" s="153" t="s">
        <v>127</v>
      </c>
      <c r="E2281" s="153">
        <v>53.61</v>
      </c>
    </row>
    <row r="2282" spans="1:5">
      <c r="A2282" s="153">
        <v>36225</v>
      </c>
      <c r="B2282" s="153" t="s">
        <v>9634</v>
      </c>
      <c r="C2282" s="153" t="s">
        <v>5581</v>
      </c>
      <c r="D2282" s="153" t="s">
        <v>127</v>
      </c>
      <c r="E2282" s="153">
        <v>21.78</v>
      </c>
    </row>
    <row r="2283" spans="1:5">
      <c r="A2283" s="153">
        <v>36230</v>
      </c>
      <c r="B2283" s="153" t="s">
        <v>9635</v>
      </c>
      <c r="C2283" s="153" t="s">
        <v>5581</v>
      </c>
      <c r="D2283" s="153" t="s">
        <v>5579</v>
      </c>
      <c r="E2283" s="153">
        <v>16</v>
      </c>
    </row>
    <row r="2284" spans="1:5">
      <c r="A2284" s="153">
        <v>36238</v>
      </c>
      <c r="B2284" s="153" t="s">
        <v>9636</v>
      </c>
      <c r="C2284" s="153" t="s">
        <v>5581</v>
      </c>
      <c r="D2284" s="153" t="s">
        <v>127</v>
      </c>
      <c r="E2284" s="153">
        <v>15.63</v>
      </c>
    </row>
    <row r="2285" spans="1:5">
      <c r="A2285" s="153">
        <v>11887</v>
      </c>
      <c r="B2285" s="153" t="s">
        <v>9637</v>
      </c>
      <c r="C2285" s="153" t="s">
        <v>5580</v>
      </c>
      <c r="D2285" s="153" t="s">
        <v>127</v>
      </c>
      <c r="E2285" s="153">
        <v>2640.82</v>
      </c>
    </row>
    <row r="2286" spans="1:5">
      <c r="A2286" s="153">
        <v>11883</v>
      </c>
      <c r="B2286" s="153" t="s">
        <v>9638</v>
      </c>
      <c r="C2286" s="153" t="s">
        <v>5580</v>
      </c>
      <c r="D2286" s="153" t="s">
        <v>127</v>
      </c>
      <c r="E2286" s="153">
        <v>3882.47</v>
      </c>
    </row>
    <row r="2287" spans="1:5">
      <c r="A2287" s="153">
        <v>11884</v>
      </c>
      <c r="B2287" s="153" t="s">
        <v>9639</v>
      </c>
      <c r="C2287" s="153" t="s">
        <v>5580</v>
      </c>
      <c r="D2287" s="153" t="s">
        <v>127</v>
      </c>
      <c r="E2287" s="153">
        <v>4165.55</v>
      </c>
    </row>
    <row r="2288" spans="1:5">
      <c r="A2288" s="153">
        <v>11885</v>
      </c>
      <c r="B2288" s="153" t="s">
        <v>9640</v>
      </c>
      <c r="C2288" s="153" t="s">
        <v>5580</v>
      </c>
      <c r="D2288" s="153" t="s">
        <v>127</v>
      </c>
      <c r="E2288" s="153">
        <v>4646</v>
      </c>
    </row>
    <row r="2289" spans="1:5">
      <c r="A2289" s="153">
        <v>11886</v>
      </c>
      <c r="B2289" s="153" t="s">
        <v>9641</v>
      </c>
      <c r="C2289" s="153" t="s">
        <v>5580</v>
      </c>
      <c r="D2289" s="153" t="s">
        <v>127</v>
      </c>
      <c r="E2289" s="153">
        <v>1497.39</v>
      </c>
    </row>
    <row r="2290" spans="1:5">
      <c r="A2290" s="153">
        <v>11888</v>
      </c>
      <c r="B2290" s="153" t="s">
        <v>9642</v>
      </c>
      <c r="C2290" s="153" t="s">
        <v>5580</v>
      </c>
      <c r="D2290" s="153" t="s">
        <v>127</v>
      </c>
      <c r="E2290" s="153">
        <v>3516.46</v>
      </c>
    </row>
    <row r="2291" spans="1:5">
      <c r="A2291" s="153">
        <v>3277</v>
      </c>
      <c r="B2291" s="153" t="s">
        <v>9643</v>
      </c>
      <c r="C2291" s="153" t="s">
        <v>5580</v>
      </c>
      <c r="D2291" s="153" t="s">
        <v>127</v>
      </c>
      <c r="E2291" s="153">
        <v>593.02</v>
      </c>
    </row>
    <row r="2292" spans="1:5">
      <c r="A2292" s="153">
        <v>3281</v>
      </c>
      <c r="B2292" s="153" t="s">
        <v>9644</v>
      </c>
      <c r="C2292" s="153" t="s">
        <v>5580</v>
      </c>
      <c r="D2292" s="153" t="s">
        <v>127</v>
      </c>
      <c r="E2292" s="153">
        <v>491.1</v>
      </c>
    </row>
    <row r="2293" spans="1:5">
      <c r="A2293" s="153">
        <v>39363</v>
      </c>
      <c r="B2293" s="153" t="s">
        <v>9645</v>
      </c>
      <c r="C2293" s="153" t="s">
        <v>5580</v>
      </c>
      <c r="D2293" s="153" t="s">
        <v>127</v>
      </c>
      <c r="E2293" s="153">
        <v>3340</v>
      </c>
    </row>
    <row r="2294" spans="1:5">
      <c r="A2294" s="153">
        <v>39361</v>
      </c>
      <c r="B2294" s="153" t="s">
        <v>9646</v>
      </c>
      <c r="C2294" s="153" t="s">
        <v>5580</v>
      </c>
      <c r="D2294" s="153" t="s">
        <v>127</v>
      </c>
      <c r="E2294" s="153">
        <v>858.85</v>
      </c>
    </row>
    <row r="2295" spans="1:5">
      <c r="A2295" s="153">
        <v>39362</v>
      </c>
      <c r="B2295" s="153" t="s">
        <v>9647</v>
      </c>
      <c r="C2295" s="153" t="s">
        <v>5580</v>
      </c>
      <c r="D2295" s="153" t="s">
        <v>127</v>
      </c>
      <c r="E2295" s="153">
        <v>2642.92</v>
      </c>
    </row>
    <row r="2296" spans="1:5">
      <c r="A2296" s="153">
        <v>39364</v>
      </c>
      <c r="B2296" s="153" t="s">
        <v>9648</v>
      </c>
      <c r="C2296" s="153" t="s">
        <v>5580</v>
      </c>
      <c r="D2296" s="153" t="s">
        <v>127</v>
      </c>
      <c r="E2296" s="153">
        <v>7634.3</v>
      </c>
    </row>
    <row r="2297" spans="1:5">
      <c r="A2297" s="153">
        <v>14576</v>
      </c>
      <c r="B2297" s="153" t="s">
        <v>9649</v>
      </c>
      <c r="C2297" s="153" t="s">
        <v>5580</v>
      </c>
      <c r="D2297" s="153" t="s">
        <v>128</v>
      </c>
      <c r="E2297" s="153">
        <v>3585005.97</v>
      </c>
    </row>
    <row r="2298" spans="1:5">
      <c r="A2298" s="153">
        <v>13877</v>
      </c>
      <c r="B2298" s="153" t="s">
        <v>9650</v>
      </c>
      <c r="C2298" s="153" t="s">
        <v>5580</v>
      </c>
      <c r="D2298" s="153" t="s">
        <v>128</v>
      </c>
      <c r="E2298" s="153">
        <v>1534687.58</v>
      </c>
    </row>
    <row r="2299" spans="1:5">
      <c r="A2299" s="153">
        <v>7307</v>
      </c>
      <c r="B2299" s="153" t="s">
        <v>9651</v>
      </c>
      <c r="C2299" s="153" t="s">
        <v>5585</v>
      </c>
      <c r="D2299" s="153" t="s">
        <v>127</v>
      </c>
      <c r="E2299" s="153">
        <v>20.2</v>
      </c>
    </row>
    <row r="2300" spans="1:5">
      <c r="A2300" s="153">
        <v>38122</v>
      </c>
      <c r="B2300" s="153" t="s">
        <v>9652</v>
      </c>
      <c r="C2300" s="153" t="s">
        <v>5585</v>
      </c>
      <c r="D2300" s="153" t="s">
        <v>127</v>
      </c>
      <c r="E2300" s="153">
        <v>9.42</v>
      </c>
    </row>
    <row r="2301" spans="1:5">
      <c r="A2301" s="153">
        <v>6086</v>
      </c>
      <c r="B2301" s="153" t="s">
        <v>9653</v>
      </c>
      <c r="C2301" s="153" t="s">
        <v>5599</v>
      </c>
      <c r="D2301" s="153" t="s">
        <v>127</v>
      </c>
      <c r="E2301" s="153">
        <v>44.43</v>
      </c>
    </row>
    <row r="2302" spans="1:5">
      <c r="A2302" s="153">
        <v>38633</v>
      </c>
      <c r="B2302" s="153" t="s">
        <v>9654</v>
      </c>
      <c r="C2302" s="153" t="s">
        <v>5580</v>
      </c>
      <c r="D2302" s="153" t="s">
        <v>127</v>
      </c>
      <c r="E2302" s="153">
        <v>9.59</v>
      </c>
    </row>
    <row r="2303" spans="1:5">
      <c r="A2303" s="153">
        <v>12344</v>
      </c>
      <c r="B2303" s="153" t="s">
        <v>9655</v>
      </c>
      <c r="C2303" s="153" t="s">
        <v>5580</v>
      </c>
      <c r="D2303" s="153" t="s">
        <v>127</v>
      </c>
      <c r="E2303" s="153">
        <v>3.27</v>
      </c>
    </row>
    <row r="2304" spans="1:5">
      <c r="A2304" s="153">
        <v>12343</v>
      </c>
      <c r="B2304" s="153" t="s">
        <v>9656</v>
      </c>
      <c r="C2304" s="153" t="s">
        <v>5580</v>
      </c>
      <c r="D2304" s="153" t="s">
        <v>127</v>
      </c>
      <c r="E2304" s="153">
        <v>5.08</v>
      </c>
    </row>
    <row r="2305" spans="1:5">
      <c r="A2305" s="153">
        <v>3295</v>
      </c>
      <c r="B2305" s="153" t="s">
        <v>9657</v>
      </c>
      <c r="C2305" s="153" t="s">
        <v>5580</v>
      </c>
      <c r="D2305" s="153" t="s">
        <v>127</v>
      </c>
      <c r="E2305" s="153">
        <v>17.739999999999998</v>
      </c>
    </row>
    <row r="2306" spans="1:5">
      <c r="A2306" s="153">
        <v>3302</v>
      </c>
      <c r="B2306" s="153" t="s">
        <v>9658</v>
      </c>
      <c r="C2306" s="153" t="s">
        <v>5580</v>
      </c>
      <c r="D2306" s="153" t="s">
        <v>127</v>
      </c>
      <c r="E2306" s="153">
        <v>18.55</v>
      </c>
    </row>
    <row r="2307" spans="1:5">
      <c r="A2307" s="153">
        <v>3297</v>
      </c>
      <c r="B2307" s="153" t="s">
        <v>9659</v>
      </c>
      <c r="C2307" s="153" t="s">
        <v>5580</v>
      </c>
      <c r="D2307" s="153" t="s">
        <v>127</v>
      </c>
      <c r="E2307" s="153">
        <v>19.8</v>
      </c>
    </row>
    <row r="2308" spans="1:5">
      <c r="A2308" s="153">
        <v>3294</v>
      </c>
      <c r="B2308" s="153" t="s">
        <v>9660</v>
      </c>
      <c r="C2308" s="153" t="s">
        <v>5580</v>
      </c>
      <c r="D2308" s="153" t="s">
        <v>127</v>
      </c>
      <c r="E2308" s="153">
        <v>20.100000000000001</v>
      </c>
    </row>
    <row r="2309" spans="1:5">
      <c r="A2309" s="153">
        <v>3292</v>
      </c>
      <c r="B2309" s="153" t="s">
        <v>9661</v>
      </c>
      <c r="C2309" s="153" t="s">
        <v>5580</v>
      </c>
      <c r="D2309" s="153" t="s">
        <v>5579</v>
      </c>
      <c r="E2309" s="153">
        <v>18.89</v>
      </c>
    </row>
    <row r="2310" spans="1:5">
      <c r="A2310" s="153">
        <v>3298</v>
      </c>
      <c r="B2310" s="153" t="s">
        <v>9662</v>
      </c>
      <c r="C2310" s="153" t="s">
        <v>5580</v>
      </c>
      <c r="D2310" s="153" t="s">
        <v>127</v>
      </c>
      <c r="E2310" s="153">
        <v>44.27</v>
      </c>
    </row>
    <row r="2311" spans="1:5">
      <c r="A2311" s="153">
        <v>11596</v>
      </c>
      <c r="B2311" s="153" t="s">
        <v>9663</v>
      </c>
      <c r="C2311" s="153" t="s">
        <v>5580</v>
      </c>
      <c r="D2311" s="153" t="s">
        <v>128</v>
      </c>
      <c r="E2311" s="153">
        <v>450</v>
      </c>
    </row>
    <row r="2312" spans="1:5">
      <c r="A2312" s="153">
        <v>34802</v>
      </c>
      <c r="B2312" s="153" t="s">
        <v>9664</v>
      </c>
      <c r="C2312" s="153" t="s">
        <v>5580</v>
      </c>
      <c r="D2312" s="153" t="s">
        <v>128</v>
      </c>
      <c r="E2312" s="153">
        <v>1235.8399999999999</v>
      </c>
    </row>
    <row r="2313" spans="1:5">
      <c r="A2313" s="153">
        <v>11588</v>
      </c>
      <c r="B2313" s="153" t="s">
        <v>9665</v>
      </c>
      <c r="C2313" s="153" t="s">
        <v>5580</v>
      </c>
      <c r="D2313" s="153" t="s">
        <v>128</v>
      </c>
      <c r="E2313" s="153">
        <v>1333.27</v>
      </c>
    </row>
    <row r="2314" spans="1:5">
      <c r="A2314" s="153">
        <v>34383</v>
      </c>
      <c r="B2314" s="153" t="s">
        <v>9666</v>
      </c>
      <c r="C2314" s="153" t="s">
        <v>5580</v>
      </c>
      <c r="D2314" s="153" t="s">
        <v>128</v>
      </c>
      <c r="E2314" s="153">
        <v>1466.7</v>
      </c>
    </row>
    <row r="2315" spans="1:5">
      <c r="A2315" s="153">
        <v>40451</v>
      </c>
      <c r="B2315" s="153" t="s">
        <v>9667</v>
      </c>
      <c r="C2315" s="153" t="s">
        <v>5581</v>
      </c>
      <c r="D2315" s="153" t="s">
        <v>128</v>
      </c>
      <c r="E2315" s="153">
        <v>118.56</v>
      </c>
    </row>
    <row r="2316" spans="1:5">
      <c r="A2316" s="153">
        <v>40453</v>
      </c>
      <c r="B2316" s="153" t="s">
        <v>9668</v>
      </c>
      <c r="C2316" s="153" t="s">
        <v>5581</v>
      </c>
      <c r="D2316" s="153" t="s">
        <v>128</v>
      </c>
      <c r="E2316" s="153">
        <v>128.28</v>
      </c>
    </row>
    <row r="2317" spans="1:5">
      <c r="A2317" s="153">
        <v>40452</v>
      </c>
      <c r="B2317" s="153" t="s">
        <v>9669</v>
      </c>
      <c r="C2317" s="153" t="s">
        <v>5581</v>
      </c>
      <c r="D2317" s="153" t="s">
        <v>128</v>
      </c>
      <c r="E2317" s="153">
        <v>140.69999999999999</v>
      </c>
    </row>
    <row r="2318" spans="1:5">
      <c r="A2318" s="153">
        <v>11594</v>
      </c>
      <c r="B2318" s="153" t="s">
        <v>9670</v>
      </c>
      <c r="C2318" s="153" t="s">
        <v>5580</v>
      </c>
      <c r="D2318" s="153" t="s">
        <v>128</v>
      </c>
      <c r="E2318" s="153">
        <v>424.95</v>
      </c>
    </row>
    <row r="2319" spans="1:5">
      <c r="A2319" s="153">
        <v>3311</v>
      </c>
      <c r="B2319" s="153" t="s">
        <v>9671</v>
      </c>
      <c r="C2319" s="153" t="s">
        <v>5582</v>
      </c>
      <c r="D2319" s="153" t="s">
        <v>128</v>
      </c>
      <c r="E2319" s="153">
        <v>424.95</v>
      </c>
    </row>
    <row r="2320" spans="1:5">
      <c r="A2320" s="153">
        <v>11599</v>
      </c>
      <c r="B2320" s="153" t="s">
        <v>9672</v>
      </c>
      <c r="C2320" s="153" t="s">
        <v>5580</v>
      </c>
      <c r="D2320" s="153" t="s">
        <v>128</v>
      </c>
      <c r="E2320" s="153">
        <v>565.14</v>
      </c>
    </row>
    <row r="2321" spans="1:5">
      <c r="A2321" s="153">
        <v>11593</v>
      </c>
      <c r="B2321" s="153" t="s">
        <v>9673</v>
      </c>
      <c r="C2321" s="153" t="s">
        <v>5580</v>
      </c>
      <c r="D2321" s="153" t="s">
        <v>128</v>
      </c>
      <c r="E2321" s="153">
        <v>792.29</v>
      </c>
    </row>
    <row r="2322" spans="1:5">
      <c r="A2322" s="153">
        <v>3314</v>
      </c>
      <c r="B2322" s="153" t="s">
        <v>9674</v>
      </c>
      <c r="C2322" s="153" t="s">
        <v>5582</v>
      </c>
      <c r="D2322" s="153" t="s">
        <v>128</v>
      </c>
      <c r="E2322" s="153">
        <v>566.65</v>
      </c>
    </row>
    <row r="2323" spans="1:5">
      <c r="A2323" s="153">
        <v>11597</v>
      </c>
      <c r="B2323" s="153" t="s">
        <v>9675</v>
      </c>
      <c r="C2323" s="153" t="s">
        <v>5580</v>
      </c>
      <c r="D2323" s="153" t="s">
        <v>128</v>
      </c>
      <c r="E2323" s="153">
        <v>658.94</v>
      </c>
    </row>
    <row r="2324" spans="1:5">
      <c r="A2324" s="153">
        <v>3309</v>
      </c>
      <c r="B2324" s="153" t="s">
        <v>9676</v>
      </c>
      <c r="C2324" s="153" t="s">
        <v>5582</v>
      </c>
      <c r="D2324" s="153" t="s">
        <v>128</v>
      </c>
      <c r="E2324" s="153">
        <v>450</v>
      </c>
    </row>
    <row r="2325" spans="1:5">
      <c r="A2325" s="153">
        <v>34612</v>
      </c>
      <c r="B2325" s="153" t="s">
        <v>9677</v>
      </c>
      <c r="C2325" s="153" t="s">
        <v>5580</v>
      </c>
      <c r="D2325" s="153" t="s">
        <v>128</v>
      </c>
      <c r="E2325" s="153">
        <v>815</v>
      </c>
    </row>
    <row r="2326" spans="1:5">
      <c r="A2326" s="153">
        <v>34635</v>
      </c>
      <c r="B2326" s="153" t="s">
        <v>9678</v>
      </c>
      <c r="C2326" s="153" t="s">
        <v>5580</v>
      </c>
      <c r="D2326" s="153" t="s">
        <v>128</v>
      </c>
      <c r="E2326" s="153">
        <v>1048.05</v>
      </c>
    </row>
    <row r="2327" spans="1:5">
      <c r="A2327" s="153">
        <v>34633</v>
      </c>
      <c r="B2327" s="153" t="s">
        <v>9679</v>
      </c>
      <c r="C2327" s="153" t="s">
        <v>5580</v>
      </c>
      <c r="D2327" s="153" t="s">
        <v>128</v>
      </c>
      <c r="E2327" s="153">
        <v>1155.22</v>
      </c>
    </row>
    <row r="2328" spans="1:5">
      <c r="A2328" s="153">
        <v>40440</v>
      </c>
      <c r="B2328" s="153" t="s">
        <v>9680</v>
      </c>
      <c r="C2328" s="153" t="s">
        <v>5582</v>
      </c>
      <c r="D2328" s="153" t="s">
        <v>128</v>
      </c>
      <c r="E2328" s="153">
        <v>590.22</v>
      </c>
    </row>
    <row r="2329" spans="1:5">
      <c r="A2329" s="153">
        <v>40441</v>
      </c>
      <c r="B2329" s="153" t="s">
        <v>9681</v>
      </c>
      <c r="C2329" s="153" t="s">
        <v>5582</v>
      </c>
      <c r="D2329" s="153" t="s">
        <v>128</v>
      </c>
      <c r="E2329" s="153">
        <v>376.82</v>
      </c>
    </row>
    <row r="2330" spans="1:5">
      <c r="A2330" s="153">
        <v>40449</v>
      </c>
      <c r="B2330" s="153" t="s">
        <v>9682</v>
      </c>
      <c r="C2330" s="153" t="s">
        <v>5582</v>
      </c>
      <c r="D2330" s="153" t="s">
        <v>128</v>
      </c>
      <c r="E2330" s="153">
        <v>316.77999999999997</v>
      </c>
    </row>
    <row r="2331" spans="1:5">
      <c r="A2331" s="153">
        <v>34800</v>
      </c>
      <c r="B2331" s="153" t="s">
        <v>9683</v>
      </c>
      <c r="C2331" s="153" t="s">
        <v>5582</v>
      </c>
      <c r="D2331" s="153" t="s">
        <v>128</v>
      </c>
      <c r="E2331" s="153">
        <v>396.14</v>
      </c>
    </row>
    <row r="2332" spans="1:5">
      <c r="A2332" s="153">
        <v>11592</v>
      </c>
      <c r="B2332" s="153" t="s">
        <v>9684</v>
      </c>
      <c r="C2332" s="153" t="s">
        <v>5580</v>
      </c>
      <c r="D2332" s="153" t="s">
        <v>128</v>
      </c>
      <c r="E2332" s="153">
        <v>566.65</v>
      </c>
    </row>
    <row r="2333" spans="1:5">
      <c r="A2333" s="153">
        <v>40438</v>
      </c>
      <c r="B2333" s="153" t="s">
        <v>9685</v>
      </c>
      <c r="C2333" s="153" t="s">
        <v>5582</v>
      </c>
      <c r="D2333" s="153" t="s">
        <v>128</v>
      </c>
      <c r="E2333" s="153">
        <v>263.92</v>
      </c>
    </row>
    <row r="2334" spans="1:5">
      <c r="A2334" s="153">
        <v>40436</v>
      </c>
      <c r="B2334" s="153" t="s">
        <v>9686</v>
      </c>
      <c r="C2334" s="153" t="s">
        <v>5582</v>
      </c>
      <c r="D2334" s="153" t="s">
        <v>128</v>
      </c>
      <c r="E2334" s="153">
        <v>329.08</v>
      </c>
    </row>
    <row r="2335" spans="1:5">
      <c r="A2335" s="153">
        <v>4315</v>
      </c>
      <c r="B2335" s="153" t="s">
        <v>9687</v>
      </c>
      <c r="C2335" s="153" t="s">
        <v>5580</v>
      </c>
      <c r="D2335" s="153" t="s">
        <v>127</v>
      </c>
      <c r="E2335" s="153">
        <v>1.1599999999999999</v>
      </c>
    </row>
    <row r="2336" spans="1:5">
      <c r="A2336" s="153">
        <v>42482</v>
      </c>
      <c r="B2336" s="153" t="s">
        <v>9688</v>
      </c>
      <c r="C2336" s="153" t="s">
        <v>5580</v>
      </c>
      <c r="D2336" s="153" t="s">
        <v>127</v>
      </c>
      <c r="E2336" s="153">
        <v>1.54</v>
      </c>
    </row>
    <row r="2337" spans="1:5">
      <c r="A2337" s="153">
        <v>402</v>
      </c>
      <c r="B2337" s="153" t="s">
        <v>9689</v>
      </c>
      <c r="C2337" s="153" t="s">
        <v>5580</v>
      </c>
      <c r="D2337" s="153" t="s">
        <v>128</v>
      </c>
      <c r="E2337" s="153">
        <v>9.24</v>
      </c>
    </row>
    <row r="2338" spans="1:5">
      <c r="A2338" s="153">
        <v>4226</v>
      </c>
      <c r="B2338" s="153" t="s">
        <v>9690</v>
      </c>
      <c r="C2338" s="153" t="s">
        <v>5584</v>
      </c>
      <c r="D2338" s="153" t="s">
        <v>5579</v>
      </c>
      <c r="E2338" s="153">
        <v>5.03</v>
      </c>
    </row>
    <row r="2339" spans="1:5">
      <c r="A2339" s="153">
        <v>4222</v>
      </c>
      <c r="B2339" s="153" t="s">
        <v>9691</v>
      </c>
      <c r="C2339" s="153" t="s">
        <v>5585</v>
      </c>
      <c r="D2339" s="153" t="s">
        <v>5579</v>
      </c>
      <c r="E2339" s="153">
        <v>4.34</v>
      </c>
    </row>
    <row r="2340" spans="1:5">
      <c r="A2340" s="153">
        <v>34804</v>
      </c>
      <c r="B2340" s="153" t="s">
        <v>9692</v>
      </c>
      <c r="C2340" s="153" t="s">
        <v>5581</v>
      </c>
      <c r="D2340" s="153" t="s">
        <v>128</v>
      </c>
      <c r="E2340" s="153">
        <v>47.84</v>
      </c>
    </row>
    <row r="2341" spans="1:5">
      <c r="A2341" s="153">
        <v>4013</v>
      </c>
      <c r="B2341" s="153" t="s">
        <v>9693</v>
      </c>
      <c r="C2341" s="153" t="s">
        <v>5581</v>
      </c>
      <c r="D2341" s="153" t="s">
        <v>128</v>
      </c>
      <c r="E2341" s="153">
        <v>4.33</v>
      </c>
    </row>
    <row r="2342" spans="1:5">
      <c r="A2342" s="153">
        <v>4011</v>
      </c>
      <c r="B2342" s="153" t="s">
        <v>9694</v>
      </c>
      <c r="C2342" s="153" t="s">
        <v>5581</v>
      </c>
      <c r="D2342" s="153" t="s">
        <v>128</v>
      </c>
      <c r="E2342" s="153">
        <v>4.84</v>
      </c>
    </row>
    <row r="2343" spans="1:5">
      <c r="A2343" s="153">
        <v>4021</v>
      </c>
      <c r="B2343" s="153" t="s">
        <v>9695</v>
      </c>
      <c r="C2343" s="153" t="s">
        <v>5581</v>
      </c>
      <c r="D2343" s="153" t="s">
        <v>128</v>
      </c>
      <c r="E2343" s="153">
        <v>6.04</v>
      </c>
    </row>
    <row r="2344" spans="1:5">
      <c r="A2344" s="153">
        <v>4019</v>
      </c>
      <c r="B2344" s="153" t="s">
        <v>9696</v>
      </c>
      <c r="C2344" s="153" t="s">
        <v>5581</v>
      </c>
      <c r="D2344" s="153" t="s">
        <v>128</v>
      </c>
      <c r="E2344" s="153">
        <v>7.25</v>
      </c>
    </row>
    <row r="2345" spans="1:5">
      <c r="A2345" s="153">
        <v>4012</v>
      </c>
      <c r="B2345" s="153" t="s">
        <v>9697</v>
      </c>
      <c r="C2345" s="153" t="s">
        <v>5581</v>
      </c>
      <c r="D2345" s="153" t="s">
        <v>128</v>
      </c>
      <c r="E2345" s="153">
        <v>9.7100000000000009</v>
      </c>
    </row>
    <row r="2346" spans="1:5">
      <c r="A2346" s="153">
        <v>4020</v>
      </c>
      <c r="B2346" s="153" t="s">
        <v>9698</v>
      </c>
      <c r="C2346" s="153" t="s">
        <v>5581</v>
      </c>
      <c r="D2346" s="153" t="s">
        <v>128</v>
      </c>
      <c r="E2346" s="153">
        <v>12.16</v>
      </c>
    </row>
    <row r="2347" spans="1:5">
      <c r="A2347" s="153">
        <v>4018</v>
      </c>
      <c r="B2347" s="153" t="s">
        <v>9699</v>
      </c>
      <c r="C2347" s="153" t="s">
        <v>5581</v>
      </c>
      <c r="D2347" s="153" t="s">
        <v>128</v>
      </c>
      <c r="E2347" s="153">
        <v>14.57</v>
      </c>
    </row>
    <row r="2348" spans="1:5">
      <c r="A2348" s="153">
        <v>36498</v>
      </c>
      <c r="B2348" s="153" t="s">
        <v>9700</v>
      </c>
      <c r="C2348" s="153" t="s">
        <v>5580</v>
      </c>
      <c r="D2348" s="153" t="s">
        <v>128</v>
      </c>
      <c r="E2348" s="153">
        <v>4036.16</v>
      </c>
    </row>
    <row r="2349" spans="1:5">
      <c r="A2349" s="153">
        <v>12872</v>
      </c>
      <c r="B2349" s="153" t="s">
        <v>9701</v>
      </c>
      <c r="C2349" s="153" t="s">
        <v>5578</v>
      </c>
      <c r="D2349" s="153" t="s">
        <v>127</v>
      </c>
      <c r="E2349" s="153">
        <v>8.81</v>
      </c>
    </row>
    <row r="2350" spans="1:5">
      <c r="A2350" s="153">
        <v>41075</v>
      </c>
      <c r="B2350" s="153" t="s">
        <v>9702</v>
      </c>
      <c r="C2350" s="153" t="s">
        <v>5588</v>
      </c>
      <c r="D2350" s="153" t="s">
        <v>127</v>
      </c>
      <c r="E2350" s="153">
        <v>1546.35</v>
      </c>
    </row>
    <row r="2351" spans="1:5">
      <c r="A2351" s="153">
        <v>3315</v>
      </c>
      <c r="B2351" s="153" t="s">
        <v>9703</v>
      </c>
      <c r="C2351" s="153" t="s">
        <v>5584</v>
      </c>
      <c r="D2351" s="153" t="s">
        <v>127</v>
      </c>
      <c r="E2351" s="153">
        <v>0.41</v>
      </c>
    </row>
    <row r="2352" spans="1:5">
      <c r="A2352" s="153">
        <v>36870</v>
      </c>
      <c r="B2352" s="153" t="s">
        <v>9704</v>
      </c>
      <c r="C2352" s="153" t="s">
        <v>5584</v>
      </c>
      <c r="D2352" s="153" t="s">
        <v>127</v>
      </c>
      <c r="E2352" s="153">
        <v>0.41</v>
      </c>
    </row>
    <row r="2353" spans="1:5">
      <c r="A2353" s="153">
        <v>5092</v>
      </c>
      <c r="B2353" s="153" t="s">
        <v>9705</v>
      </c>
      <c r="C2353" s="153" t="s">
        <v>5590</v>
      </c>
      <c r="D2353" s="153" t="s">
        <v>127</v>
      </c>
      <c r="E2353" s="153">
        <v>13.16</v>
      </c>
    </row>
    <row r="2354" spans="1:5">
      <c r="A2354" s="153">
        <v>11462</v>
      </c>
      <c r="B2354" s="153" t="s">
        <v>9706</v>
      </c>
      <c r="C2354" s="153" t="s">
        <v>5590</v>
      </c>
      <c r="D2354" s="153" t="s">
        <v>127</v>
      </c>
      <c r="E2354" s="153">
        <v>13.46</v>
      </c>
    </row>
    <row r="2355" spans="1:5">
      <c r="A2355" s="153">
        <v>36529</v>
      </c>
      <c r="B2355" s="153" t="s">
        <v>9707</v>
      </c>
      <c r="C2355" s="153" t="s">
        <v>5580</v>
      </c>
      <c r="D2355" s="153" t="s">
        <v>128</v>
      </c>
      <c r="E2355" s="153">
        <v>32594.38</v>
      </c>
    </row>
    <row r="2356" spans="1:5">
      <c r="A2356" s="153">
        <v>3318</v>
      </c>
      <c r="B2356" s="153" t="s">
        <v>9708</v>
      </c>
      <c r="C2356" s="153" t="s">
        <v>5580</v>
      </c>
      <c r="D2356" s="153" t="s">
        <v>128</v>
      </c>
      <c r="E2356" s="153">
        <v>25554</v>
      </c>
    </row>
    <row r="2357" spans="1:5">
      <c r="A2357" s="153">
        <v>38968</v>
      </c>
      <c r="B2357" s="153" t="s">
        <v>9709</v>
      </c>
      <c r="C2357" s="153" t="s">
        <v>5581</v>
      </c>
      <c r="D2357" s="153" t="s">
        <v>128</v>
      </c>
      <c r="E2357" s="153">
        <v>300.89</v>
      </c>
    </row>
    <row r="2358" spans="1:5">
      <c r="A2358" s="153">
        <v>3324</v>
      </c>
      <c r="B2358" s="153" t="s">
        <v>9710</v>
      </c>
      <c r="C2358" s="153" t="s">
        <v>5581</v>
      </c>
      <c r="D2358" s="153" t="s">
        <v>127</v>
      </c>
      <c r="E2358" s="153">
        <v>5.53</v>
      </c>
    </row>
    <row r="2359" spans="1:5">
      <c r="A2359" s="153">
        <v>3322</v>
      </c>
      <c r="B2359" s="153" t="s">
        <v>9711</v>
      </c>
      <c r="C2359" s="153" t="s">
        <v>5581</v>
      </c>
      <c r="D2359" s="153" t="s">
        <v>5579</v>
      </c>
      <c r="E2359" s="153">
        <v>7.75</v>
      </c>
    </row>
    <row r="2360" spans="1:5">
      <c r="A2360" s="153">
        <v>5076</v>
      </c>
      <c r="B2360" s="153" t="s">
        <v>9712</v>
      </c>
      <c r="C2360" s="153" t="s">
        <v>5584</v>
      </c>
      <c r="D2360" s="153" t="s">
        <v>127</v>
      </c>
      <c r="E2360" s="153">
        <v>11.3</v>
      </c>
    </row>
    <row r="2361" spans="1:5">
      <c r="A2361" s="153">
        <v>5077</v>
      </c>
      <c r="B2361" s="153" t="s">
        <v>9713</v>
      </c>
      <c r="C2361" s="153" t="s">
        <v>5584</v>
      </c>
      <c r="D2361" s="153" t="s">
        <v>127</v>
      </c>
      <c r="E2361" s="153">
        <v>12.49</v>
      </c>
    </row>
    <row r="2362" spans="1:5">
      <c r="A2362" s="153">
        <v>11837</v>
      </c>
      <c r="B2362" s="153" t="s">
        <v>9714</v>
      </c>
      <c r="C2362" s="153" t="s">
        <v>5580</v>
      </c>
      <c r="D2362" s="153" t="s">
        <v>127</v>
      </c>
      <c r="E2362" s="153">
        <v>28.39</v>
      </c>
    </row>
    <row r="2363" spans="1:5">
      <c r="A2363" s="153">
        <v>38055</v>
      </c>
      <c r="B2363" s="153" t="s">
        <v>9715</v>
      </c>
      <c r="C2363" s="153" t="s">
        <v>5580</v>
      </c>
      <c r="D2363" s="153" t="s">
        <v>127</v>
      </c>
      <c r="E2363" s="153">
        <v>2.57</v>
      </c>
    </row>
    <row r="2364" spans="1:5">
      <c r="A2364" s="153">
        <v>415</v>
      </c>
      <c r="B2364" s="153" t="s">
        <v>9716</v>
      </c>
      <c r="C2364" s="153" t="s">
        <v>5580</v>
      </c>
      <c r="D2364" s="153" t="s">
        <v>127</v>
      </c>
      <c r="E2364" s="153">
        <v>11.64</v>
      </c>
    </row>
    <row r="2365" spans="1:5">
      <c r="A2365" s="153">
        <v>416</v>
      </c>
      <c r="B2365" s="153" t="s">
        <v>9717</v>
      </c>
      <c r="C2365" s="153" t="s">
        <v>5580</v>
      </c>
      <c r="D2365" s="153" t="s">
        <v>127</v>
      </c>
      <c r="E2365" s="153">
        <v>4.26</v>
      </c>
    </row>
    <row r="2366" spans="1:5">
      <c r="A2366" s="153">
        <v>425</v>
      </c>
      <c r="B2366" s="153" t="s">
        <v>9718</v>
      </c>
      <c r="C2366" s="153" t="s">
        <v>5580</v>
      </c>
      <c r="D2366" s="153" t="s">
        <v>127</v>
      </c>
      <c r="E2366" s="153">
        <v>2.64</v>
      </c>
    </row>
    <row r="2367" spans="1:5">
      <c r="A2367" s="153">
        <v>426</v>
      </c>
      <c r="B2367" s="153" t="s">
        <v>9719</v>
      </c>
      <c r="C2367" s="153" t="s">
        <v>5580</v>
      </c>
      <c r="D2367" s="153" t="s">
        <v>127</v>
      </c>
      <c r="E2367" s="153">
        <v>14.55</v>
      </c>
    </row>
    <row r="2368" spans="1:5">
      <c r="A2368" s="153">
        <v>38056</v>
      </c>
      <c r="B2368" s="153" t="s">
        <v>9720</v>
      </c>
      <c r="C2368" s="153" t="s">
        <v>5580</v>
      </c>
      <c r="D2368" s="153" t="s">
        <v>127</v>
      </c>
      <c r="E2368" s="153">
        <v>14.21</v>
      </c>
    </row>
    <row r="2369" spans="1:5">
      <c r="A2369" s="153">
        <v>1564</v>
      </c>
      <c r="B2369" s="153" t="s">
        <v>9721</v>
      </c>
      <c r="C2369" s="153" t="s">
        <v>5580</v>
      </c>
      <c r="D2369" s="153" t="s">
        <v>127</v>
      </c>
      <c r="E2369" s="153">
        <v>5.42</v>
      </c>
    </row>
    <row r="2370" spans="1:5">
      <c r="A2370" s="153">
        <v>11032</v>
      </c>
      <c r="B2370" s="153" t="s">
        <v>9722</v>
      </c>
      <c r="C2370" s="153" t="s">
        <v>5580</v>
      </c>
      <c r="D2370" s="153" t="s">
        <v>127</v>
      </c>
      <c r="E2370" s="153">
        <v>6.53</v>
      </c>
    </row>
    <row r="2371" spans="1:5">
      <c r="A2371" s="153">
        <v>36786</v>
      </c>
      <c r="B2371" s="153" t="s">
        <v>9723</v>
      </c>
      <c r="C2371" s="153" t="s">
        <v>197</v>
      </c>
      <c r="D2371" s="153" t="s">
        <v>128</v>
      </c>
      <c r="E2371" s="153">
        <v>128.38999999999999</v>
      </c>
    </row>
    <row r="2372" spans="1:5">
      <c r="A2372" s="153">
        <v>36785</v>
      </c>
      <c r="B2372" s="153" t="s">
        <v>9724</v>
      </c>
      <c r="C2372" s="153" t="s">
        <v>197</v>
      </c>
      <c r="D2372" s="153" t="s">
        <v>128</v>
      </c>
      <c r="E2372" s="153">
        <v>111.57</v>
      </c>
    </row>
    <row r="2373" spans="1:5">
      <c r="A2373" s="153">
        <v>36782</v>
      </c>
      <c r="B2373" s="153" t="s">
        <v>9725</v>
      </c>
      <c r="C2373" s="153" t="s">
        <v>197</v>
      </c>
      <c r="D2373" s="153" t="s">
        <v>128</v>
      </c>
      <c r="E2373" s="153">
        <v>133.16999999999999</v>
      </c>
    </row>
    <row r="2374" spans="1:5">
      <c r="A2374" s="153">
        <v>25930</v>
      </c>
      <c r="B2374" s="153" t="s">
        <v>9726</v>
      </c>
      <c r="C2374" s="153" t="s">
        <v>197</v>
      </c>
      <c r="D2374" s="153" t="s">
        <v>128</v>
      </c>
      <c r="E2374" s="153">
        <v>150</v>
      </c>
    </row>
    <row r="2375" spans="1:5">
      <c r="A2375" s="153">
        <v>4824</v>
      </c>
      <c r="B2375" s="153" t="s">
        <v>9727</v>
      </c>
      <c r="C2375" s="153" t="s">
        <v>5584</v>
      </c>
      <c r="D2375" s="153" t="s">
        <v>127</v>
      </c>
      <c r="E2375" s="153">
        <v>0.25</v>
      </c>
    </row>
    <row r="2376" spans="1:5">
      <c r="A2376" s="153">
        <v>11795</v>
      </c>
      <c r="B2376" s="153" t="s">
        <v>9728</v>
      </c>
      <c r="C2376" s="153" t="s">
        <v>5581</v>
      </c>
      <c r="D2376" s="153" t="s">
        <v>127</v>
      </c>
      <c r="E2376" s="153">
        <v>279.24</v>
      </c>
    </row>
    <row r="2377" spans="1:5">
      <c r="A2377" s="153">
        <v>134</v>
      </c>
      <c r="B2377" s="153" t="s">
        <v>9729</v>
      </c>
      <c r="C2377" s="153" t="s">
        <v>5584</v>
      </c>
      <c r="D2377" s="153" t="s">
        <v>127</v>
      </c>
      <c r="E2377" s="153">
        <v>1.61</v>
      </c>
    </row>
    <row r="2378" spans="1:5">
      <c r="A2378" s="153">
        <v>4229</v>
      </c>
      <c r="B2378" s="153" t="s">
        <v>9730</v>
      </c>
      <c r="C2378" s="153" t="s">
        <v>5584</v>
      </c>
      <c r="D2378" s="153" t="s">
        <v>127</v>
      </c>
      <c r="E2378" s="153">
        <v>20.260000000000002</v>
      </c>
    </row>
    <row r="2379" spans="1:5">
      <c r="A2379" s="153">
        <v>37402</v>
      </c>
      <c r="B2379" s="153" t="s">
        <v>9731</v>
      </c>
      <c r="C2379" s="153" t="s">
        <v>5580</v>
      </c>
      <c r="D2379" s="153" t="s">
        <v>128</v>
      </c>
      <c r="E2379" s="153">
        <v>43.08</v>
      </c>
    </row>
    <row r="2380" spans="1:5">
      <c r="A2380" s="153">
        <v>11244</v>
      </c>
      <c r="B2380" s="153" t="s">
        <v>9732</v>
      </c>
      <c r="C2380" s="153" t="s">
        <v>5580</v>
      </c>
      <c r="D2380" s="153" t="s">
        <v>128</v>
      </c>
      <c r="E2380" s="153">
        <v>152.99</v>
      </c>
    </row>
    <row r="2381" spans="1:5">
      <c r="A2381" s="153">
        <v>11245</v>
      </c>
      <c r="B2381" s="153" t="s">
        <v>9733</v>
      </c>
      <c r="C2381" s="153" t="s">
        <v>5580</v>
      </c>
      <c r="D2381" s="153" t="s">
        <v>128</v>
      </c>
      <c r="E2381" s="153">
        <v>211.61</v>
      </c>
    </row>
    <row r="2382" spans="1:5">
      <c r="A2382" s="153">
        <v>11235</v>
      </c>
      <c r="B2382" s="153" t="s">
        <v>9734</v>
      </c>
      <c r="C2382" s="153" t="s">
        <v>5580</v>
      </c>
      <c r="D2382" s="153" t="s">
        <v>128</v>
      </c>
      <c r="E2382" s="153">
        <v>116.75</v>
      </c>
    </row>
    <row r="2383" spans="1:5">
      <c r="A2383" s="153">
        <v>11236</v>
      </c>
      <c r="B2383" s="153" t="s">
        <v>9735</v>
      </c>
      <c r="C2383" s="153" t="s">
        <v>5580</v>
      </c>
      <c r="D2383" s="153" t="s">
        <v>128</v>
      </c>
      <c r="E2383" s="153">
        <v>148.37</v>
      </c>
    </row>
    <row r="2384" spans="1:5">
      <c r="A2384" s="153">
        <v>11731</v>
      </c>
      <c r="B2384" s="153" t="s">
        <v>9736</v>
      </c>
      <c r="C2384" s="153" t="s">
        <v>5580</v>
      </c>
      <c r="D2384" s="153" t="s">
        <v>127</v>
      </c>
      <c r="E2384" s="153">
        <v>3.22</v>
      </c>
    </row>
    <row r="2385" spans="1:5">
      <c r="A2385" s="153">
        <v>11732</v>
      </c>
      <c r="B2385" s="153" t="s">
        <v>9737</v>
      </c>
      <c r="C2385" s="153" t="s">
        <v>5580</v>
      </c>
      <c r="D2385" s="153" t="s">
        <v>127</v>
      </c>
      <c r="E2385" s="153">
        <v>16.37</v>
      </c>
    </row>
    <row r="2386" spans="1:5">
      <c r="A2386" s="153">
        <v>36494</v>
      </c>
      <c r="B2386" s="153" t="s">
        <v>9738</v>
      </c>
      <c r="C2386" s="153" t="s">
        <v>5580</v>
      </c>
      <c r="D2386" s="153" t="s">
        <v>128</v>
      </c>
      <c r="E2386" s="153">
        <v>350412.5</v>
      </c>
    </row>
    <row r="2387" spans="1:5">
      <c r="A2387" s="153">
        <v>36493</v>
      </c>
      <c r="B2387" s="153" t="s">
        <v>9739</v>
      </c>
      <c r="C2387" s="153" t="s">
        <v>5580</v>
      </c>
      <c r="D2387" s="153" t="s">
        <v>128</v>
      </c>
      <c r="E2387" s="153">
        <v>397003.12</v>
      </c>
    </row>
    <row r="2388" spans="1:5">
      <c r="A2388" s="153">
        <v>36492</v>
      </c>
      <c r="B2388" s="153" t="s">
        <v>9740</v>
      </c>
      <c r="C2388" s="153" t="s">
        <v>5580</v>
      </c>
      <c r="D2388" s="153" t="s">
        <v>128</v>
      </c>
      <c r="E2388" s="153">
        <v>737481.25</v>
      </c>
    </row>
    <row r="2389" spans="1:5">
      <c r="A2389" s="153">
        <v>13333</v>
      </c>
      <c r="B2389" s="153" t="s">
        <v>9741</v>
      </c>
      <c r="C2389" s="153" t="s">
        <v>5580</v>
      </c>
      <c r="D2389" s="153" t="s">
        <v>128</v>
      </c>
      <c r="E2389" s="153">
        <v>111770.73</v>
      </c>
    </row>
    <row r="2390" spans="1:5">
      <c r="A2390" s="153">
        <v>13533</v>
      </c>
      <c r="B2390" s="153" t="s">
        <v>9742</v>
      </c>
      <c r="C2390" s="153" t="s">
        <v>5580</v>
      </c>
      <c r="D2390" s="153" t="s">
        <v>128</v>
      </c>
      <c r="E2390" s="153">
        <v>99910.61</v>
      </c>
    </row>
    <row r="2391" spans="1:5">
      <c r="A2391" s="153">
        <v>36499</v>
      </c>
      <c r="B2391" s="153" t="s">
        <v>9743</v>
      </c>
      <c r="C2391" s="153" t="s">
        <v>5580</v>
      </c>
      <c r="D2391" s="153" t="s">
        <v>128</v>
      </c>
      <c r="E2391" s="153">
        <v>2179.5300000000002</v>
      </c>
    </row>
    <row r="2392" spans="1:5">
      <c r="A2392" s="153">
        <v>39585</v>
      </c>
      <c r="B2392" s="153" t="s">
        <v>9744</v>
      </c>
      <c r="C2392" s="153" t="s">
        <v>5580</v>
      </c>
      <c r="D2392" s="153" t="s">
        <v>128</v>
      </c>
      <c r="E2392" s="153">
        <v>72170.350000000006</v>
      </c>
    </row>
    <row r="2393" spans="1:5">
      <c r="A2393" s="153">
        <v>39586</v>
      </c>
      <c r="B2393" s="153" t="s">
        <v>9745</v>
      </c>
      <c r="C2393" s="153" t="s">
        <v>5580</v>
      </c>
      <c r="D2393" s="153" t="s">
        <v>128</v>
      </c>
      <c r="E2393" s="153">
        <v>84650.94</v>
      </c>
    </row>
    <row r="2394" spans="1:5">
      <c r="A2394" s="153">
        <v>39587</v>
      </c>
      <c r="B2394" s="153" t="s">
        <v>9746</v>
      </c>
      <c r="C2394" s="153" t="s">
        <v>5580</v>
      </c>
      <c r="D2394" s="153" t="s">
        <v>128</v>
      </c>
      <c r="E2394" s="153">
        <v>103100.51</v>
      </c>
    </row>
    <row r="2395" spans="1:5">
      <c r="A2395" s="153">
        <v>39588</v>
      </c>
      <c r="B2395" s="153" t="s">
        <v>9747</v>
      </c>
      <c r="C2395" s="153" t="s">
        <v>5580</v>
      </c>
      <c r="D2395" s="153" t="s">
        <v>128</v>
      </c>
      <c r="E2395" s="153">
        <v>119379.53</v>
      </c>
    </row>
    <row r="2396" spans="1:5">
      <c r="A2396" s="153">
        <v>39584</v>
      </c>
      <c r="B2396" s="153" t="s">
        <v>9748</v>
      </c>
      <c r="C2396" s="153" t="s">
        <v>5580</v>
      </c>
      <c r="D2396" s="153" t="s">
        <v>128</v>
      </c>
      <c r="E2396" s="153">
        <v>64269.599999999999</v>
      </c>
    </row>
    <row r="2397" spans="1:5">
      <c r="A2397" s="153">
        <v>39590</v>
      </c>
      <c r="B2397" s="153" t="s">
        <v>9749</v>
      </c>
      <c r="C2397" s="153" t="s">
        <v>5580</v>
      </c>
      <c r="D2397" s="153" t="s">
        <v>128</v>
      </c>
      <c r="E2397" s="153">
        <v>62728.52</v>
      </c>
    </row>
    <row r="2398" spans="1:5">
      <c r="A2398" s="153">
        <v>39592</v>
      </c>
      <c r="B2398" s="153" t="s">
        <v>9750</v>
      </c>
      <c r="C2398" s="153" t="s">
        <v>5580</v>
      </c>
      <c r="D2398" s="153" t="s">
        <v>128</v>
      </c>
      <c r="E2398" s="153">
        <v>90142.399999999994</v>
      </c>
    </row>
    <row r="2399" spans="1:5">
      <c r="A2399" s="153">
        <v>39593</v>
      </c>
      <c r="B2399" s="153" t="s">
        <v>9751</v>
      </c>
      <c r="C2399" s="153" t="s">
        <v>5580</v>
      </c>
      <c r="D2399" s="153" t="s">
        <v>128</v>
      </c>
      <c r="E2399" s="153">
        <v>103100.51</v>
      </c>
    </row>
    <row r="2400" spans="1:5">
      <c r="A2400" s="153">
        <v>14254</v>
      </c>
      <c r="B2400" s="153" t="s">
        <v>9752</v>
      </c>
      <c r="C2400" s="153" t="s">
        <v>5580</v>
      </c>
      <c r="D2400" s="153" t="s">
        <v>128</v>
      </c>
      <c r="E2400" s="153">
        <v>58604.5</v>
      </c>
    </row>
    <row r="2401" spans="1:5">
      <c r="A2401" s="153">
        <v>25987</v>
      </c>
      <c r="B2401" s="153" t="s">
        <v>9753</v>
      </c>
      <c r="C2401" s="153" t="s">
        <v>5580</v>
      </c>
      <c r="D2401" s="153" t="s">
        <v>128</v>
      </c>
      <c r="E2401" s="153">
        <v>48939.43</v>
      </c>
    </row>
    <row r="2402" spans="1:5">
      <c r="A2402" s="153">
        <v>25019</v>
      </c>
      <c r="B2402" s="153" t="s">
        <v>9754</v>
      </c>
      <c r="C2402" s="153" t="s">
        <v>5580</v>
      </c>
      <c r="D2402" s="153" t="s">
        <v>128</v>
      </c>
      <c r="E2402" s="153">
        <v>83887.65</v>
      </c>
    </row>
    <row r="2403" spans="1:5">
      <c r="A2403" s="153">
        <v>36501</v>
      </c>
      <c r="B2403" s="153" t="s">
        <v>9755</v>
      </c>
      <c r="C2403" s="153" t="s">
        <v>5580</v>
      </c>
      <c r="D2403" s="153" t="s">
        <v>128</v>
      </c>
      <c r="E2403" s="153">
        <v>74688.92</v>
      </c>
    </row>
    <row r="2404" spans="1:5">
      <c r="A2404" s="153">
        <v>25986</v>
      </c>
      <c r="B2404" s="153" t="s">
        <v>9756</v>
      </c>
      <c r="C2404" s="153" t="s">
        <v>5580</v>
      </c>
      <c r="D2404" s="153" t="s">
        <v>128</v>
      </c>
      <c r="E2404" s="153">
        <v>89790.39</v>
      </c>
    </row>
    <row r="2405" spans="1:5">
      <c r="A2405" s="153">
        <v>36500</v>
      </c>
      <c r="B2405" s="153" t="s">
        <v>9757</v>
      </c>
      <c r="C2405" s="153" t="s">
        <v>5580</v>
      </c>
      <c r="D2405" s="153" t="s">
        <v>128</v>
      </c>
      <c r="E2405" s="153">
        <v>52780.62</v>
      </c>
    </row>
    <row r="2406" spans="1:5">
      <c r="A2406" s="153">
        <v>20017</v>
      </c>
      <c r="B2406" s="153" t="s">
        <v>9758</v>
      </c>
      <c r="C2406" s="153" t="s">
        <v>5583</v>
      </c>
      <c r="D2406" s="153" t="s">
        <v>127</v>
      </c>
      <c r="E2406" s="153">
        <v>3.02</v>
      </c>
    </row>
    <row r="2407" spans="1:5">
      <c r="A2407" s="153">
        <v>20007</v>
      </c>
      <c r="B2407" s="153" t="s">
        <v>9759</v>
      </c>
      <c r="C2407" s="153" t="s">
        <v>5583</v>
      </c>
      <c r="D2407" s="153" t="s">
        <v>127</v>
      </c>
      <c r="E2407" s="153">
        <v>2.3199999999999998</v>
      </c>
    </row>
    <row r="2408" spans="1:5">
      <c r="A2408" s="153">
        <v>39836</v>
      </c>
      <c r="B2408" s="153" t="s">
        <v>9760</v>
      </c>
      <c r="C2408" s="153" t="s">
        <v>5591</v>
      </c>
      <c r="D2408" s="153" t="s">
        <v>128</v>
      </c>
      <c r="E2408" s="153">
        <v>130.37</v>
      </c>
    </row>
    <row r="2409" spans="1:5">
      <c r="A2409" s="153">
        <v>39830</v>
      </c>
      <c r="B2409" s="153" t="s">
        <v>9761</v>
      </c>
      <c r="C2409" s="153" t="s">
        <v>5591</v>
      </c>
      <c r="D2409" s="153" t="s">
        <v>128</v>
      </c>
      <c r="E2409" s="153">
        <v>148.68</v>
      </c>
    </row>
    <row r="2410" spans="1:5">
      <c r="A2410" s="153">
        <v>39831</v>
      </c>
      <c r="B2410" s="153" t="s">
        <v>9762</v>
      </c>
      <c r="C2410" s="153" t="s">
        <v>5591</v>
      </c>
      <c r="D2410" s="153" t="s">
        <v>128</v>
      </c>
      <c r="E2410" s="153">
        <v>148.37</v>
      </c>
    </row>
    <row r="2411" spans="1:5">
      <c r="A2411" s="153">
        <v>36888</v>
      </c>
      <c r="B2411" s="153" t="s">
        <v>9763</v>
      </c>
      <c r="C2411" s="153" t="s">
        <v>5583</v>
      </c>
      <c r="D2411" s="153" t="s">
        <v>127</v>
      </c>
      <c r="E2411" s="153">
        <v>4.6900000000000004</v>
      </c>
    </row>
    <row r="2412" spans="1:5">
      <c r="A2412" s="153">
        <v>40527</v>
      </c>
      <c r="B2412" s="153" t="s">
        <v>9764</v>
      </c>
      <c r="C2412" s="153" t="s">
        <v>5580</v>
      </c>
      <c r="D2412" s="153" t="s">
        <v>128</v>
      </c>
      <c r="E2412" s="153">
        <v>2152.94</v>
      </c>
    </row>
    <row r="2413" spans="1:5">
      <c r="A2413" s="153">
        <v>36497</v>
      </c>
      <c r="B2413" s="153" t="s">
        <v>9765</v>
      </c>
      <c r="C2413" s="153" t="s">
        <v>5580</v>
      </c>
      <c r="D2413" s="153" t="s">
        <v>128</v>
      </c>
      <c r="E2413" s="153">
        <v>2457.8200000000002</v>
      </c>
    </row>
    <row r="2414" spans="1:5">
      <c r="A2414" s="153">
        <v>36487</v>
      </c>
      <c r="B2414" s="153" t="s">
        <v>9766</v>
      </c>
      <c r="C2414" s="153" t="s">
        <v>5580</v>
      </c>
      <c r="D2414" s="153" t="s">
        <v>128</v>
      </c>
      <c r="E2414" s="153">
        <v>4279.43</v>
      </c>
    </row>
    <row r="2415" spans="1:5">
      <c r="A2415" s="153">
        <v>25952</v>
      </c>
      <c r="B2415" s="153" t="s">
        <v>9767</v>
      </c>
      <c r="C2415" s="153" t="s">
        <v>5580</v>
      </c>
      <c r="D2415" s="153" t="s">
        <v>128</v>
      </c>
      <c r="E2415" s="153">
        <v>612750.12</v>
      </c>
    </row>
    <row r="2416" spans="1:5">
      <c r="A2416" s="153">
        <v>25954</v>
      </c>
      <c r="B2416" s="153" t="s">
        <v>9768</v>
      </c>
      <c r="C2416" s="153" t="s">
        <v>5580</v>
      </c>
      <c r="D2416" s="153" t="s">
        <v>128</v>
      </c>
      <c r="E2416" s="153">
        <v>1178365.6200000001</v>
      </c>
    </row>
    <row r="2417" spans="1:5">
      <c r="A2417" s="153">
        <v>25953</v>
      </c>
      <c r="B2417" s="153" t="s">
        <v>9769</v>
      </c>
      <c r="C2417" s="153" t="s">
        <v>5580</v>
      </c>
      <c r="D2417" s="153" t="s">
        <v>128</v>
      </c>
      <c r="E2417" s="153">
        <v>2003221.56</v>
      </c>
    </row>
    <row r="2418" spans="1:5">
      <c r="A2418" s="153">
        <v>37776</v>
      </c>
      <c r="B2418" s="153" t="s">
        <v>9770</v>
      </c>
      <c r="C2418" s="153" t="s">
        <v>5580</v>
      </c>
      <c r="D2418" s="153" t="s">
        <v>128</v>
      </c>
      <c r="E2418" s="153">
        <v>122771.87</v>
      </c>
    </row>
    <row r="2419" spans="1:5">
      <c r="A2419" s="153">
        <v>37775</v>
      </c>
      <c r="B2419" s="153" t="s">
        <v>9771</v>
      </c>
      <c r="C2419" s="153" t="s">
        <v>5580</v>
      </c>
      <c r="D2419" s="153" t="s">
        <v>128</v>
      </c>
      <c r="E2419" s="153">
        <v>193375</v>
      </c>
    </row>
    <row r="2420" spans="1:5">
      <c r="A2420" s="153">
        <v>36491</v>
      </c>
      <c r="B2420" s="153" t="s">
        <v>9772</v>
      </c>
      <c r="C2420" s="153" t="s">
        <v>5580</v>
      </c>
      <c r="D2420" s="153" t="s">
        <v>128</v>
      </c>
      <c r="E2420" s="153">
        <v>716125</v>
      </c>
    </row>
    <row r="2421" spans="1:5">
      <c r="A2421" s="153">
        <v>10712</v>
      </c>
      <c r="B2421" s="153" t="s">
        <v>9773</v>
      </c>
      <c r="C2421" s="153" t="s">
        <v>5580</v>
      </c>
      <c r="D2421" s="153" t="s">
        <v>128</v>
      </c>
      <c r="E2421" s="153">
        <v>48343.75</v>
      </c>
    </row>
    <row r="2422" spans="1:5">
      <c r="A2422" s="153">
        <v>3363</v>
      </c>
      <c r="B2422" s="153" t="s">
        <v>9774</v>
      </c>
      <c r="C2422" s="153" t="s">
        <v>5580</v>
      </c>
      <c r="D2422" s="153" t="s">
        <v>128</v>
      </c>
      <c r="E2422" s="153">
        <v>68000</v>
      </c>
    </row>
    <row r="2423" spans="1:5">
      <c r="A2423" s="153">
        <v>3365</v>
      </c>
      <c r="B2423" s="153" t="s">
        <v>9775</v>
      </c>
      <c r="C2423" s="153" t="s">
        <v>5580</v>
      </c>
      <c r="D2423" s="153" t="s">
        <v>128</v>
      </c>
      <c r="E2423" s="153">
        <v>158950</v>
      </c>
    </row>
    <row r="2424" spans="1:5">
      <c r="A2424" s="153">
        <v>7569</v>
      </c>
      <c r="B2424" s="153" t="s">
        <v>9776</v>
      </c>
      <c r="C2424" s="153" t="s">
        <v>5580</v>
      </c>
      <c r="D2424" s="153" t="s">
        <v>128</v>
      </c>
      <c r="E2424" s="153">
        <v>43.17</v>
      </c>
    </row>
    <row r="2425" spans="1:5">
      <c r="A2425" s="153">
        <v>34349</v>
      </c>
      <c r="B2425" s="153" t="s">
        <v>9777</v>
      </c>
      <c r="C2425" s="153" t="s">
        <v>5580</v>
      </c>
      <c r="D2425" s="153" t="s">
        <v>127</v>
      </c>
      <c r="E2425" s="153">
        <v>12.61</v>
      </c>
    </row>
    <row r="2426" spans="1:5">
      <c r="A2426" s="153">
        <v>11991</v>
      </c>
      <c r="B2426" s="153" t="s">
        <v>9778</v>
      </c>
      <c r="C2426" s="153" t="s">
        <v>5580</v>
      </c>
      <c r="D2426" s="153" t="s">
        <v>127</v>
      </c>
      <c r="E2426" s="153">
        <v>32.340000000000003</v>
      </c>
    </row>
    <row r="2427" spans="1:5">
      <c r="A2427" s="153">
        <v>20062</v>
      </c>
      <c r="B2427" s="153" t="s">
        <v>9779</v>
      </c>
      <c r="C2427" s="153" t="s">
        <v>5580</v>
      </c>
      <c r="D2427" s="153" t="s">
        <v>128</v>
      </c>
      <c r="E2427" s="153">
        <v>13.63</v>
      </c>
    </row>
    <row r="2428" spans="1:5">
      <c r="A2428" s="153">
        <v>11029</v>
      </c>
      <c r="B2428" s="153" t="s">
        <v>9780</v>
      </c>
      <c r="C2428" s="153" t="s">
        <v>5595</v>
      </c>
      <c r="D2428" s="153" t="s">
        <v>127</v>
      </c>
      <c r="E2428" s="153">
        <v>1</v>
      </c>
    </row>
    <row r="2429" spans="1:5">
      <c r="A2429" s="153">
        <v>4316</v>
      </c>
      <c r="B2429" s="153" t="s">
        <v>9781</v>
      </c>
      <c r="C2429" s="153" t="s">
        <v>5580</v>
      </c>
      <c r="D2429" s="153" t="s">
        <v>127</v>
      </c>
      <c r="E2429" s="153">
        <v>1.01</v>
      </c>
    </row>
    <row r="2430" spans="1:5">
      <c r="A2430" s="153">
        <v>4313</v>
      </c>
      <c r="B2430" s="153" t="s">
        <v>9782</v>
      </c>
      <c r="C2430" s="153" t="s">
        <v>5595</v>
      </c>
      <c r="D2430" s="153" t="s">
        <v>127</v>
      </c>
      <c r="E2430" s="153">
        <v>1.45</v>
      </c>
    </row>
    <row r="2431" spans="1:5">
      <c r="A2431" s="153">
        <v>4317</v>
      </c>
      <c r="B2431" s="153" t="s">
        <v>9783</v>
      </c>
      <c r="C2431" s="153" t="s">
        <v>5580</v>
      </c>
      <c r="D2431" s="153" t="s">
        <v>127</v>
      </c>
      <c r="E2431" s="153">
        <v>1.65</v>
      </c>
    </row>
    <row r="2432" spans="1:5">
      <c r="A2432" s="153">
        <v>4314</v>
      </c>
      <c r="B2432" s="153" t="s">
        <v>9784</v>
      </c>
      <c r="C2432" s="153" t="s">
        <v>5595</v>
      </c>
      <c r="D2432" s="153" t="s">
        <v>127</v>
      </c>
      <c r="E2432" s="153">
        <v>1.93</v>
      </c>
    </row>
    <row r="2433" spans="1:5">
      <c r="A2433" s="153">
        <v>10561</v>
      </c>
      <c r="B2433" s="153" t="s">
        <v>9785</v>
      </c>
      <c r="C2433" s="153" t="s">
        <v>5584</v>
      </c>
      <c r="D2433" s="153" t="s">
        <v>127</v>
      </c>
      <c r="E2433" s="153">
        <v>0.46</v>
      </c>
    </row>
    <row r="2434" spans="1:5">
      <c r="A2434" s="153">
        <v>10921</v>
      </c>
      <c r="B2434" s="153" t="s">
        <v>9786</v>
      </c>
      <c r="C2434" s="153" t="s">
        <v>5580</v>
      </c>
      <c r="D2434" s="153" t="s">
        <v>128</v>
      </c>
      <c r="E2434" s="153">
        <v>2986.55</v>
      </c>
    </row>
    <row r="2435" spans="1:5">
      <c r="A2435" s="153">
        <v>10922</v>
      </c>
      <c r="B2435" s="153" t="s">
        <v>9787</v>
      </c>
      <c r="C2435" s="153" t="s">
        <v>5580</v>
      </c>
      <c r="D2435" s="153" t="s">
        <v>128</v>
      </c>
      <c r="E2435" s="153">
        <v>2705.14</v>
      </c>
    </row>
    <row r="2436" spans="1:5">
      <c r="A2436" s="153">
        <v>10923</v>
      </c>
      <c r="B2436" s="153" t="s">
        <v>9788</v>
      </c>
      <c r="C2436" s="153" t="s">
        <v>5580</v>
      </c>
      <c r="D2436" s="153" t="s">
        <v>128</v>
      </c>
      <c r="E2436" s="153">
        <v>1598.85</v>
      </c>
    </row>
    <row r="2437" spans="1:5">
      <c r="A2437" s="153">
        <v>10924</v>
      </c>
      <c r="B2437" s="153" t="s">
        <v>9789</v>
      </c>
      <c r="C2437" s="153" t="s">
        <v>5580</v>
      </c>
      <c r="D2437" s="153" t="s">
        <v>128</v>
      </c>
      <c r="E2437" s="153">
        <v>1683.9</v>
      </c>
    </row>
    <row r="2438" spans="1:5">
      <c r="A2438" s="153">
        <v>37772</v>
      </c>
      <c r="B2438" s="153" t="s">
        <v>9790</v>
      </c>
      <c r="C2438" s="153" t="s">
        <v>5580</v>
      </c>
      <c r="D2438" s="153" t="s">
        <v>128</v>
      </c>
      <c r="E2438" s="153">
        <v>110689.78</v>
      </c>
    </row>
    <row r="2439" spans="1:5">
      <c r="A2439" s="153">
        <v>37771</v>
      </c>
      <c r="B2439" s="153" t="s">
        <v>9791</v>
      </c>
      <c r="C2439" s="153" t="s">
        <v>5580</v>
      </c>
      <c r="D2439" s="153" t="s">
        <v>128</v>
      </c>
      <c r="E2439" s="153">
        <v>117756.29</v>
      </c>
    </row>
    <row r="2440" spans="1:5">
      <c r="A2440" s="153">
        <v>12770</v>
      </c>
      <c r="B2440" s="153" t="s">
        <v>9792</v>
      </c>
      <c r="C2440" s="153" t="s">
        <v>5580</v>
      </c>
      <c r="D2440" s="153" t="s">
        <v>128</v>
      </c>
      <c r="E2440" s="153">
        <v>448.97</v>
      </c>
    </row>
    <row r="2441" spans="1:5">
      <c r="A2441" s="153">
        <v>12772</v>
      </c>
      <c r="B2441" s="153" t="s">
        <v>9793</v>
      </c>
      <c r="C2441" s="153" t="s">
        <v>5580</v>
      </c>
      <c r="D2441" s="153" t="s">
        <v>128</v>
      </c>
      <c r="E2441" s="153">
        <v>746.17</v>
      </c>
    </row>
    <row r="2442" spans="1:5">
      <c r="A2442" s="153">
        <v>12768</v>
      </c>
      <c r="B2442" s="153" t="s">
        <v>9794</v>
      </c>
      <c r="C2442" s="153" t="s">
        <v>5580</v>
      </c>
      <c r="D2442" s="153" t="s">
        <v>128</v>
      </c>
      <c r="E2442" s="153">
        <v>1049.7</v>
      </c>
    </row>
    <row r="2443" spans="1:5">
      <c r="A2443" s="153">
        <v>12775</v>
      </c>
      <c r="B2443" s="153" t="s">
        <v>9795</v>
      </c>
      <c r="C2443" s="153" t="s">
        <v>5580</v>
      </c>
      <c r="D2443" s="153" t="s">
        <v>128</v>
      </c>
      <c r="E2443" s="153">
        <v>328.82</v>
      </c>
    </row>
    <row r="2444" spans="1:5">
      <c r="A2444" s="153">
        <v>12769</v>
      </c>
      <c r="B2444" s="153" t="s">
        <v>9796</v>
      </c>
      <c r="C2444" s="153" t="s">
        <v>5580</v>
      </c>
      <c r="D2444" s="153" t="s">
        <v>128</v>
      </c>
      <c r="E2444" s="153">
        <v>86</v>
      </c>
    </row>
    <row r="2445" spans="1:5">
      <c r="A2445" s="153">
        <v>12773</v>
      </c>
      <c r="B2445" s="153" t="s">
        <v>9797</v>
      </c>
      <c r="C2445" s="153" t="s">
        <v>5580</v>
      </c>
      <c r="D2445" s="153" t="s">
        <v>128</v>
      </c>
      <c r="E2445" s="153">
        <v>92.32</v>
      </c>
    </row>
    <row r="2446" spans="1:5">
      <c r="A2446" s="153">
        <v>12774</v>
      </c>
      <c r="B2446" s="153" t="s">
        <v>9798</v>
      </c>
      <c r="C2446" s="153" t="s">
        <v>5580</v>
      </c>
      <c r="D2446" s="153" t="s">
        <v>128</v>
      </c>
      <c r="E2446" s="153">
        <v>113.82</v>
      </c>
    </row>
    <row r="2447" spans="1:5">
      <c r="A2447" s="153">
        <v>12776</v>
      </c>
      <c r="B2447" s="153" t="s">
        <v>9799</v>
      </c>
      <c r="C2447" s="153" t="s">
        <v>5580</v>
      </c>
      <c r="D2447" s="153" t="s">
        <v>128</v>
      </c>
      <c r="E2447" s="153">
        <v>1694.7</v>
      </c>
    </row>
    <row r="2448" spans="1:5">
      <c r="A2448" s="153">
        <v>12777</v>
      </c>
      <c r="B2448" s="153" t="s">
        <v>9800</v>
      </c>
      <c r="C2448" s="153" t="s">
        <v>5580</v>
      </c>
      <c r="D2448" s="153" t="s">
        <v>128</v>
      </c>
      <c r="E2448" s="153">
        <v>2213.23</v>
      </c>
    </row>
    <row r="2449" spans="1:5">
      <c r="A2449" s="153">
        <v>3391</v>
      </c>
      <c r="B2449" s="153" t="s">
        <v>9801</v>
      </c>
      <c r="C2449" s="153" t="s">
        <v>5580</v>
      </c>
      <c r="D2449" s="153" t="s">
        <v>128</v>
      </c>
      <c r="E2449" s="153">
        <v>55.9</v>
      </c>
    </row>
    <row r="2450" spans="1:5">
      <c r="A2450" s="153">
        <v>3389</v>
      </c>
      <c r="B2450" s="153" t="s">
        <v>9802</v>
      </c>
      <c r="C2450" s="153" t="s">
        <v>5580</v>
      </c>
      <c r="D2450" s="153" t="s">
        <v>128</v>
      </c>
      <c r="E2450" s="153">
        <v>29</v>
      </c>
    </row>
    <row r="2451" spans="1:5">
      <c r="A2451" s="153">
        <v>3390</v>
      </c>
      <c r="B2451" s="153" t="s">
        <v>9803</v>
      </c>
      <c r="C2451" s="153" t="s">
        <v>5580</v>
      </c>
      <c r="D2451" s="153" t="s">
        <v>128</v>
      </c>
      <c r="E2451" s="153">
        <v>32.630000000000003</v>
      </c>
    </row>
    <row r="2452" spans="1:5">
      <c r="A2452" s="153">
        <v>12873</v>
      </c>
      <c r="B2452" s="153" t="s">
        <v>9804</v>
      </c>
      <c r="C2452" s="153" t="s">
        <v>5578</v>
      </c>
      <c r="D2452" s="153" t="s">
        <v>127</v>
      </c>
      <c r="E2452" s="153">
        <v>12.36</v>
      </c>
    </row>
    <row r="2453" spans="1:5">
      <c r="A2453" s="153">
        <v>41076</v>
      </c>
      <c r="B2453" s="153" t="s">
        <v>9805</v>
      </c>
      <c r="C2453" s="153" t="s">
        <v>5588</v>
      </c>
      <c r="D2453" s="153" t="s">
        <v>127</v>
      </c>
      <c r="E2453" s="153">
        <v>2166.73</v>
      </c>
    </row>
    <row r="2454" spans="1:5">
      <c r="A2454" s="153">
        <v>140</v>
      </c>
      <c r="B2454" s="153" t="s">
        <v>9806</v>
      </c>
      <c r="C2454" s="153" t="s">
        <v>5584</v>
      </c>
      <c r="D2454" s="153" t="s">
        <v>127</v>
      </c>
      <c r="E2454" s="153">
        <v>16.010000000000002</v>
      </c>
    </row>
    <row r="2455" spans="1:5">
      <c r="A2455" s="153">
        <v>151</v>
      </c>
      <c r="B2455" s="153" t="s">
        <v>9807</v>
      </c>
      <c r="C2455" s="153" t="s">
        <v>5585</v>
      </c>
      <c r="D2455" s="153" t="s">
        <v>127</v>
      </c>
      <c r="E2455" s="153">
        <v>20.13</v>
      </c>
    </row>
    <row r="2456" spans="1:5">
      <c r="A2456" s="153">
        <v>7340</v>
      </c>
      <c r="B2456" s="153" t="s">
        <v>9808</v>
      </c>
      <c r="C2456" s="153" t="s">
        <v>5585</v>
      </c>
      <c r="D2456" s="153" t="s">
        <v>127</v>
      </c>
      <c r="E2456" s="153">
        <v>16.899999999999999</v>
      </c>
    </row>
    <row r="2457" spans="1:5">
      <c r="A2457" s="153">
        <v>2701</v>
      </c>
      <c r="B2457" s="153" t="s">
        <v>9809</v>
      </c>
      <c r="C2457" s="153" t="s">
        <v>5578</v>
      </c>
      <c r="D2457" s="153" t="s">
        <v>127</v>
      </c>
      <c r="E2457" s="153">
        <v>14.65</v>
      </c>
    </row>
    <row r="2458" spans="1:5">
      <c r="A2458" s="153">
        <v>40929</v>
      </c>
      <c r="B2458" s="153" t="s">
        <v>9810</v>
      </c>
      <c r="C2458" s="153" t="s">
        <v>5588</v>
      </c>
      <c r="D2458" s="153" t="s">
        <v>127</v>
      </c>
      <c r="E2458" s="153">
        <v>2567.91</v>
      </c>
    </row>
    <row r="2459" spans="1:5">
      <c r="A2459" s="153">
        <v>38114</v>
      </c>
      <c r="B2459" s="153" t="s">
        <v>9811</v>
      </c>
      <c r="C2459" s="153" t="s">
        <v>5580</v>
      </c>
      <c r="D2459" s="153" t="s">
        <v>127</v>
      </c>
      <c r="E2459" s="153">
        <v>15.5</v>
      </c>
    </row>
    <row r="2460" spans="1:5">
      <c r="A2460" s="153">
        <v>38064</v>
      </c>
      <c r="B2460" s="153" t="s">
        <v>9812</v>
      </c>
      <c r="C2460" s="153" t="s">
        <v>5580</v>
      </c>
      <c r="D2460" s="153" t="s">
        <v>127</v>
      </c>
      <c r="E2460" s="153">
        <v>17.329999999999998</v>
      </c>
    </row>
    <row r="2461" spans="1:5">
      <c r="A2461" s="153">
        <v>38115</v>
      </c>
      <c r="B2461" s="153" t="s">
        <v>9813</v>
      </c>
      <c r="C2461" s="153" t="s">
        <v>5580</v>
      </c>
      <c r="D2461" s="153" t="s">
        <v>127</v>
      </c>
      <c r="E2461" s="153">
        <v>16.55</v>
      </c>
    </row>
    <row r="2462" spans="1:5">
      <c r="A2462" s="153">
        <v>38065</v>
      </c>
      <c r="B2462" s="153" t="s">
        <v>9814</v>
      </c>
      <c r="C2462" s="153" t="s">
        <v>5580</v>
      </c>
      <c r="D2462" s="153" t="s">
        <v>127</v>
      </c>
      <c r="E2462" s="153">
        <v>24.59</v>
      </c>
    </row>
    <row r="2463" spans="1:5">
      <c r="A2463" s="153">
        <v>38078</v>
      </c>
      <c r="B2463" s="153" t="s">
        <v>9815</v>
      </c>
      <c r="C2463" s="153" t="s">
        <v>5580</v>
      </c>
      <c r="D2463" s="153" t="s">
        <v>127</v>
      </c>
      <c r="E2463" s="153">
        <v>14.34</v>
      </c>
    </row>
    <row r="2464" spans="1:5">
      <c r="A2464" s="153">
        <v>38113</v>
      </c>
      <c r="B2464" s="153" t="s">
        <v>9816</v>
      </c>
      <c r="C2464" s="153" t="s">
        <v>5580</v>
      </c>
      <c r="D2464" s="153" t="s">
        <v>127</v>
      </c>
      <c r="E2464" s="153">
        <v>7.79</v>
      </c>
    </row>
    <row r="2465" spans="1:5">
      <c r="A2465" s="153">
        <v>38063</v>
      </c>
      <c r="B2465" s="153" t="s">
        <v>9817</v>
      </c>
      <c r="C2465" s="153" t="s">
        <v>5580</v>
      </c>
      <c r="D2465" s="153" t="s">
        <v>127</v>
      </c>
      <c r="E2465" s="153">
        <v>8.36</v>
      </c>
    </row>
    <row r="2466" spans="1:5">
      <c r="A2466" s="153">
        <v>38080</v>
      </c>
      <c r="B2466" s="153" t="s">
        <v>9818</v>
      </c>
      <c r="C2466" s="153" t="s">
        <v>5580</v>
      </c>
      <c r="D2466" s="153" t="s">
        <v>127</v>
      </c>
      <c r="E2466" s="153">
        <v>24.91</v>
      </c>
    </row>
    <row r="2467" spans="1:5">
      <c r="A2467" s="153">
        <v>38069</v>
      </c>
      <c r="B2467" s="153" t="s">
        <v>9819</v>
      </c>
      <c r="C2467" s="153" t="s">
        <v>5580</v>
      </c>
      <c r="D2467" s="153" t="s">
        <v>127</v>
      </c>
      <c r="E2467" s="153">
        <v>13.62</v>
      </c>
    </row>
    <row r="2468" spans="1:5">
      <c r="A2468" s="153">
        <v>38077</v>
      </c>
      <c r="B2468" s="153" t="s">
        <v>9820</v>
      </c>
      <c r="C2468" s="153" t="s">
        <v>5580</v>
      </c>
      <c r="D2468" s="153" t="s">
        <v>127</v>
      </c>
      <c r="E2468" s="153">
        <v>13.31</v>
      </c>
    </row>
    <row r="2469" spans="1:5">
      <c r="A2469" s="153">
        <v>38073</v>
      </c>
      <c r="B2469" s="153" t="s">
        <v>9821</v>
      </c>
      <c r="C2469" s="153" t="s">
        <v>5580</v>
      </c>
      <c r="D2469" s="153" t="s">
        <v>127</v>
      </c>
      <c r="E2469" s="153">
        <v>20.28</v>
      </c>
    </row>
    <row r="2470" spans="1:5">
      <c r="A2470" s="153">
        <v>38112</v>
      </c>
      <c r="B2470" s="153" t="s">
        <v>9822</v>
      </c>
      <c r="C2470" s="153" t="s">
        <v>5580</v>
      </c>
      <c r="D2470" s="153" t="s">
        <v>127</v>
      </c>
      <c r="E2470" s="153">
        <v>5.98</v>
      </c>
    </row>
    <row r="2471" spans="1:5">
      <c r="A2471" s="153">
        <v>38062</v>
      </c>
      <c r="B2471" s="153" t="s">
        <v>9823</v>
      </c>
      <c r="C2471" s="153" t="s">
        <v>5580</v>
      </c>
      <c r="D2471" s="153" t="s">
        <v>127</v>
      </c>
      <c r="E2471" s="153">
        <v>6.14</v>
      </c>
    </row>
    <row r="2472" spans="1:5">
      <c r="A2472" s="153">
        <v>12128</v>
      </c>
      <c r="B2472" s="153" t="s">
        <v>9824</v>
      </c>
      <c r="C2472" s="153" t="s">
        <v>5580</v>
      </c>
      <c r="D2472" s="153" t="s">
        <v>127</v>
      </c>
      <c r="E2472" s="153">
        <v>8.2100000000000009</v>
      </c>
    </row>
    <row r="2473" spans="1:5">
      <c r="A2473" s="153">
        <v>12129</v>
      </c>
      <c r="B2473" s="153" t="s">
        <v>9825</v>
      </c>
      <c r="C2473" s="153" t="s">
        <v>5580</v>
      </c>
      <c r="D2473" s="153" t="s">
        <v>127</v>
      </c>
      <c r="E2473" s="153">
        <v>10.85</v>
      </c>
    </row>
    <row r="2474" spans="1:5">
      <c r="A2474" s="153">
        <v>38081</v>
      </c>
      <c r="B2474" s="153" t="s">
        <v>9826</v>
      </c>
      <c r="C2474" s="153" t="s">
        <v>5580</v>
      </c>
      <c r="D2474" s="153" t="s">
        <v>127</v>
      </c>
      <c r="E2474" s="153">
        <v>21.13</v>
      </c>
    </row>
    <row r="2475" spans="1:5">
      <c r="A2475" s="153">
        <v>38070</v>
      </c>
      <c r="B2475" s="153" t="s">
        <v>9827</v>
      </c>
      <c r="C2475" s="153" t="s">
        <v>5580</v>
      </c>
      <c r="D2475" s="153" t="s">
        <v>127</v>
      </c>
      <c r="E2475" s="153">
        <v>14.56</v>
      </c>
    </row>
    <row r="2476" spans="1:5">
      <c r="A2476" s="153">
        <v>38074</v>
      </c>
      <c r="B2476" s="153" t="s">
        <v>9828</v>
      </c>
      <c r="C2476" s="153" t="s">
        <v>5580</v>
      </c>
      <c r="D2476" s="153" t="s">
        <v>127</v>
      </c>
      <c r="E2476" s="153">
        <v>22.14</v>
      </c>
    </row>
    <row r="2477" spans="1:5">
      <c r="A2477" s="153">
        <v>38079</v>
      </c>
      <c r="B2477" s="153" t="s">
        <v>9829</v>
      </c>
      <c r="C2477" s="153" t="s">
        <v>5580</v>
      </c>
      <c r="D2477" s="153" t="s">
        <v>127</v>
      </c>
      <c r="E2477" s="153">
        <v>19</v>
      </c>
    </row>
    <row r="2478" spans="1:5">
      <c r="A2478" s="153">
        <v>38072</v>
      </c>
      <c r="B2478" s="153" t="s">
        <v>9830</v>
      </c>
      <c r="C2478" s="153" t="s">
        <v>5580</v>
      </c>
      <c r="D2478" s="153" t="s">
        <v>127</v>
      </c>
      <c r="E2478" s="153">
        <v>18.260000000000002</v>
      </c>
    </row>
    <row r="2479" spans="1:5">
      <c r="A2479" s="153">
        <v>38068</v>
      </c>
      <c r="B2479" s="153" t="s">
        <v>9831</v>
      </c>
      <c r="C2479" s="153" t="s">
        <v>5580</v>
      </c>
      <c r="D2479" s="153" t="s">
        <v>127</v>
      </c>
      <c r="E2479" s="153">
        <v>12.6</v>
      </c>
    </row>
    <row r="2480" spans="1:5">
      <c r="A2480" s="153">
        <v>38071</v>
      </c>
      <c r="B2480" s="153" t="s">
        <v>9832</v>
      </c>
      <c r="C2480" s="153" t="s">
        <v>5580</v>
      </c>
      <c r="D2480" s="153" t="s">
        <v>127</v>
      </c>
      <c r="E2480" s="153">
        <v>15.07</v>
      </c>
    </row>
    <row r="2481" spans="1:5">
      <c r="A2481" s="153">
        <v>38412</v>
      </c>
      <c r="B2481" s="153" t="s">
        <v>9833</v>
      </c>
      <c r="C2481" s="153" t="s">
        <v>5580</v>
      </c>
      <c r="D2481" s="153" t="s">
        <v>5579</v>
      </c>
      <c r="E2481" s="153">
        <v>1062.5</v>
      </c>
    </row>
    <row r="2482" spans="1:5">
      <c r="A2482" s="153">
        <v>3405</v>
      </c>
      <c r="B2482" s="153" t="s">
        <v>9834</v>
      </c>
      <c r="C2482" s="153" t="s">
        <v>5580</v>
      </c>
      <c r="D2482" s="153" t="s">
        <v>127</v>
      </c>
      <c r="E2482" s="153">
        <v>52.27</v>
      </c>
    </row>
    <row r="2483" spans="1:5">
      <c r="A2483" s="153">
        <v>3394</v>
      </c>
      <c r="B2483" s="153" t="s">
        <v>9835</v>
      </c>
      <c r="C2483" s="153" t="s">
        <v>5580</v>
      </c>
      <c r="D2483" s="153" t="s">
        <v>127</v>
      </c>
      <c r="E2483" s="153">
        <v>275.92</v>
      </c>
    </row>
    <row r="2484" spans="1:5">
      <c r="A2484" s="153">
        <v>3393</v>
      </c>
      <c r="B2484" s="153" t="s">
        <v>9836</v>
      </c>
      <c r="C2484" s="153" t="s">
        <v>5580</v>
      </c>
      <c r="D2484" s="153" t="s">
        <v>127</v>
      </c>
      <c r="E2484" s="153">
        <v>469.79</v>
      </c>
    </row>
    <row r="2485" spans="1:5">
      <c r="A2485" s="153">
        <v>3406</v>
      </c>
      <c r="B2485" s="153" t="s">
        <v>9837</v>
      </c>
      <c r="C2485" s="153" t="s">
        <v>5580</v>
      </c>
      <c r="D2485" s="153" t="s">
        <v>5579</v>
      </c>
      <c r="E2485" s="153">
        <v>16</v>
      </c>
    </row>
    <row r="2486" spans="1:5">
      <c r="A2486" s="153">
        <v>3395</v>
      </c>
      <c r="B2486" s="153" t="s">
        <v>9838</v>
      </c>
      <c r="C2486" s="153" t="s">
        <v>5580</v>
      </c>
      <c r="D2486" s="153" t="s">
        <v>127</v>
      </c>
      <c r="E2486" s="153">
        <v>67.489999999999995</v>
      </c>
    </row>
    <row r="2487" spans="1:5">
      <c r="A2487" s="153">
        <v>3398</v>
      </c>
      <c r="B2487" s="153" t="s">
        <v>9839</v>
      </c>
      <c r="C2487" s="153" t="s">
        <v>5580</v>
      </c>
      <c r="D2487" s="153" t="s">
        <v>127</v>
      </c>
      <c r="E2487" s="153">
        <v>3.2</v>
      </c>
    </row>
    <row r="2488" spans="1:5">
      <c r="A2488" s="153">
        <v>34379</v>
      </c>
      <c r="B2488" s="153" t="s">
        <v>9840</v>
      </c>
      <c r="C2488" s="153" t="s">
        <v>5580</v>
      </c>
      <c r="D2488" s="153" t="s">
        <v>127</v>
      </c>
      <c r="E2488" s="153">
        <v>142.99</v>
      </c>
    </row>
    <row r="2489" spans="1:5">
      <c r="A2489" s="153">
        <v>34378</v>
      </c>
      <c r="B2489" s="153" t="s">
        <v>9841</v>
      </c>
      <c r="C2489" s="153" t="s">
        <v>5580</v>
      </c>
      <c r="D2489" s="153" t="s">
        <v>127</v>
      </c>
      <c r="E2489" s="153">
        <v>115.17</v>
      </c>
    </row>
    <row r="2490" spans="1:5">
      <c r="A2490" s="153">
        <v>34377</v>
      </c>
      <c r="B2490" s="153" t="s">
        <v>9842</v>
      </c>
      <c r="C2490" s="153" t="s">
        <v>5580</v>
      </c>
      <c r="D2490" s="153" t="s">
        <v>127</v>
      </c>
      <c r="E2490" s="153">
        <v>106.21</v>
      </c>
    </row>
    <row r="2491" spans="1:5">
      <c r="A2491" s="153">
        <v>581</v>
      </c>
      <c r="B2491" s="153" t="s">
        <v>9843</v>
      </c>
      <c r="C2491" s="153" t="s">
        <v>5581</v>
      </c>
      <c r="D2491" s="153" t="s">
        <v>127</v>
      </c>
      <c r="E2491" s="153">
        <v>201.73</v>
      </c>
    </row>
    <row r="2492" spans="1:5">
      <c r="A2492" s="153">
        <v>40662</v>
      </c>
      <c r="B2492" s="153" t="s">
        <v>9844</v>
      </c>
      <c r="C2492" s="153" t="s">
        <v>5580</v>
      </c>
      <c r="D2492" s="153" t="s">
        <v>127</v>
      </c>
      <c r="E2492" s="153">
        <v>107.39</v>
      </c>
    </row>
    <row r="2493" spans="1:5">
      <c r="A2493" s="153">
        <v>3437</v>
      </c>
      <c r="B2493" s="153" t="s">
        <v>9845</v>
      </c>
      <c r="C2493" s="153" t="s">
        <v>5581</v>
      </c>
      <c r="D2493" s="153" t="s">
        <v>127</v>
      </c>
      <c r="E2493" s="153">
        <v>298.31</v>
      </c>
    </row>
    <row r="2494" spans="1:5">
      <c r="A2494" s="153">
        <v>11183</v>
      </c>
      <c r="B2494" s="153" t="s">
        <v>9846</v>
      </c>
      <c r="C2494" s="153" t="s">
        <v>5580</v>
      </c>
      <c r="D2494" s="153" t="s">
        <v>128</v>
      </c>
      <c r="E2494" s="153">
        <v>313.01</v>
      </c>
    </row>
    <row r="2495" spans="1:5">
      <c r="A2495" s="153">
        <v>11190</v>
      </c>
      <c r="B2495" s="153" t="s">
        <v>9847</v>
      </c>
      <c r="C2495" s="153" t="s">
        <v>5580</v>
      </c>
      <c r="D2495" s="153" t="s">
        <v>128</v>
      </c>
      <c r="E2495" s="153">
        <v>145.19999999999999</v>
      </c>
    </row>
    <row r="2496" spans="1:5">
      <c r="A2496" s="153">
        <v>615</v>
      </c>
      <c r="B2496" s="153" t="s">
        <v>9848</v>
      </c>
      <c r="C2496" s="153" t="s">
        <v>5581</v>
      </c>
      <c r="D2496" s="153" t="s">
        <v>128</v>
      </c>
      <c r="E2496" s="153">
        <v>355.76</v>
      </c>
    </row>
    <row r="2497" spans="1:5">
      <c r="A2497" s="153">
        <v>616</v>
      </c>
      <c r="B2497" s="153" t="s">
        <v>9848</v>
      </c>
      <c r="C2497" s="153" t="s">
        <v>5580</v>
      </c>
      <c r="D2497" s="153" t="s">
        <v>128</v>
      </c>
      <c r="E2497" s="153">
        <v>170.76</v>
      </c>
    </row>
    <row r="2498" spans="1:5">
      <c r="A2498" s="153">
        <v>11192</v>
      </c>
      <c r="B2498" s="153" t="s">
        <v>9849</v>
      </c>
      <c r="C2498" s="153" t="s">
        <v>5580</v>
      </c>
      <c r="D2498" s="153" t="s">
        <v>128</v>
      </c>
      <c r="E2498" s="153">
        <v>267.16000000000003</v>
      </c>
    </row>
    <row r="2499" spans="1:5">
      <c r="A2499" s="153">
        <v>11231</v>
      </c>
      <c r="B2499" s="153" t="s">
        <v>9849</v>
      </c>
      <c r="C2499" s="153" t="s">
        <v>5581</v>
      </c>
      <c r="D2499" s="153" t="s">
        <v>128</v>
      </c>
      <c r="E2499" s="153">
        <v>417.43</v>
      </c>
    </row>
    <row r="2500" spans="1:5">
      <c r="A2500" s="153">
        <v>3428</v>
      </c>
      <c r="B2500" s="153" t="s">
        <v>9850</v>
      </c>
      <c r="C2500" s="153" t="s">
        <v>5581</v>
      </c>
      <c r="D2500" s="153" t="s">
        <v>5579</v>
      </c>
      <c r="E2500" s="153">
        <v>442.5</v>
      </c>
    </row>
    <row r="2501" spans="1:5">
      <c r="A2501" s="153">
        <v>3429</v>
      </c>
      <c r="B2501" s="153" t="s">
        <v>9851</v>
      </c>
      <c r="C2501" s="153" t="s">
        <v>5581</v>
      </c>
      <c r="D2501" s="153" t="s">
        <v>127</v>
      </c>
      <c r="E2501" s="153">
        <v>252.82</v>
      </c>
    </row>
    <row r="2502" spans="1:5">
      <c r="A2502" s="153">
        <v>34371</v>
      </c>
      <c r="B2502" s="153" t="s">
        <v>9852</v>
      </c>
      <c r="C2502" s="153" t="s">
        <v>5580</v>
      </c>
      <c r="D2502" s="153" t="s">
        <v>127</v>
      </c>
      <c r="E2502" s="153">
        <v>388.76</v>
      </c>
    </row>
    <row r="2503" spans="1:5">
      <c r="A2503" s="153">
        <v>34370</v>
      </c>
      <c r="B2503" s="153" t="s">
        <v>9853</v>
      </c>
      <c r="C2503" s="153" t="s">
        <v>5580</v>
      </c>
      <c r="D2503" s="153" t="s">
        <v>127</v>
      </c>
      <c r="E2503" s="153">
        <v>322.39999999999998</v>
      </c>
    </row>
    <row r="2504" spans="1:5">
      <c r="A2504" s="153">
        <v>34372</v>
      </c>
      <c r="B2504" s="153" t="s">
        <v>9854</v>
      </c>
      <c r="C2504" s="153" t="s">
        <v>5580</v>
      </c>
      <c r="D2504" s="153" t="s">
        <v>127</v>
      </c>
      <c r="E2504" s="153">
        <v>448.51</v>
      </c>
    </row>
    <row r="2505" spans="1:5">
      <c r="A2505" s="153">
        <v>34373</v>
      </c>
      <c r="B2505" s="153" t="s">
        <v>9855</v>
      </c>
      <c r="C2505" s="153" t="s">
        <v>5580</v>
      </c>
      <c r="D2505" s="153" t="s">
        <v>127</v>
      </c>
      <c r="E2505" s="153">
        <v>555.19000000000005</v>
      </c>
    </row>
    <row r="2506" spans="1:5">
      <c r="A2506" s="153">
        <v>36896</v>
      </c>
      <c r="B2506" s="153" t="s">
        <v>9856</v>
      </c>
      <c r="C2506" s="153" t="s">
        <v>5580</v>
      </c>
      <c r="D2506" s="153" t="s">
        <v>5579</v>
      </c>
      <c r="E2506" s="153">
        <v>184.99</v>
      </c>
    </row>
    <row r="2507" spans="1:5">
      <c r="A2507" s="153">
        <v>34367</v>
      </c>
      <c r="B2507" s="153" t="s">
        <v>9857</v>
      </c>
      <c r="C2507" s="153" t="s">
        <v>5580</v>
      </c>
      <c r="D2507" s="153" t="s">
        <v>127</v>
      </c>
      <c r="E2507" s="153">
        <v>217.29</v>
      </c>
    </row>
    <row r="2508" spans="1:5">
      <c r="A2508" s="153">
        <v>36897</v>
      </c>
      <c r="B2508" s="153" t="s">
        <v>9858</v>
      </c>
      <c r="C2508" s="153" t="s">
        <v>5580</v>
      </c>
      <c r="D2508" s="153" t="s">
        <v>127</v>
      </c>
      <c r="E2508" s="153">
        <v>256.24</v>
      </c>
    </row>
    <row r="2509" spans="1:5">
      <c r="A2509" s="153">
        <v>36884</v>
      </c>
      <c r="B2509" s="153" t="s">
        <v>9858</v>
      </c>
      <c r="C2509" s="153" t="s">
        <v>5581</v>
      </c>
      <c r="D2509" s="153" t="s">
        <v>127</v>
      </c>
      <c r="E2509" s="153">
        <v>179.97</v>
      </c>
    </row>
    <row r="2510" spans="1:5">
      <c r="A2510" s="153">
        <v>597</v>
      </c>
      <c r="B2510" s="153" t="s">
        <v>9859</v>
      </c>
      <c r="C2510" s="153" t="s">
        <v>5581</v>
      </c>
      <c r="D2510" s="153" t="s">
        <v>127</v>
      </c>
      <c r="E2510" s="153">
        <v>189.26</v>
      </c>
    </row>
    <row r="2511" spans="1:5">
      <c r="A2511" s="153">
        <v>34369</v>
      </c>
      <c r="B2511" s="153" t="s">
        <v>9860</v>
      </c>
      <c r="C2511" s="153" t="s">
        <v>5580</v>
      </c>
      <c r="D2511" s="153" t="s">
        <v>127</v>
      </c>
      <c r="E2511" s="153">
        <v>303.58999999999997</v>
      </c>
    </row>
    <row r="2512" spans="1:5">
      <c r="A2512" s="153">
        <v>34362</v>
      </c>
      <c r="B2512" s="153" t="s">
        <v>9861</v>
      </c>
      <c r="C2512" s="153" t="s">
        <v>5580</v>
      </c>
      <c r="D2512" s="153" t="s">
        <v>127</v>
      </c>
      <c r="E2512" s="153">
        <v>210.65</v>
      </c>
    </row>
    <row r="2513" spans="1:5">
      <c r="A2513" s="153">
        <v>34363</v>
      </c>
      <c r="B2513" s="153" t="s">
        <v>9862</v>
      </c>
      <c r="C2513" s="153" t="s">
        <v>5580</v>
      </c>
      <c r="D2513" s="153" t="s">
        <v>127</v>
      </c>
      <c r="E2513" s="153">
        <v>238.09</v>
      </c>
    </row>
    <row r="2514" spans="1:5">
      <c r="A2514" s="153">
        <v>34364</v>
      </c>
      <c r="B2514" s="153" t="s">
        <v>9863</v>
      </c>
      <c r="C2514" s="153" t="s">
        <v>5580</v>
      </c>
      <c r="D2514" s="153" t="s">
        <v>127</v>
      </c>
      <c r="E2514" s="153">
        <v>296.95</v>
      </c>
    </row>
    <row r="2515" spans="1:5">
      <c r="A2515" s="153">
        <v>34365</v>
      </c>
      <c r="B2515" s="153" t="s">
        <v>9864</v>
      </c>
      <c r="C2515" s="153" t="s">
        <v>5580</v>
      </c>
      <c r="D2515" s="153" t="s">
        <v>127</v>
      </c>
      <c r="E2515" s="153">
        <v>334.57</v>
      </c>
    </row>
    <row r="2516" spans="1:5">
      <c r="A2516" s="153">
        <v>11199</v>
      </c>
      <c r="B2516" s="153" t="s">
        <v>9865</v>
      </c>
      <c r="C2516" s="153" t="s">
        <v>5580</v>
      </c>
      <c r="D2516" s="153" t="s">
        <v>128</v>
      </c>
      <c r="E2516" s="153">
        <v>801.91</v>
      </c>
    </row>
    <row r="2517" spans="1:5">
      <c r="A2517" s="153">
        <v>34801</v>
      </c>
      <c r="B2517" s="153" t="s">
        <v>9866</v>
      </c>
      <c r="C2517" s="153" t="s">
        <v>5580</v>
      </c>
      <c r="D2517" s="153" t="s">
        <v>128</v>
      </c>
      <c r="E2517" s="153">
        <v>1005.94</v>
      </c>
    </row>
    <row r="2518" spans="1:5">
      <c r="A2518" s="153">
        <v>34799</v>
      </c>
      <c r="B2518" s="153" t="s">
        <v>9867</v>
      </c>
      <c r="C2518" s="153" t="s">
        <v>5580</v>
      </c>
      <c r="D2518" s="153" t="s">
        <v>128</v>
      </c>
      <c r="E2518" s="153">
        <v>1240.54</v>
      </c>
    </row>
    <row r="2519" spans="1:5">
      <c r="A2519" s="153">
        <v>622</v>
      </c>
      <c r="B2519" s="153" t="s">
        <v>9868</v>
      </c>
      <c r="C2519" s="153" t="s">
        <v>5580</v>
      </c>
      <c r="D2519" s="153" t="s">
        <v>128</v>
      </c>
      <c r="E2519" s="153">
        <v>558.49</v>
      </c>
    </row>
    <row r="2520" spans="1:5">
      <c r="A2520" s="153">
        <v>34805</v>
      </c>
      <c r="B2520" s="153" t="s">
        <v>9869</v>
      </c>
      <c r="C2520" s="153" t="s">
        <v>5581</v>
      </c>
      <c r="D2520" s="153" t="s">
        <v>128</v>
      </c>
      <c r="E2520" s="153">
        <v>417.99</v>
      </c>
    </row>
    <row r="2521" spans="1:5">
      <c r="A2521" s="153">
        <v>34803</v>
      </c>
      <c r="B2521" s="153" t="s">
        <v>9870</v>
      </c>
      <c r="C2521" s="153" t="s">
        <v>5580</v>
      </c>
      <c r="D2521" s="153" t="s">
        <v>128</v>
      </c>
      <c r="E2521" s="153">
        <v>505.44</v>
      </c>
    </row>
    <row r="2522" spans="1:5">
      <c r="A2522" s="153">
        <v>606</v>
      </c>
      <c r="B2522" s="153" t="s">
        <v>9871</v>
      </c>
      <c r="C2522" s="153" t="s">
        <v>5581</v>
      </c>
      <c r="D2522" s="153" t="s">
        <v>128</v>
      </c>
      <c r="E2522" s="153">
        <v>558.86</v>
      </c>
    </row>
    <row r="2523" spans="1:5">
      <c r="A2523" s="153">
        <v>11227</v>
      </c>
      <c r="B2523" s="153" t="s">
        <v>9872</v>
      </c>
      <c r="C2523" s="153" t="s">
        <v>5580</v>
      </c>
      <c r="D2523" s="153" t="s">
        <v>128</v>
      </c>
      <c r="E2523" s="153">
        <v>591.91</v>
      </c>
    </row>
    <row r="2524" spans="1:5">
      <c r="A2524" s="153">
        <v>11193</v>
      </c>
      <c r="B2524" s="153" t="s">
        <v>9873</v>
      </c>
      <c r="C2524" s="153" t="s">
        <v>5581</v>
      </c>
      <c r="D2524" s="153" t="s">
        <v>128</v>
      </c>
      <c r="E2524" s="153">
        <v>566.63</v>
      </c>
    </row>
    <row r="2525" spans="1:5">
      <c r="A2525" s="153">
        <v>11194</v>
      </c>
      <c r="B2525" s="153" t="s">
        <v>9874</v>
      </c>
      <c r="C2525" s="153" t="s">
        <v>5581</v>
      </c>
      <c r="D2525" s="153" t="s">
        <v>128</v>
      </c>
      <c r="E2525" s="153">
        <v>510.18</v>
      </c>
    </row>
    <row r="2526" spans="1:5">
      <c r="A2526" s="153">
        <v>605</v>
      </c>
      <c r="B2526" s="153" t="s">
        <v>9875</v>
      </c>
      <c r="C2526" s="153" t="s">
        <v>5581</v>
      </c>
      <c r="D2526" s="153" t="s">
        <v>128</v>
      </c>
      <c r="E2526" s="153">
        <v>640.73</v>
      </c>
    </row>
    <row r="2527" spans="1:5">
      <c r="A2527" s="153">
        <v>11197</v>
      </c>
      <c r="B2527" s="153" t="s">
        <v>9876</v>
      </c>
      <c r="C2527" s="153" t="s">
        <v>5580</v>
      </c>
      <c r="D2527" s="153" t="s">
        <v>128</v>
      </c>
      <c r="E2527" s="153">
        <v>776</v>
      </c>
    </row>
    <row r="2528" spans="1:5">
      <c r="A2528" s="153">
        <v>40659</v>
      </c>
      <c r="B2528" s="153" t="s">
        <v>9877</v>
      </c>
      <c r="C2528" s="153" t="s">
        <v>5581</v>
      </c>
      <c r="D2528" s="153" t="s">
        <v>127</v>
      </c>
      <c r="E2528" s="153">
        <v>422.07</v>
      </c>
    </row>
    <row r="2529" spans="1:5">
      <c r="A2529" s="153">
        <v>40660</v>
      </c>
      <c r="B2529" s="153" t="s">
        <v>9878</v>
      </c>
      <c r="C2529" s="153" t="s">
        <v>5581</v>
      </c>
      <c r="D2529" s="153" t="s">
        <v>127</v>
      </c>
      <c r="E2529" s="153">
        <v>534.91999999999996</v>
      </c>
    </row>
    <row r="2530" spans="1:5">
      <c r="A2530" s="153">
        <v>40661</v>
      </c>
      <c r="B2530" s="153" t="s">
        <v>9879</v>
      </c>
      <c r="C2530" s="153" t="s">
        <v>5581</v>
      </c>
      <c r="D2530" s="153" t="s">
        <v>127</v>
      </c>
      <c r="E2530" s="153">
        <v>328.89</v>
      </c>
    </row>
    <row r="2531" spans="1:5">
      <c r="A2531" s="153">
        <v>3421</v>
      </c>
      <c r="B2531" s="153" t="s">
        <v>9880</v>
      </c>
      <c r="C2531" s="153" t="s">
        <v>5581</v>
      </c>
      <c r="D2531" s="153" t="s">
        <v>127</v>
      </c>
      <c r="E2531" s="153">
        <v>331.4</v>
      </c>
    </row>
    <row r="2532" spans="1:5">
      <c r="A2532" s="153">
        <v>599</v>
      </c>
      <c r="B2532" s="153" t="s">
        <v>9881</v>
      </c>
      <c r="C2532" s="153" t="s">
        <v>5581</v>
      </c>
      <c r="D2532" s="153" t="s">
        <v>127</v>
      </c>
      <c r="E2532" s="153">
        <v>160.41999999999999</v>
      </c>
    </row>
    <row r="2533" spans="1:5">
      <c r="A2533" s="153">
        <v>34380</v>
      </c>
      <c r="B2533" s="153" t="s">
        <v>9882</v>
      </c>
      <c r="C2533" s="153" t="s">
        <v>5580</v>
      </c>
      <c r="D2533" s="153" t="s">
        <v>127</v>
      </c>
      <c r="E2533" s="153">
        <v>83.2</v>
      </c>
    </row>
    <row r="2534" spans="1:5">
      <c r="A2534" s="153">
        <v>34381</v>
      </c>
      <c r="B2534" s="153" t="s">
        <v>9883</v>
      </c>
      <c r="C2534" s="153" t="s">
        <v>5580</v>
      </c>
      <c r="D2534" s="153" t="s">
        <v>127</v>
      </c>
      <c r="E2534" s="153">
        <v>108.42</v>
      </c>
    </row>
    <row r="2535" spans="1:5">
      <c r="A2535" s="153">
        <v>601</v>
      </c>
      <c r="B2535" s="153" t="s">
        <v>9883</v>
      </c>
      <c r="C2535" s="153" t="s">
        <v>5581</v>
      </c>
      <c r="D2535" s="153" t="s">
        <v>127</v>
      </c>
      <c r="E2535" s="153">
        <v>216.41</v>
      </c>
    </row>
    <row r="2536" spans="1:5">
      <c r="A2536" s="153">
        <v>3423</v>
      </c>
      <c r="B2536" s="153" t="s">
        <v>9884</v>
      </c>
      <c r="C2536" s="153" t="s">
        <v>5581</v>
      </c>
      <c r="D2536" s="153" t="s">
        <v>127</v>
      </c>
      <c r="E2536" s="153">
        <v>467.36</v>
      </c>
    </row>
    <row r="2537" spans="1:5">
      <c r="A2537" s="153">
        <v>34797</v>
      </c>
      <c r="B2537" s="153" t="s">
        <v>9885</v>
      </c>
      <c r="C2537" s="153" t="s">
        <v>5580</v>
      </c>
      <c r="D2537" s="153" t="s">
        <v>128</v>
      </c>
      <c r="E2537" s="153">
        <v>316.27</v>
      </c>
    </row>
    <row r="2538" spans="1:5">
      <c r="A2538" s="153">
        <v>624</v>
      </c>
      <c r="B2538" s="153" t="s">
        <v>9886</v>
      </c>
      <c r="C2538" s="153" t="s">
        <v>5581</v>
      </c>
      <c r="D2538" s="153" t="s">
        <v>128</v>
      </c>
      <c r="E2538" s="153">
        <v>658.89</v>
      </c>
    </row>
    <row r="2539" spans="1:5">
      <c r="A2539" s="153">
        <v>623</v>
      </c>
      <c r="B2539" s="153" t="s">
        <v>9887</v>
      </c>
      <c r="C2539" s="153" t="s">
        <v>5581</v>
      </c>
      <c r="D2539" s="153" t="s">
        <v>128</v>
      </c>
      <c r="E2539" s="153">
        <v>247.41</v>
      </c>
    </row>
    <row r="2540" spans="1:5">
      <c r="A2540" s="153">
        <v>25964</v>
      </c>
      <c r="B2540" s="153" t="s">
        <v>9888</v>
      </c>
      <c r="C2540" s="153" t="s">
        <v>5578</v>
      </c>
      <c r="D2540" s="153" t="s">
        <v>127</v>
      </c>
      <c r="E2540" s="153">
        <v>11.14</v>
      </c>
    </row>
    <row r="2541" spans="1:5">
      <c r="A2541" s="153">
        <v>41077</v>
      </c>
      <c r="B2541" s="153" t="s">
        <v>9889</v>
      </c>
      <c r="C2541" s="153" t="s">
        <v>5588</v>
      </c>
      <c r="D2541" s="153" t="s">
        <v>127</v>
      </c>
      <c r="E2541" s="153">
        <v>1954.16</v>
      </c>
    </row>
    <row r="2542" spans="1:5">
      <c r="A2542" s="153">
        <v>20159</v>
      </c>
      <c r="B2542" s="153" t="s">
        <v>9890</v>
      </c>
      <c r="C2542" s="153" t="s">
        <v>5580</v>
      </c>
      <c r="D2542" s="153" t="s">
        <v>127</v>
      </c>
      <c r="E2542" s="153">
        <v>31.63</v>
      </c>
    </row>
    <row r="2543" spans="1:5">
      <c r="A2543" s="153">
        <v>37963</v>
      </c>
      <c r="B2543" s="153" t="s">
        <v>9891</v>
      </c>
      <c r="C2543" s="153" t="s">
        <v>5580</v>
      </c>
      <c r="D2543" s="153" t="s">
        <v>127</v>
      </c>
      <c r="E2543" s="153">
        <v>2.5099999999999998</v>
      </c>
    </row>
    <row r="2544" spans="1:5">
      <c r="A2544" s="153">
        <v>37964</v>
      </c>
      <c r="B2544" s="153" t="s">
        <v>9892</v>
      </c>
      <c r="C2544" s="153" t="s">
        <v>5580</v>
      </c>
      <c r="D2544" s="153" t="s">
        <v>127</v>
      </c>
      <c r="E2544" s="153">
        <v>4.1900000000000004</v>
      </c>
    </row>
    <row r="2545" spans="1:5">
      <c r="A2545" s="153">
        <v>37965</v>
      </c>
      <c r="B2545" s="153" t="s">
        <v>9893</v>
      </c>
      <c r="C2545" s="153" t="s">
        <v>5580</v>
      </c>
      <c r="D2545" s="153" t="s">
        <v>127</v>
      </c>
      <c r="E2545" s="153">
        <v>6.07</v>
      </c>
    </row>
    <row r="2546" spans="1:5">
      <c r="A2546" s="153">
        <v>37966</v>
      </c>
      <c r="B2546" s="153" t="s">
        <v>9894</v>
      </c>
      <c r="C2546" s="153" t="s">
        <v>5580</v>
      </c>
      <c r="D2546" s="153" t="s">
        <v>127</v>
      </c>
      <c r="E2546" s="153">
        <v>11</v>
      </c>
    </row>
    <row r="2547" spans="1:5">
      <c r="A2547" s="153">
        <v>37967</v>
      </c>
      <c r="B2547" s="153" t="s">
        <v>9895</v>
      </c>
      <c r="C2547" s="153" t="s">
        <v>5580</v>
      </c>
      <c r="D2547" s="153" t="s">
        <v>127</v>
      </c>
      <c r="E2547" s="153">
        <v>17.64</v>
      </c>
    </row>
    <row r="2548" spans="1:5">
      <c r="A2548" s="153">
        <v>37968</v>
      </c>
      <c r="B2548" s="153" t="s">
        <v>9896</v>
      </c>
      <c r="C2548" s="153" t="s">
        <v>5580</v>
      </c>
      <c r="D2548" s="153" t="s">
        <v>127</v>
      </c>
      <c r="E2548" s="153">
        <v>38.700000000000003</v>
      </c>
    </row>
    <row r="2549" spans="1:5">
      <c r="A2549" s="153">
        <v>37969</v>
      </c>
      <c r="B2549" s="153" t="s">
        <v>9897</v>
      </c>
      <c r="C2549" s="153" t="s">
        <v>5580</v>
      </c>
      <c r="D2549" s="153" t="s">
        <v>127</v>
      </c>
      <c r="E2549" s="153">
        <v>103.38</v>
      </c>
    </row>
    <row r="2550" spans="1:5">
      <c r="A2550" s="153">
        <v>37970</v>
      </c>
      <c r="B2550" s="153" t="s">
        <v>9898</v>
      </c>
      <c r="C2550" s="153" t="s">
        <v>5580</v>
      </c>
      <c r="D2550" s="153" t="s">
        <v>127</v>
      </c>
      <c r="E2550" s="153">
        <v>120.6</v>
      </c>
    </row>
    <row r="2551" spans="1:5">
      <c r="A2551" s="153">
        <v>21118</v>
      </c>
      <c r="B2551" s="153" t="s">
        <v>9899</v>
      </c>
      <c r="C2551" s="153" t="s">
        <v>5580</v>
      </c>
      <c r="D2551" s="153" t="s">
        <v>5579</v>
      </c>
      <c r="E2551" s="153">
        <v>1.9</v>
      </c>
    </row>
    <row r="2552" spans="1:5">
      <c r="A2552" s="153">
        <v>37956</v>
      </c>
      <c r="B2552" s="153" t="s">
        <v>9900</v>
      </c>
      <c r="C2552" s="153" t="s">
        <v>5580</v>
      </c>
      <c r="D2552" s="153" t="s">
        <v>127</v>
      </c>
      <c r="E2552" s="153">
        <v>3.01</v>
      </c>
    </row>
    <row r="2553" spans="1:5">
      <c r="A2553" s="153">
        <v>37957</v>
      </c>
      <c r="B2553" s="153" t="s">
        <v>9901</v>
      </c>
      <c r="C2553" s="153" t="s">
        <v>5580</v>
      </c>
      <c r="D2553" s="153" t="s">
        <v>127</v>
      </c>
      <c r="E2553" s="153">
        <v>6.35</v>
      </c>
    </row>
    <row r="2554" spans="1:5">
      <c r="A2554" s="153">
        <v>37958</v>
      </c>
      <c r="B2554" s="153" t="s">
        <v>9902</v>
      </c>
      <c r="C2554" s="153" t="s">
        <v>5580</v>
      </c>
      <c r="D2554" s="153" t="s">
        <v>127</v>
      </c>
      <c r="E2554" s="153">
        <v>11</v>
      </c>
    </row>
    <row r="2555" spans="1:5">
      <c r="A2555" s="153">
        <v>37959</v>
      </c>
      <c r="B2555" s="153" t="s">
        <v>9903</v>
      </c>
      <c r="C2555" s="153" t="s">
        <v>5580</v>
      </c>
      <c r="D2555" s="153" t="s">
        <v>127</v>
      </c>
      <c r="E2555" s="153">
        <v>17.64</v>
      </c>
    </row>
    <row r="2556" spans="1:5">
      <c r="A2556" s="153">
        <v>37960</v>
      </c>
      <c r="B2556" s="153" t="s">
        <v>9904</v>
      </c>
      <c r="C2556" s="153" t="s">
        <v>5580</v>
      </c>
      <c r="D2556" s="153" t="s">
        <v>127</v>
      </c>
      <c r="E2556" s="153">
        <v>38</v>
      </c>
    </row>
    <row r="2557" spans="1:5">
      <c r="A2557" s="153">
        <v>37961</v>
      </c>
      <c r="B2557" s="153" t="s">
        <v>9905</v>
      </c>
      <c r="C2557" s="153" t="s">
        <v>5580</v>
      </c>
      <c r="D2557" s="153" t="s">
        <v>127</v>
      </c>
      <c r="E2557" s="153">
        <v>100.81</v>
      </c>
    </row>
    <row r="2558" spans="1:5">
      <c r="A2558" s="153">
        <v>37962</v>
      </c>
      <c r="B2558" s="153" t="s">
        <v>9906</v>
      </c>
      <c r="C2558" s="153" t="s">
        <v>5580</v>
      </c>
      <c r="D2558" s="153" t="s">
        <v>127</v>
      </c>
      <c r="E2558" s="153">
        <v>117.14</v>
      </c>
    </row>
    <row r="2559" spans="1:5">
      <c r="A2559" s="153">
        <v>3533</v>
      </c>
      <c r="B2559" s="153" t="s">
        <v>9907</v>
      </c>
      <c r="C2559" s="153" t="s">
        <v>5580</v>
      </c>
      <c r="D2559" s="153" t="s">
        <v>127</v>
      </c>
      <c r="E2559" s="153">
        <v>1.51</v>
      </c>
    </row>
    <row r="2560" spans="1:5">
      <c r="A2560" s="153">
        <v>3538</v>
      </c>
      <c r="B2560" s="153" t="s">
        <v>9908</v>
      </c>
      <c r="C2560" s="153" t="s">
        <v>5580</v>
      </c>
      <c r="D2560" s="153" t="s">
        <v>127</v>
      </c>
      <c r="E2560" s="153">
        <v>2.61</v>
      </c>
    </row>
    <row r="2561" spans="1:5">
      <c r="A2561" s="153">
        <v>3497</v>
      </c>
      <c r="B2561" s="153" t="s">
        <v>9909</v>
      </c>
      <c r="C2561" s="153" t="s">
        <v>5580</v>
      </c>
      <c r="D2561" s="153" t="s">
        <v>127</v>
      </c>
      <c r="E2561" s="153">
        <v>9.76</v>
      </c>
    </row>
    <row r="2562" spans="1:5">
      <c r="A2562" s="153">
        <v>3498</v>
      </c>
      <c r="B2562" s="153" t="s">
        <v>9910</v>
      </c>
      <c r="C2562" s="153" t="s">
        <v>5580</v>
      </c>
      <c r="D2562" s="153" t="s">
        <v>127</v>
      </c>
      <c r="E2562" s="153">
        <v>3.1</v>
      </c>
    </row>
    <row r="2563" spans="1:5">
      <c r="A2563" s="153">
        <v>3496</v>
      </c>
      <c r="B2563" s="153" t="s">
        <v>9911</v>
      </c>
      <c r="C2563" s="153" t="s">
        <v>5580</v>
      </c>
      <c r="D2563" s="153" t="s">
        <v>127</v>
      </c>
      <c r="E2563" s="153">
        <v>2.5</v>
      </c>
    </row>
    <row r="2564" spans="1:5">
      <c r="A2564" s="153">
        <v>38429</v>
      </c>
      <c r="B2564" s="153" t="s">
        <v>9912</v>
      </c>
      <c r="C2564" s="153" t="s">
        <v>5580</v>
      </c>
      <c r="D2564" s="153" t="s">
        <v>127</v>
      </c>
      <c r="E2564" s="153">
        <v>6.41</v>
      </c>
    </row>
    <row r="2565" spans="1:5">
      <c r="A2565" s="153">
        <v>38431</v>
      </c>
      <c r="B2565" s="153" t="s">
        <v>9913</v>
      </c>
      <c r="C2565" s="153" t="s">
        <v>5580</v>
      </c>
      <c r="D2565" s="153" t="s">
        <v>127</v>
      </c>
      <c r="E2565" s="153">
        <v>10.16</v>
      </c>
    </row>
    <row r="2566" spans="1:5">
      <c r="A2566" s="153">
        <v>38430</v>
      </c>
      <c r="B2566" s="153" t="s">
        <v>9914</v>
      </c>
      <c r="C2566" s="153" t="s">
        <v>5580</v>
      </c>
      <c r="D2566" s="153" t="s">
        <v>127</v>
      </c>
      <c r="E2566" s="153">
        <v>12.99</v>
      </c>
    </row>
    <row r="2567" spans="1:5">
      <c r="A2567" s="153">
        <v>36348</v>
      </c>
      <c r="B2567" s="153" t="s">
        <v>9915</v>
      </c>
      <c r="C2567" s="153" t="s">
        <v>5580</v>
      </c>
      <c r="D2567" s="153" t="s">
        <v>128</v>
      </c>
      <c r="E2567" s="153">
        <v>1.07</v>
      </c>
    </row>
    <row r="2568" spans="1:5">
      <c r="A2568" s="153">
        <v>36349</v>
      </c>
      <c r="B2568" s="153" t="s">
        <v>9916</v>
      </c>
      <c r="C2568" s="153" t="s">
        <v>5580</v>
      </c>
      <c r="D2568" s="153" t="s">
        <v>128</v>
      </c>
      <c r="E2568" s="153">
        <v>1.61</v>
      </c>
    </row>
    <row r="2569" spans="1:5">
      <c r="A2569" s="153">
        <v>38433</v>
      </c>
      <c r="B2569" s="153" t="s">
        <v>9917</v>
      </c>
      <c r="C2569" s="153" t="s">
        <v>5580</v>
      </c>
      <c r="D2569" s="153" t="s">
        <v>128</v>
      </c>
      <c r="E2569" s="153">
        <v>2.99</v>
      </c>
    </row>
    <row r="2570" spans="1:5">
      <c r="A2570" s="153">
        <v>38440</v>
      </c>
      <c r="B2570" s="153" t="s">
        <v>9918</v>
      </c>
      <c r="C2570" s="153" t="s">
        <v>5580</v>
      </c>
      <c r="D2570" s="153" t="s">
        <v>128</v>
      </c>
      <c r="E2570" s="153">
        <v>103.14</v>
      </c>
    </row>
    <row r="2571" spans="1:5">
      <c r="A2571" s="153">
        <v>36359</v>
      </c>
      <c r="B2571" s="153" t="s">
        <v>9919</v>
      </c>
      <c r="C2571" s="153" t="s">
        <v>5580</v>
      </c>
      <c r="D2571" s="153" t="s">
        <v>128</v>
      </c>
      <c r="E2571" s="153">
        <v>1.28</v>
      </c>
    </row>
    <row r="2572" spans="1:5">
      <c r="A2572" s="153">
        <v>36360</v>
      </c>
      <c r="B2572" s="153" t="s">
        <v>9920</v>
      </c>
      <c r="C2572" s="153" t="s">
        <v>5580</v>
      </c>
      <c r="D2572" s="153" t="s">
        <v>128</v>
      </c>
      <c r="E2572" s="153">
        <v>1.98</v>
      </c>
    </row>
    <row r="2573" spans="1:5">
      <c r="A2573" s="153">
        <v>38434</v>
      </c>
      <c r="B2573" s="153" t="s">
        <v>9921</v>
      </c>
      <c r="C2573" s="153" t="s">
        <v>5580</v>
      </c>
      <c r="D2573" s="153" t="s">
        <v>128</v>
      </c>
      <c r="E2573" s="153">
        <v>3.03</v>
      </c>
    </row>
    <row r="2574" spans="1:5">
      <c r="A2574" s="153">
        <v>38435</v>
      </c>
      <c r="B2574" s="153" t="s">
        <v>9922</v>
      </c>
      <c r="C2574" s="153" t="s">
        <v>5580</v>
      </c>
      <c r="D2574" s="153" t="s">
        <v>128</v>
      </c>
      <c r="E2574" s="153">
        <v>5.75</v>
      </c>
    </row>
    <row r="2575" spans="1:5">
      <c r="A2575" s="153">
        <v>38436</v>
      </c>
      <c r="B2575" s="153" t="s">
        <v>9923</v>
      </c>
      <c r="C2575" s="153" t="s">
        <v>5580</v>
      </c>
      <c r="D2575" s="153" t="s">
        <v>128</v>
      </c>
      <c r="E2575" s="153">
        <v>11.89</v>
      </c>
    </row>
    <row r="2576" spans="1:5">
      <c r="A2576" s="153">
        <v>38437</v>
      </c>
      <c r="B2576" s="153" t="s">
        <v>9924</v>
      </c>
      <c r="C2576" s="153" t="s">
        <v>5580</v>
      </c>
      <c r="D2576" s="153" t="s">
        <v>128</v>
      </c>
      <c r="E2576" s="153">
        <v>17.850000000000001</v>
      </c>
    </row>
    <row r="2577" spans="1:5">
      <c r="A2577" s="153">
        <v>38438</v>
      </c>
      <c r="B2577" s="153" t="s">
        <v>9925</v>
      </c>
      <c r="C2577" s="153" t="s">
        <v>5580</v>
      </c>
      <c r="D2577" s="153" t="s">
        <v>128</v>
      </c>
      <c r="E2577" s="153">
        <v>45.12</v>
      </c>
    </row>
    <row r="2578" spans="1:5">
      <c r="A2578" s="153">
        <v>38439</v>
      </c>
      <c r="B2578" s="153" t="s">
        <v>9926</v>
      </c>
      <c r="C2578" s="153" t="s">
        <v>5580</v>
      </c>
      <c r="D2578" s="153" t="s">
        <v>128</v>
      </c>
      <c r="E2578" s="153">
        <v>68.77</v>
      </c>
    </row>
    <row r="2579" spans="1:5">
      <c r="A2579" s="153">
        <v>10836</v>
      </c>
      <c r="B2579" s="153" t="s">
        <v>9927</v>
      </c>
      <c r="C2579" s="153" t="s">
        <v>5580</v>
      </c>
      <c r="D2579" s="153" t="s">
        <v>127</v>
      </c>
      <c r="E2579" s="153">
        <v>11.09</v>
      </c>
    </row>
    <row r="2580" spans="1:5">
      <c r="A2580" s="153">
        <v>20128</v>
      </c>
      <c r="B2580" s="153" t="s">
        <v>9928</v>
      </c>
      <c r="C2580" s="153" t="s">
        <v>5580</v>
      </c>
      <c r="D2580" s="153" t="s">
        <v>127</v>
      </c>
      <c r="E2580" s="153">
        <v>32.5</v>
      </c>
    </row>
    <row r="2581" spans="1:5">
      <c r="A2581" s="153">
        <v>20131</v>
      </c>
      <c r="B2581" s="153" t="s">
        <v>9929</v>
      </c>
      <c r="C2581" s="153" t="s">
        <v>5580</v>
      </c>
      <c r="D2581" s="153" t="s">
        <v>127</v>
      </c>
      <c r="E2581" s="153">
        <v>29.67</v>
      </c>
    </row>
    <row r="2582" spans="1:5">
      <c r="A2582" s="153">
        <v>3521</v>
      </c>
      <c r="B2582" s="153" t="s">
        <v>9930</v>
      </c>
      <c r="C2582" s="153" t="s">
        <v>5580</v>
      </c>
      <c r="D2582" s="153" t="s">
        <v>127</v>
      </c>
      <c r="E2582" s="153">
        <v>1.31</v>
      </c>
    </row>
    <row r="2583" spans="1:5">
      <c r="A2583" s="153">
        <v>3531</v>
      </c>
      <c r="B2583" s="153" t="s">
        <v>9931</v>
      </c>
      <c r="C2583" s="153" t="s">
        <v>5580</v>
      </c>
      <c r="D2583" s="153" t="s">
        <v>127</v>
      </c>
      <c r="E2583" s="153">
        <v>1.49</v>
      </c>
    </row>
    <row r="2584" spans="1:5">
      <c r="A2584" s="153">
        <v>3522</v>
      </c>
      <c r="B2584" s="153" t="s">
        <v>9932</v>
      </c>
      <c r="C2584" s="153" t="s">
        <v>5580</v>
      </c>
      <c r="D2584" s="153" t="s">
        <v>127</v>
      </c>
      <c r="E2584" s="153">
        <v>2.21</v>
      </c>
    </row>
    <row r="2585" spans="1:5">
      <c r="A2585" s="153">
        <v>3527</v>
      </c>
      <c r="B2585" s="153" t="s">
        <v>9933</v>
      </c>
      <c r="C2585" s="153" t="s">
        <v>5580</v>
      </c>
      <c r="D2585" s="153" t="s">
        <v>127</v>
      </c>
      <c r="E2585" s="153">
        <v>7.62</v>
      </c>
    </row>
    <row r="2586" spans="1:5">
      <c r="A2586" s="153">
        <v>10835</v>
      </c>
      <c r="B2586" s="153" t="s">
        <v>9934</v>
      </c>
      <c r="C2586" s="153" t="s">
        <v>5580</v>
      </c>
      <c r="D2586" s="153" t="s">
        <v>127</v>
      </c>
      <c r="E2586" s="153">
        <v>2.3199999999999998</v>
      </c>
    </row>
    <row r="2587" spans="1:5">
      <c r="A2587" s="153">
        <v>3475</v>
      </c>
      <c r="B2587" s="153" t="s">
        <v>9935</v>
      </c>
      <c r="C2587" s="153" t="s">
        <v>5580</v>
      </c>
      <c r="D2587" s="153" t="s">
        <v>127</v>
      </c>
      <c r="E2587" s="153">
        <v>2.56</v>
      </c>
    </row>
    <row r="2588" spans="1:5">
      <c r="A2588" s="153">
        <v>3485</v>
      </c>
      <c r="B2588" s="153" t="s">
        <v>9936</v>
      </c>
      <c r="C2588" s="153" t="s">
        <v>5580</v>
      </c>
      <c r="D2588" s="153" t="s">
        <v>127</v>
      </c>
      <c r="E2588" s="153">
        <v>8.18</v>
      </c>
    </row>
    <row r="2589" spans="1:5">
      <c r="A2589" s="153">
        <v>3534</v>
      </c>
      <c r="B2589" s="153" t="s">
        <v>9937</v>
      </c>
      <c r="C2589" s="153" t="s">
        <v>5580</v>
      </c>
      <c r="D2589" s="153" t="s">
        <v>127</v>
      </c>
      <c r="E2589" s="153">
        <v>3.23</v>
      </c>
    </row>
    <row r="2590" spans="1:5">
      <c r="A2590" s="153">
        <v>3543</v>
      </c>
      <c r="B2590" s="153" t="s">
        <v>9938</v>
      </c>
      <c r="C2590" s="153" t="s">
        <v>5580</v>
      </c>
      <c r="D2590" s="153" t="s">
        <v>127</v>
      </c>
      <c r="E2590" s="153">
        <v>1.62</v>
      </c>
    </row>
    <row r="2591" spans="1:5">
      <c r="A2591" s="153">
        <v>3482</v>
      </c>
      <c r="B2591" s="153" t="s">
        <v>9939</v>
      </c>
      <c r="C2591" s="153" t="s">
        <v>5580</v>
      </c>
      <c r="D2591" s="153" t="s">
        <v>127</v>
      </c>
      <c r="E2591" s="153">
        <v>4.1100000000000003</v>
      </c>
    </row>
    <row r="2592" spans="1:5">
      <c r="A2592" s="153">
        <v>3505</v>
      </c>
      <c r="B2592" s="153" t="s">
        <v>9940</v>
      </c>
      <c r="C2592" s="153" t="s">
        <v>5580</v>
      </c>
      <c r="D2592" s="153" t="s">
        <v>127</v>
      </c>
      <c r="E2592" s="153">
        <v>2.33</v>
      </c>
    </row>
    <row r="2593" spans="1:5">
      <c r="A2593" s="153">
        <v>3516</v>
      </c>
      <c r="B2593" s="153" t="s">
        <v>9941</v>
      </c>
      <c r="C2593" s="153" t="s">
        <v>5580</v>
      </c>
      <c r="D2593" s="153" t="s">
        <v>127</v>
      </c>
      <c r="E2593" s="153">
        <v>0.6</v>
      </c>
    </row>
    <row r="2594" spans="1:5">
      <c r="A2594" s="153">
        <v>3517</v>
      </c>
      <c r="B2594" s="153" t="s">
        <v>9942</v>
      </c>
      <c r="C2594" s="153" t="s">
        <v>5580</v>
      </c>
      <c r="D2594" s="153" t="s">
        <v>127</v>
      </c>
      <c r="E2594" s="153">
        <v>2.12</v>
      </c>
    </row>
    <row r="2595" spans="1:5">
      <c r="A2595" s="153">
        <v>3515</v>
      </c>
      <c r="B2595" s="153" t="s">
        <v>9943</v>
      </c>
      <c r="C2595" s="153" t="s">
        <v>5580</v>
      </c>
      <c r="D2595" s="153" t="s">
        <v>127</v>
      </c>
      <c r="E2595" s="153">
        <v>3.78</v>
      </c>
    </row>
    <row r="2596" spans="1:5">
      <c r="A2596" s="153">
        <v>20147</v>
      </c>
      <c r="B2596" s="153" t="s">
        <v>9944</v>
      </c>
      <c r="C2596" s="153" t="s">
        <v>5580</v>
      </c>
      <c r="D2596" s="153" t="s">
        <v>127</v>
      </c>
      <c r="E2596" s="153">
        <v>4.0599999999999996</v>
      </c>
    </row>
    <row r="2597" spans="1:5">
      <c r="A2597" s="153">
        <v>3524</v>
      </c>
      <c r="B2597" s="153" t="s">
        <v>9945</v>
      </c>
      <c r="C2597" s="153" t="s">
        <v>5580</v>
      </c>
      <c r="D2597" s="153" t="s">
        <v>127</v>
      </c>
      <c r="E2597" s="153">
        <v>4.82</v>
      </c>
    </row>
    <row r="2598" spans="1:5">
      <c r="A2598" s="153">
        <v>3532</v>
      </c>
      <c r="B2598" s="153" t="s">
        <v>9946</v>
      </c>
      <c r="C2598" s="153" t="s">
        <v>5580</v>
      </c>
      <c r="D2598" s="153" t="s">
        <v>127</v>
      </c>
      <c r="E2598" s="153">
        <v>8.82</v>
      </c>
    </row>
    <row r="2599" spans="1:5">
      <c r="A2599" s="153">
        <v>3528</v>
      </c>
      <c r="B2599" s="153" t="s">
        <v>9947</v>
      </c>
      <c r="C2599" s="153" t="s">
        <v>5580</v>
      </c>
      <c r="D2599" s="153" t="s">
        <v>127</v>
      </c>
      <c r="E2599" s="153">
        <v>4.78</v>
      </c>
    </row>
    <row r="2600" spans="1:5">
      <c r="A2600" s="153">
        <v>37952</v>
      </c>
      <c r="B2600" s="153" t="s">
        <v>9948</v>
      </c>
      <c r="C2600" s="153" t="s">
        <v>5580</v>
      </c>
      <c r="D2600" s="153" t="s">
        <v>127</v>
      </c>
      <c r="E2600" s="153">
        <v>34.08</v>
      </c>
    </row>
    <row r="2601" spans="1:5">
      <c r="A2601" s="153">
        <v>37951</v>
      </c>
      <c r="B2601" s="153" t="s">
        <v>9949</v>
      </c>
      <c r="C2601" s="153" t="s">
        <v>5580</v>
      </c>
      <c r="D2601" s="153" t="s">
        <v>127</v>
      </c>
      <c r="E2601" s="153">
        <v>1.24</v>
      </c>
    </row>
    <row r="2602" spans="1:5">
      <c r="A2602" s="153">
        <v>3518</v>
      </c>
      <c r="B2602" s="153" t="s">
        <v>9950</v>
      </c>
      <c r="C2602" s="153" t="s">
        <v>5580</v>
      </c>
      <c r="D2602" s="153" t="s">
        <v>127</v>
      </c>
      <c r="E2602" s="153">
        <v>1.81</v>
      </c>
    </row>
    <row r="2603" spans="1:5">
      <c r="A2603" s="153">
        <v>3519</v>
      </c>
      <c r="B2603" s="153" t="s">
        <v>9951</v>
      </c>
      <c r="C2603" s="153" t="s">
        <v>5580</v>
      </c>
      <c r="D2603" s="153" t="s">
        <v>127</v>
      </c>
      <c r="E2603" s="153">
        <v>4.29</v>
      </c>
    </row>
    <row r="2604" spans="1:5">
      <c r="A2604" s="153">
        <v>3520</v>
      </c>
      <c r="B2604" s="153" t="s">
        <v>9952</v>
      </c>
      <c r="C2604" s="153" t="s">
        <v>5580</v>
      </c>
      <c r="D2604" s="153" t="s">
        <v>127</v>
      </c>
      <c r="E2604" s="153">
        <v>4.8099999999999996</v>
      </c>
    </row>
    <row r="2605" spans="1:5">
      <c r="A2605" s="153">
        <v>37950</v>
      </c>
      <c r="B2605" s="153" t="s">
        <v>9953</v>
      </c>
      <c r="C2605" s="153" t="s">
        <v>5580</v>
      </c>
      <c r="D2605" s="153" t="s">
        <v>127</v>
      </c>
      <c r="E2605" s="153">
        <v>29.67</v>
      </c>
    </row>
    <row r="2606" spans="1:5">
      <c r="A2606" s="153">
        <v>37949</v>
      </c>
      <c r="B2606" s="153" t="s">
        <v>9954</v>
      </c>
      <c r="C2606" s="153" t="s">
        <v>5580</v>
      </c>
      <c r="D2606" s="153" t="s">
        <v>127</v>
      </c>
      <c r="E2606" s="153">
        <v>1.08</v>
      </c>
    </row>
    <row r="2607" spans="1:5">
      <c r="A2607" s="153">
        <v>3526</v>
      </c>
      <c r="B2607" s="153" t="s">
        <v>9955</v>
      </c>
      <c r="C2607" s="153" t="s">
        <v>5580</v>
      </c>
      <c r="D2607" s="153" t="s">
        <v>127</v>
      </c>
      <c r="E2607" s="153">
        <v>1.45</v>
      </c>
    </row>
    <row r="2608" spans="1:5">
      <c r="A2608" s="153">
        <v>3509</v>
      </c>
      <c r="B2608" s="153" t="s">
        <v>9956</v>
      </c>
      <c r="C2608" s="153" t="s">
        <v>5580</v>
      </c>
      <c r="D2608" s="153" t="s">
        <v>127</v>
      </c>
      <c r="E2608" s="153">
        <v>3.78</v>
      </c>
    </row>
    <row r="2609" spans="1:5">
      <c r="A2609" s="153">
        <v>3530</v>
      </c>
      <c r="B2609" s="153" t="s">
        <v>9957</v>
      </c>
      <c r="C2609" s="153" t="s">
        <v>5580</v>
      </c>
      <c r="D2609" s="153" t="s">
        <v>127</v>
      </c>
      <c r="E2609" s="153">
        <v>151.87</v>
      </c>
    </row>
    <row r="2610" spans="1:5">
      <c r="A2610" s="153">
        <v>3542</v>
      </c>
      <c r="B2610" s="153" t="s">
        <v>9958</v>
      </c>
      <c r="C2610" s="153" t="s">
        <v>5580</v>
      </c>
      <c r="D2610" s="153" t="s">
        <v>127</v>
      </c>
      <c r="E2610" s="153">
        <v>0.35</v>
      </c>
    </row>
    <row r="2611" spans="1:5">
      <c r="A2611" s="153">
        <v>3529</v>
      </c>
      <c r="B2611" s="153" t="s">
        <v>9959</v>
      </c>
      <c r="C2611" s="153" t="s">
        <v>5580</v>
      </c>
      <c r="D2611" s="153" t="s">
        <v>127</v>
      </c>
      <c r="E2611" s="153">
        <v>0.48</v>
      </c>
    </row>
    <row r="2612" spans="1:5">
      <c r="A2612" s="153">
        <v>3536</v>
      </c>
      <c r="B2612" s="153" t="s">
        <v>9960</v>
      </c>
      <c r="C2612" s="153" t="s">
        <v>5580</v>
      </c>
      <c r="D2612" s="153" t="s">
        <v>127</v>
      </c>
      <c r="E2612" s="153">
        <v>1.45</v>
      </c>
    </row>
    <row r="2613" spans="1:5">
      <c r="A2613" s="153">
        <v>3535</v>
      </c>
      <c r="B2613" s="153" t="s">
        <v>9961</v>
      </c>
      <c r="C2613" s="153" t="s">
        <v>5580</v>
      </c>
      <c r="D2613" s="153" t="s">
        <v>127</v>
      </c>
      <c r="E2613" s="153">
        <v>3.45</v>
      </c>
    </row>
    <row r="2614" spans="1:5">
      <c r="A2614" s="153">
        <v>3540</v>
      </c>
      <c r="B2614" s="153" t="s">
        <v>9962</v>
      </c>
      <c r="C2614" s="153" t="s">
        <v>5580</v>
      </c>
      <c r="D2614" s="153" t="s">
        <v>127</v>
      </c>
      <c r="E2614" s="153">
        <v>3.73</v>
      </c>
    </row>
    <row r="2615" spans="1:5">
      <c r="A2615" s="153">
        <v>3539</v>
      </c>
      <c r="B2615" s="153" t="s">
        <v>9963</v>
      </c>
      <c r="C2615" s="153" t="s">
        <v>5580</v>
      </c>
      <c r="D2615" s="153" t="s">
        <v>127</v>
      </c>
      <c r="E2615" s="153">
        <v>16.2</v>
      </c>
    </row>
    <row r="2616" spans="1:5">
      <c r="A2616" s="153">
        <v>3513</v>
      </c>
      <c r="B2616" s="153" t="s">
        <v>9964</v>
      </c>
      <c r="C2616" s="153" t="s">
        <v>5580</v>
      </c>
      <c r="D2616" s="153" t="s">
        <v>127</v>
      </c>
      <c r="E2616" s="153">
        <v>71.989999999999995</v>
      </c>
    </row>
    <row r="2617" spans="1:5">
      <c r="A2617" s="153">
        <v>3492</v>
      </c>
      <c r="B2617" s="153" t="s">
        <v>9965</v>
      </c>
      <c r="C2617" s="153" t="s">
        <v>5580</v>
      </c>
      <c r="D2617" s="153" t="s">
        <v>127</v>
      </c>
      <c r="E2617" s="153">
        <v>13.86</v>
      </c>
    </row>
    <row r="2618" spans="1:5">
      <c r="A2618" s="153">
        <v>3491</v>
      </c>
      <c r="B2618" s="153" t="s">
        <v>9966</v>
      </c>
      <c r="C2618" s="153" t="s">
        <v>5580</v>
      </c>
      <c r="D2618" s="153" t="s">
        <v>127</v>
      </c>
      <c r="E2618" s="153">
        <v>7.9</v>
      </c>
    </row>
    <row r="2619" spans="1:5">
      <c r="A2619" s="153">
        <v>3493</v>
      </c>
      <c r="B2619" s="153" t="s">
        <v>9967</v>
      </c>
      <c r="C2619" s="153" t="s">
        <v>5580</v>
      </c>
      <c r="D2619" s="153" t="s">
        <v>127</v>
      </c>
      <c r="E2619" s="153">
        <v>18.940000000000001</v>
      </c>
    </row>
    <row r="2620" spans="1:5">
      <c r="A2620" s="153">
        <v>12628</v>
      </c>
      <c r="B2620" s="153" t="s">
        <v>9968</v>
      </c>
      <c r="C2620" s="153" t="s">
        <v>5580</v>
      </c>
      <c r="D2620" s="153" t="s">
        <v>128</v>
      </c>
      <c r="E2620" s="153">
        <v>6.91</v>
      </c>
    </row>
    <row r="2621" spans="1:5">
      <c r="A2621" s="153">
        <v>12629</v>
      </c>
      <c r="B2621" s="153" t="s">
        <v>9969</v>
      </c>
      <c r="C2621" s="153" t="s">
        <v>5580</v>
      </c>
      <c r="D2621" s="153" t="s">
        <v>128</v>
      </c>
      <c r="E2621" s="153">
        <v>7.49</v>
      </c>
    </row>
    <row r="2622" spans="1:5">
      <c r="A2622" s="153">
        <v>3481</v>
      </c>
      <c r="B2622" s="153" t="s">
        <v>9970</v>
      </c>
      <c r="C2622" s="153" t="s">
        <v>5580</v>
      </c>
      <c r="D2622" s="153" t="s">
        <v>127</v>
      </c>
      <c r="E2622" s="153">
        <v>9.6</v>
      </c>
    </row>
    <row r="2623" spans="1:5">
      <c r="A2623" s="153">
        <v>3510</v>
      </c>
      <c r="B2623" s="153" t="s">
        <v>9971</v>
      </c>
      <c r="C2623" s="153" t="s">
        <v>5580</v>
      </c>
      <c r="D2623" s="153" t="s">
        <v>127</v>
      </c>
      <c r="E2623" s="153">
        <v>8.9700000000000006</v>
      </c>
    </row>
    <row r="2624" spans="1:5">
      <c r="A2624" s="153">
        <v>3508</v>
      </c>
      <c r="B2624" s="153" t="s">
        <v>9972</v>
      </c>
      <c r="C2624" s="153" t="s">
        <v>5580</v>
      </c>
      <c r="D2624" s="153" t="s">
        <v>127</v>
      </c>
      <c r="E2624" s="153">
        <v>23.45</v>
      </c>
    </row>
    <row r="2625" spans="1:5">
      <c r="A2625" s="153">
        <v>38939</v>
      </c>
      <c r="B2625" s="153" t="s">
        <v>9973</v>
      </c>
      <c r="C2625" s="153" t="s">
        <v>5580</v>
      </c>
      <c r="D2625" s="153" t="s">
        <v>128</v>
      </c>
      <c r="E2625" s="153">
        <v>10.27</v>
      </c>
    </row>
    <row r="2626" spans="1:5">
      <c r="A2626" s="153">
        <v>38940</v>
      </c>
      <c r="B2626" s="153" t="s">
        <v>9974</v>
      </c>
      <c r="C2626" s="153" t="s">
        <v>5580</v>
      </c>
      <c r="D2626" s="153" t="s">
        <v>128</v>
      </c>
      <c r="E2626" s="153">
        <v>15.68</v>
      </c>
    </row>
    <row r="2627" spans="1:5">
      <c r="A2627" s="153">
        <v>38941</v>
      </c>
      <c r="B2627" s="153" t="s">
        <v>9975</v>
      </c>
      <c r="C2627" s="153" t="s">
        <v>5580</v>
      </c>
      <c r="D2627" s="153" t="s">
        <v>128</v>
      </c>
      <c r="E2627" s="153">
        <v>18.52</v>
      </c>
    </row>
    <row r="2628" spans="1:5">
      <c r="A2628" s="153">
        <v>38942</v>
      </c>
      <c r="B2628" s="153" t="s">
        <v>9976</v>
      </c>
      <c r="C2628" s="153" t="s">
        <v>5580</v>
      </c>
      <c r="D2628" s="153" t="s">
        <v>128</v>
      </c>
      <c r="E2628" s="153">
        <v>20.75</v>
      </c>
    </row>
    <row r="2629" spans="1:5">
      <c r="A2629" s="153">
        <v>38987</v>
      </c>
      <c r="B2629" s="153" t="s">
        <v>9977</v>
      </c>
      <c r="C2629" s="153" t="s">
        <v>5580</v>
      </c>
      <c r="D2629" s="153" t="s">
        <v>128</v>
      </c>
      <c r="E2629" s="153">
        <v>5.35</v>
      </c>
    </row>
    <row r="2630" spans="1:5">
      <c r="A2630" s="153">
        <v>38988</v>
      </c>
      <c r="B2630" s="153" t="s">
        <v>9978</v>
      </c>
      <c r="C2630" s="153" t="s">
        <v>5580</v>
      </c>
      <c r="D2630" s="153" t="s">
        <v>128</v>
      </c>
      <c r="E2630" s="153">
        <v>12.43</v>
      </c>
    </row>
    <row r="2631" spans="1:5">
      <c r="A2631" s="153">
        <v>38989</v>
      </c>
      <c r="B2631" s="153" t="s">
        <v>9979</v>
      </c>
      <c r="C2631" s="153" t="s">
        <v>5580</v>
      </c>
      <c r="D2631" s="153" t="s">
        <v>128</v>
      </c>
      <c r="E2631" s="153">
        <v>16.52</v>
      </c>
    </row>
    <row r="2632" spans="1:5">
      <c r="A2632" s="153">
        <v>38990</v>
      </c>
      <c r="B2632" s="153" t="s">
        <v>9980</v>
      </c>
      <c r="C2632" s="153" t="s">
        <v>5580</v>
      </c>
      <c r="D2632" s="153" t="s">
        <v>128</v>
      </c>
      <c r="E2632" s="153">
        <v>43.55</v>
      </c>
    </row>
    <row r="2633" spans="1:5">
      <c r="A2633" s="153">
        <v>38991</v>
      </c>
      <c r="B2633" s="153" t="s">
        <v>9981</v>
      </c>
      <c r="C2633" s="153" t="s">
        <v>5580</v>
      </c>
      <c r="D2633" s="153" t="s">
        <v>128</v>
      </c>
      <c r="E2633" s="153">
        <v>88</v>
      </c>
    </row>
    <row r="2634" spans="1:5">
      <c r="A2634" s="153">
        <v>38913</v>
      </c>
      <c r="B2634" s="153" t="s">
        <v>9982</v>
      </c>
      <c r="C2634" s="153" t="s">
        <v>5580</v>
      </c>
      <c r="D2634" s="153" t="s">
        <v>128</v>
      </c>
      <c r="E2634" s="153">
        <v>9.5299999999999994</v>
      </c>
    </row>
    <row r="2635" spans="1:5">
      <c r="A2635" s="153">
        <v>38914</v>
      </c>
      <c r="B2635" s="153" t="s">
        <v>9983</v>
      </c>
      <c r="C2635" s="153" t="s">
        <v>5580</v>
      </c>
      <c r="D2635" s="153" t="s">
        <v>128</v>
      </c>
      <c r="E2635" s="153">
        <v>11.05</v>
      </c>
    </row>
    <row r="2636" spans="1:5">
      <c r="A2636" s="153">
        <v>38915</v>
      </c>
      <c r="B2636" s="153" t="s">
        <v>9984</v>
      </c>
      <c r="C2636" s="153" t="s">
        <v>5580</v>
      </c>
      <c r="D2636" s="153" t="s">
        <v>128</v>
      </c>
      <c r="E2636" s="153">
        <v>19.2</v>
      </c>
    </row>
    <row r="2637" spans="1:5">
      <c r="A2637" s="153">
        <v>38916</v>
      </c>
      <c r="B2637" s="153" t="s">
        <v>9985</v>
      </c>
      <c r="C2637" s="153" t="s">
        <v>5580</v>
      </c>
      <c r="D2637" s="153" t="s">
        <v>128</v>
      </c>
      <c r="E2637" s="153">
        <v>25.32</v>
      </c>
    </row>
    <row r="2638" spans="1:5">
      <c r="A2638" s="153">
        <v>39300</v>
      </c>
      <c r="B2638" s="153" t="s">
        <v>9986</v>
      </c>
      <c r="C2638" s="153" t="s">
        <v>5580</v>
      </c>
      <c r="D2638" s="153" t="s">
        <v>128</v>
      </c>
      <c r="E2638" s="153">
        <v>8.61</v>
      </c>
    </row>
    <row r="2639" spans="1:5">
      <c r="A2639" s="153">
        <v>39301</v>
      </c>
      <c r="B2639" s="153" t="s">
        <v>9987</v>
      </c>
      <c r="C2639" s="153" t="s">
        <v>5580</v>
      </c>
      <c r="D2639" s="153" t="s">
        <v>128</v>
      </c>
      <c r="E2639" s="153">
        <v>11.95</v>
      </c>
    </row>
    <row r="2640" spans="1:5">
      <c r="A2640" s="153">
        <v>39302</v>
      </c>
      <c r="B2640" s="153" t="s">
        <v>9988</v>
      </c>
      <c r="C2640" s="153" t="s">
        <v>5580</v>
      </c>
      <c r="D2640" s="153" t="s">
        <v>128</v>
      </c>
      <c r="E2640" s="153">
        <v>15.01</v>
      </c>
    </row>
    <row r="2641" spans="1:5">
      <c r="A2641" s="153">
        <v>39303</v>
      </c>
      <c r="B2641" s="153" t="s">
        <v>9989</v>
      </c>
      <c r="C2641" s="153" t="s">
        <v>5580</v>
      </c>
      <c r="D2641" s="153" t="s">
        <v>128</v>
      </c>
      <c r="E2641" s="153">
        <v>26.39</v>
      </c>
    </row>
    <row r="2642" spans="1:5">
      <c r="A2642" s="153">
        <v>38923</v>
      </c>
      <c r="B2642" s="153" t="s">
        <v>9990</v>
      </c>
      <c r="C2642" s="153" t="s">
        <v>5580</v>
      </c>
      <c r="D2642" s="153" t="s">
        <v>128</v>
      </c>
      <c r="E2642" s="153">
        <v>8.41</v>
      </c>
    </row>
    <row r="2643" spans="1:5">
      <c r="A2643" s="153">
        <v>38925</v>
      </c>
      <c r="B2643" s="153" t="s">
        <v>9991</v>
      </c>
      <c r="C2643" s="153" t="s">
        <v>5580</v>
      </c>
      <c r="D2643" s="153" t="s">
        <v>128</v>
      </c>
      <c r="E2643" s="153">
        <v>9.0299999999999994</v>
      </c>
    </row>
    <row r="2644" spans="1:5">
      <c r="A2644" s="153">
        <v>38926</v>
      </c>
      <c r="B2644" s="153" t="s">
        <v>9992</v>
      </c>
      <c r="C2644" s="153" t="s">
        <v>5580</v>
      </c>
      <c r="D2644" s="153" t="s">
        <v>128</v>
      </c>
      <c r="E2644" s="153">
        <v>12.9</v>
      </c>
    </row>
    <row r="2645" spans="1:5">
      <c r="A2645" s="153">
        <v>38927</v>
      </c>
      <c r="B2645" s="153" t="s">
        <v>9993</v>
      </c>
      <c r="C2645" s="153" t="s">
        <v>5580</v>
      </c>
      <c r="D2645" s="153" t="s">
        <v>128</v>
      </c>
      <c r="E2645" s="153">
        <v>13.8</v>
      </c>
    </row>
    <row r="2646" spans="1:5">
      <c r="A2646" s="153">
        <v>39304</v>
      </c>
      <c r="B2646" s="153" t="s">
        <v>9994</v>
      </c>
      <c r="C2646" s="153" t="s">
        <v>5580</v>
      </c>
      <c r="D2646" s="153" t="s">
        <v>128</v>
      </c>
      <c r="E2646" s="153">
        <v>10.63</v>
      </c>
    </row>
    <row r="2647" spans="1:5">
      <c r="A2647" s="153">
        <v>38924</v>
      </c>
      <c r="B2647" s="153" t="s">
        <v>9995</v>
      </c>
      <c r="C2647" s="153" t="s">
        <v>5580</v>
      </c>
      <c r="D2647" s="153" t="s">
        <v>128</v>
      </c>
      <c r="E2647" s="153">
        <v>15.15</v>
      </c>
    </row>
    <row r="2648" spans="1:5">
      <c r="A2648" s="153">
        <v>39305</v>
      </c>
      <c r="B2648" s="153" t="s">
        <v>9996</v>
      </c>
      <c r="C2648" s="153" t="s">
        <v>5580</v>
      </c>
      <c r="D2648" s="153" t="s">
        <v>128</v>
      </c>
      <c r="E2648" s="153">
        <v>13.92</v>
      </c>
    </row>
    <row r="2649" spans="1:5">
      <c r="A2649" s="153">
        <v>39306</v>
      </c>
      <c r="B2649" s="153" t="s">
        <v>9997</v>
      </c>
      <c r="C2649" s="153" t="s">
        <v>5580</v>
      </c>
      <c r="D2649" s="153" t="s">
        <v>128</v>
      </c>
      <c r="E2649" s="153">
        <v>17.420000000000002</v>
      </c>
    </row>
    <row r="2650" spans="1:5">
      <c r="A2650" s="153">
        <v>38928</v>
      </c>
      <c r="B2650" s="153" t="s">
        <v>9998</v>
      </c>
      <c r="C2650" s="153" t="s">
        <v>5580</v>
      </c>
      <c r="D2650" s="153" t="s">
        <v>128</v>
      </c>
      <c r="E2650" s="153">
        <v>15.3</v>
      </c>
    </row>
    <row r="2651" spans="1:5">
      <c r="A2651" s="153">
        <v>38929</v>
      </c>
      <c r="B2651" s="153" t="s">
        <v>9999</v>
      </c>
      <c r="C2651" s="153" t="s">
        <v>5580</v>
      </c>
      <c r="D2651" s="153" t="s">
        <v>128</v>
      </c>
      <c r="E2651" s="153">
        <v>27.12</v>
      </c>
    </row>
    <row r="2652" spans="1:5">
      <c r="A2652" s="153">
        <v>39307</v>
      </c>
      <c r="B2652" s="153" t="s">
        <v>10000</v>
      </c>
      <c r="C2652" s="153" t="s">
        <v>5580</v>
      </c>
      <c r="D2652" s="153" t="s">
        <v>128</v>
      </c>
      <c r="E2652" s="153">
        <v>20.04</v>
      </c>
    </row>
    <row r="2653" spans="1:5">
      <c r="A2653" s="153">
        <v>38930</v>
      </c>
      <c r="B2653" s="153" t="s">
        <v>10001</v>
      </c>
      <c r="C2653" s="153" t="s">
        <v>5580</v>
      </c>
      <c r="D2653" s="153" t="s">
        <v>128</v>
      </c>
      <c r="E2653" s="153">
        <v>34.08</v>
      </c>
    </row>
    <row r="2654" spans="1:5">
      <c r="A2654" s="153">
        <v>38931</v>
      </c>
      <c r="B2654" s="153" t="s">
        <v>10002</v>
      </c>
      <c r="C2654" s="153" t="s">
        <v>5580</v>
      </c>
      <c r="D2654" s="153" t="s">
        <v>128</v>
      </c>
      <c r="E2654" s="153">
        <v>8.58</v>
      </c>
    </row>
    <row r="2655" spans="1:5">
      <c r="A2655" s="153">
        <v>38932</v>
      </c>
      <c r="B2655" s="153" t="s">
        <v>10003</v>
      </c>
      <c r="C2655" s="153" t="s">
        <v>5580</v>
      </c>
      <c r="D2655" s="153" t="s">
        <v>128</v>
      </c>
      <c r="E2655" s="153">
        <v>8.67</v>
      </c>
    </row>
    <row r="2656" spans="1:5">
      <c r="A2656" s="153">
        <v>38934</v>
      </c>
      <c r="B2656" s="153" t="s">
        <v>10004</v>
      </c>
      <c r="C2656" s="153" t="s">
        <v>5580</v>
      </c>
      <c r="D2656" s="153" t="s">
        <v>128</v>
      </c>
      <c r="E2656" s="153">
        <v>12.81</v>
      </c>
    </row>
    <row r="2657" spans="1:5">
      <c r="A2657" s="153">
        <v>38935</v>
      </c>
      <c r="B2657" s="153" t="s">
        <v>10005</v>
      </c>
      <c r="C2657" s="153" t="s">
        <v>5580</v>
      </c>
      <c r="D2657" s="153" t="s">
        <v>128</v>
      </c>
      <c r="E2657" s="153">
        <v>13.7</v>
      </c>
    </row>
    <row r="2658" spans="1:5">
      <c r="A2658" s="153">
        <v>38936</v>
      </c>
      <c r="B2658" s="153" t="s">
        <v>10006</v>
      </c>
      <c r="C2658" s="153" t="s">
        <v>5580</v>
      </c>
      <c r="D2658" s="153" t="s">
        <v>128</v>
      </c>
      <c r="E2658" s="153">
        <v>14.68</v>
      </c>
    </row>
    <row r="2659" spans="1:5">
      <c r="A2659" s="153">
        <v>38937</v>
      </c>
      <c r="B2659" s="153" t="s">
        <v>10007</v>
      </c>
      <c r="C2659" s="153" t="s">
        <v>5580</v>
      </c>
      <c r="D2659" s="153" t="s">
        <v>128</v>
      </c>
      <c r="E2659" s="153">
        <v>17.89</v>
      </c>
    </row>
    <row r="2660" spans="1:5">
      <c r="A2660" s="153">
        <v>38938</v>
      </c>
      <c r="B2660" s="153" t="s">
        <v>10008</v>
      </c>
      <c r="C2660" s="153" t="s">
        <v>5580</v>
      </c>
      <c r="D2660" s="153" t="s">
        <v>128</v>
      </c>
      <c r="E2660" s="153">
        <v>26.6</v>
      </c>
    </row>
    <row r="2661" spans="1:5">
      <c r="A2661" s="153">
        <v>3489</v>
      </c>
      <c r="B2661" s="153" t="s">
        <v>10009</v>
      </c>
      <c r="C2661" s="153" t="s">
        <v>5580</v>
      </c>
      <c r="D2661" s="153" t="s">
        <v>127</v>
      </c>
      <c r="E2661" s="153">
        <v>8.86</v>
      </c>
    </row>
    <row r="2662" spans="1:5">
      <c r="A2662" s="153">
        <v>20151</v>
      </c>
      <c r="B2662" s="153" t="s">
        <v>10010</v>
      </c>
      <c r="C2662" s="153" t="s">
        <v>5580</v>
      </c>
      <c r="D2662" s="153" t="s">
        <v>127</v>
      </c>
      <c r="E2662" s="153">
        <v>13.36</v>
      </c>
    </row>
    <row r="2663" spans="1:5">
      <c r="A2663" s="153">
        <v>20152</v>
      </c>
      <c r="B2663" s="153" t="s">
        <v>10011</v>
      </c>
      <c r="C2663" s="153" t="s">
        <v>5580</v>
      </c>
      <c r="D2663" s="153" t="s">
        <v>127</v>
      </c>
      <c r="E2663" s="153">
        <v>46.49</v>
      </c>
    </row>
    <row r="2664" spans="1:5">
      <c r="A2664" s="153">
        <v>20148</v>
      </c>
      <c r="B2664" s="153" t="s">
        <v>10012</v>
      </c>
      <c r="C2664" s="153" t="s">
        <v>5580</v>
      </c>
      <c r="D2664" s="153" t="s">
        <v>127</v>
      </c>
      <c r="E2664" s="153">
        <v>2.65</v>
      </c>
    </row>
    <row r="2665" spans="1:5">
      <c r="A2665" s="153">
        <v>20149</v>
      </c>
      <c r="B2665" s="153" t="s">
        <v>10013</v>
      </c>
      <c r="C2665" s="153" t="s">
        <v>5580</v>
      </c>
      <c r="D2665" s="153" t="s">
        <v>127</v>
      </c>
      <c r="E2665" s="153">
        <v>4.1100000000000003</v>
      </c>
    </row>
    <row r="2666" spans="1:5">
      <c r="A2666" s="153">
        <v>20150</v>
      </c>
      <c r="B2666" s="153" t="s">
        <v>10014</v>
      </c>
      <c r="C2666" s="153" t="s">
        <v>5580</v>
      </c>
      <c r="D2666" s="153" t="s">
        <v>127</v>
      </c>
      <c r="E2666" s="153">
        <v>9.59</v>
      </c>
    </row>
    <row r="2667" spans="1:5">
      <c r="A2667" s="153">
        <v>20157</v>
      </c>
      <c r="B2667" s="153" t="s">
        <v>10015</v>
      </c>
      <c r="C2667" s="153" t="s">
        <v>5580</v>
      </c>
      <c r="D2667" s="153" t="s">
        <v>127</v>
      </c>
      <c r="E2667" s="153">
        <v>18.02</v>
      </c>
    </row>
    <row r="2668" spans="1:5">
      <c r="A2668" s="153">
        <v>20158</v>
      </c>
      <c r="B2668" s="153" t="s">
        <v>10016</v>
      </c>
      <c r="C2668" s="153" t="s">
        <v>5580</v>
      </c>
      <c r="D2668" s="153" t="s">
        <v>127</v>
      </c>
      <c r="E2668" s="153">
        <v>59.88</v>
      </c>
    </row>
    <row r="2669" spans="1:5">
      <c r="A2669" s="153">
        <v>20154</v>
      </c>
      <c r="B2669" s="153" t="s">
        <v>10017</v>
      </c>
      <c r="C2669" s="153" t="s">
        <v>5580</v>
      </c>
      <c r="D2669" s="153" t="s">
        <v>127</v>
      </c>
      <c r="E2669" s="153">
        <v>3.41</v>
      </c>
    </row>
    <row r="2670" spans="1:5">
      <c r="A2670" s="153">
        <v>20155</v>
      </c>
      <c r="B2670" s="153" t="s">
        <v>10018</v>
      </c>
      <c r="C2670" s="153" t="s">
        <v>5580</v>
      </c>
      <c r="D2670" s="153" t="s">
        <v>127</v>
      </c>
      <c r="E2670" s="153">
        <v>5.1100000000000003</v>
      </c>
    </row>
    <row r="2671" spans="1:5">
      <c r="A2671" s="153">
        <v>20156</v>
      </c>
      <c r="B2671" s="153" t="s">
        <v>10019</v>
      </c>
      <c r="C2671" s="153" t="s">
        <v>5580</v>
      </c>
      <c r="D2671" s="153" t="s">
        <v>127</v>
      </c>
      <c r="E2671" s="153">
        <v>11.51</v>
      </c>
    </row>
    <row r="2672" spans="1:5">
      <c r="A2672" s="153">
        <v>3512</v>
      </c>
      <c r="B2672" s="153" t="s">
        <v>10020</v>
      </c>
      <c r="C2672" s="153" t="s">
        <v>5580</v>
      </c>
      <c r="D2672" s="153" t="s">
        <v>127</v>
      </c>
      <c r="E2672" s="153">
        <v>138.88999999999999</v>
      </c>
    </row>
    <row r="2673" spans="1:5">
      <c r="A2673" s="153">
        <v>3499</v>
      </c>
      <c r="B2673" s="153" t="s">
        <v>10021</v>
      </c>
      <c r="C2673" s="153" t="s">
        <v>5580</v>
      </c>
      <c r="D2673" s="153" t="s">
        <v>127</v>
      </c>
      <c r="E2673" s="153">
        <v>0.59</v>
      </c>
    </row>
    <row r="2674" spans="1:5">
      <c r="A2674" s="153">
        <v>3500</v>
      </c>
      <c r="B2674" s="153" t="s">
        <v>10022</v>
      </c>
      <c r="C2674" s="153" t="s">
        <v>5580</v>
      </c>
      <c r="D2674" s="153" t="s">
        <v>127</v>
      </c>
      <c r="E2674" s="153">
        <v>0.99</v>
      </c>
    </row>
    <row r="2675" spans="1:5">
      <c r="A2675" s="153">
        <v>3501</v>
      </c>
      <c r="B2675" s="153" t="s">
        <v>10023</v>
      </c>
      <c r="C2675" s="153" t="s">
        <v>5580</v>
      </c>
      <c r="D2675" s="153" t="s">
        <v>127</v>
      </c>
      <c r="E2675" s="153">
        <v>2.88</v>
      </c>
    </row>
    <row r="2676" spans="1:5">
      <c r="A2676" s="153">
        <v>3502</v>
      </c>
      <c r="B2676" s="153" t="s">
        <v>10024</v>
      </c>
      <c r="C2676" s="153" t="s">
        <v>5580</v>
      </c>
      <c r="D2676" s="153" t="s">
        <v>127</v>
      </c>
      <c r="E2676" s="153">
        <v>4.0999999999999996</v>
      </c>
    </row>
    <row r="2677" spans="1:5">
      <c r="A2677" s="153">
        <v>3503</v>
      </c>
      <c r="B2677" s="153" t="s">
        <v>10025</v>
      </c>
      <c r="C2677" s="153" t="s">
        <v>5580</v>
      </c>
      <c r="D2677" s="153" t="s">
        <v>127</v>
      </c>
      <c r="E2677" s="153">
        <v>4.91</v>
      </c>
    </row>
    <row r="2678" spans="1:5">
      <c r="A2678" s="153">
        <v>3477</v>
      </c>
      <c r="B2678" s="153" t="s">
        <v>10026</v>
      </c>
      <c r="C2678" s="153" t="s">
        <v>5580</v>
      </c>
      <c r="D2678" s="153" t="s">
        <v>127</v>
      </c>
      <c r="E2678" s="153">
        <v>19.010000000000002</v>
      </c>
    </row>
    <row r="2679" spans="1:5">
      <c r="A2679" s="153">
        <v>3478</v>
      </c>
      <c r="B2679" s="153" t="s">
        <v>10027</v>
      </c>
      <c r="C2679" s="153" t="s">
        <v>5580</v>
      </c>
      <c r="D2679" s="153" t="s">
        <v>127</v>
      </c>
      <c r="E2679" s="153">
        <v>43.68</v>
      </c>
    </row>
    <row r="2680" spans="1:5">
      <c r="A2680" s="153">
        <v>3525</v>
      </c>
      <c r="B2680" s="153" t="s">
        <v>10028</v>
      </c>
      <c r="C2680" s="153" t="s">
        <v>5580</v>
      </c>
      <c r="D2680" s="153" t="s">
        <v>127</v>
      </c>
      <c r="E2680" s="153">
        <v>51.82</v>
      </c>
    </row>
    <row r="2681" spans="1:5">
      <c r="A2681" s="153">
        <v>3511</v>
      </c>
      <c r="B2681" s="153" t="s">
        <v>10029</v>
      </c>
      <c r="C2681" s="153" t="s">
        <v>5580</v>
      </c>
      <c r="D2681" s="153" t="s">
        <v>127</v>
      </c>
      <c r="E2681" s="153">
        <v>60.81</v>
      </c>
    </row>
    <row r="2682" spans="1:5">
      <c r="A2682" s="153">
        <v>38917</v>
      </c>
      <c r="B2682" s="153" t="s">
        <v>10030</v>
      </c>
      <c r="C2682" s="153" t="s">
        <v>5580</v>
      </c>
      <c r="D2682" s="153" t="s">
        <v>128</v>
      </c>
      <c r="E2682" s="153">
        <v>8.2100000000000009</v>
      </c>
    </row>
    <row r="2683" spans="1:5">
      <c r="A2683" s="153">
        <v>38919</v>
      </c>
      <c r="B2683" s="153" t="s">
        <v>10031</v>
      </c>
      <c r="C2683" s="153" t="s">
        <v>5580</v>
      </c>
      <c r="D2683" s="153" t="s">
        <v>128</v>
      </c>
      <c r="E2683" s="153">
        <v>12.21</v>
      </c>
    </row>
    <row r="2684" spans="1:5">
      <c r="A2684" s="153">
        <v>38922</v>
      </c>
      <c r="B2684" s="153" t="s">
        <v>10032</v>
      </c>
      <c r="C2684" s="153" t="s">
        <v>5580</v>
      </c>
      <c r="D2684" s="153" t="s">
        <v>128</v>
      </c>
      <c r="E2684" s="153">
        <v>15.78</v>
      </c>
    </row>
    <row r="2685" spans="1:5">
      <c r="A2685" s="153">
        <v>38921</v>
      </c>
      <c r="B2685" s="153" t="s">
        <v>10033</v>
      </c>
      <c r="C2685" s="153" t="s">
        <v>5580</v>
      </c>
      <c r="D2685" s="153" t="s">
        <v>128</v>
      </c>
      <c r="E2685" s="153">
        <v>19.510000000000002</v>
      </c>
    </row>
    <row r="2686" spans="1:5">
      <c r="A2686" s="153">
        <v>38918</v>
      </c>
      <c r="B2686" s="153" t="s">
        <v>10034</v>
      </c>
      <c r="C2686" s="153" t="s">
        <v>5580</v>
      </c>
      <c r="D2686" s="153" t="s">
        <v>128</v>
      </c>
      <c r="E2686" s="153">
        <v>18.54</v>
      </c>
    </row>
    <row r="2687" spans="1:5">
      <c r="A2687" s="153">
        <v>38920</v>
      </c>
      <c r="B2687" s="153" t="s">
        <v>10035</v>
      </c>
      <c r="C2687" s="153" t="s">
        <v>5580</v>
      </c>
      <c r="D2687" s="153" t="s">
        <v>128</v>
      </c>
      <c r="E2687" s="153">
        <v>23.18</v>
      </c>
    </row>
    <row r="2688" spans="1:5">
      <c r="A2688" s="153">
        <v>3104</v>
      </c>
      <c r="B2688" s="153" t="s">
        <v>10036</v>
      </c>
      <c r="C2688" s="153" t="s">
        <v>5595</v>
      </c>
      <c r="D2688" s="153" t="s">
        <v>127</v>
      </c>
      <c r="E2688" s="153">
        <v>338.11</v>
      </c>
    </row>
    <row r="2689" spans="1:5">
      <c r="A2689" s="153">
        <v>12032</v>
      </c>
      <c r="B2689" s="153" t="s">
        <v>10037</v>
      </c>
      <c r="C2689" s="153" t="s">
        <v>5591</v>
      </c>
      <c r="D2689" s="153" t="s">
        <v>127</v>
      </c>
      <c r="E2689" s="153">
        <v>40.96</v>
      </c>
    </row>
    <row r="2690" spans="1:5">
      <c r="A2690" s="153">
        <v>12030</v>
      </c>
      <c r="B2690" s="153" t="s">
        <v>10038</v>
      </c>
      <c r="C2690" s="153" t="s">
        <v>5591</v>
      </c>
      <c r="D2690" s="153" t="s">
        <v>127</v>
      </c>
      <c r="E2690" s="153">
        <v>38.479999999999997</v>
      </c>
    </row>
    <row r="2691" spans="1:5">
      <c r="A2691" s="153">
        <v>10908</v>
      </c>
      <c r="B2691" s="153" t="s">
        <v>10039</v>
      </c>
      <c r="C2691" s="153" t="s">
        <v>5580</v>
      </c>
      <c r="D2691" s="153" t="s">
        <v>127</v>
      </c>
      <c r="E2691" s="153">
        <v>10.09</v>
      </c>
    </row>
    <row r="2692" spans="1:5">
      <c r="A2692" s="153">
        <v>10909</v>
      </c>
      <c r="B2692" s="153" t="s">
        <v>10040</v>
      </c>
      <c r="C2692" s="153" t="s">
        <v>5580</v>
      </c>
      <c r="D2692" s="153" t="s">
        <v>127</v>
      </c>
      <c r="E2692" s="153">
        <v>16.09</v>
      </c>
    </row>
    <row r="2693" spans="1:5">
      <c r="A2693" s="153">
        <v>3669</v>
      </c>
      <c r="B2693" s="153" t="s">
        <v>10041</v>
      </c>
      <c r="C2693" s="153" t="s">
        <v>5580</v>
      </c>
      <c r="D2693" s="153" t="s">
        <v>127</v>
      </c>
      <c r="E2693" s="153">
        <v>6.89</v>
      </c>
    </row>
    <row r="2694" spans="1:5">
      <c r="A2694" s="153">
        <v>20138</v>
      </c>
      <c r="B2694" s="153" t="s">
        <v>10042</v>
      </c>
      <c r="C2694" s="153" t="s">
        <v>5580</v>
      </c>
      <c r="D2694" s="153" t="s">
        <v>127</v>
      </c>
      <c r="E2694" s="153">
        <v>34.26</v>
      </c>
    </row>
    <row r="2695" spans="1:5">
      <c r="A2695" s="153">
        <v>20139</v>
      </c>
      <c r="B2695" s="153" t="s">
        <v>10043</v>
      </c>
      <c r="C2695" s="153" t="s">
        <v>5580</v>
      </c>
      <c r="D2695" s="153" t="s">
        <v>127</v>
      </c>
      <c r="E2695" s="153">
        <v>57.56</v>
      </c>
    </row>
    <row r="2696" spans="1:5">
      <c r="A2696" s="153">
        <v>3668</v>
      </c>
      <c r="B2696" s="153" t="s">
        <v>10044</v>
      </c>
      <c r="C2696" s="153" t="s">
        <v>5580</v>
      </c>
      <c r="D2696" s="153" t="s">
        <v>127</v>
      </c>
      <c r="E2696" s="153">
        <v>22.82</v>
      </c>
    </row>
    <row r="2697" spans="1:5">
      <c r="A2697" s="153">
        <v>3656</v>
      </c>
      <c r="B2697" s="153" t="s">
        <v>10045</v>
      </c>
      <c r="C2697" s="153" t="s">
        <v>5580</v>
      </c>
      <c r="D2697" s="153" t="s">
        <v>127</v>
      </c>
      <c r="E2697" s="153">
        <v>11.31</v>
      </c>
    </row>
    <row r="2698" spans="1:5">
      <c r="A2698" s="153">
        <v>10911</v>
      </c>
      <c r="B2698" s="153" t="s">
        <v>10046</v>
      </c>
      <c r="C2698" s="153" t="s">
        <v>5580</v>
      </c>
      <c r="D2698" s="153" t="s">
        <v>127</v>
      </c>
      <c r="E2698" s="153">
        <v>12.55</v>
      </c>
    </row>
    <row r="2699" spans="1:5">
      <c r="A2699" s="153">
        <v>3654</v>
      </c>
      <c r="B2699" s="153" t="s">
        <v>10047</v>
      </c>
      <c r="C2699" s="153" t="s">
        <v>5580</v>
      </c>
      <c r="D2699" s="153" t="s">
        <v>127</v>
      </c>
      <c r="E2699" s="153">
        <v>3.08</v>
      </c>
    </row>
    <row r="2700" spans="1:5">
      <c r="A2700" s="153">
        <v>3664</v>
      </c>
      <c r="B2700" s="153" t="s">
        <v>10048</v>
      </c>
      <c r="C2700" s="153" t="s">
        <v>5580</v>
      </c>
      <c r="D2700" s="153" t="s">
        <v>127</v>
      </c>
      <c r="E2700" s="153">
        <v>3.83</v>
      </c>
    </row>
    <row r="2701" spans="1:5">
      <c r="A2701" s="153">
        <v>3657</v>
      </c>
      <c r="B2701" s="153" t="s">
        <v>10049</v>
      </c>
      <c r="C2701" s="153" t="s">
        <v>5580</v>
      </c>
      <c r="D2701" s="153" t="s">
        <v>127</v>
      </c>
      <c r="E2701" s="153">
        <v>4.12</v>
      </c>
    </row>
    <row r="2702" spans="1:5">
      <c r="A2702" s="153">
        <v>12625</v>
      </c>
      <c r="B2702" s="153" t="s">
        <v>10050</v>
      </c>
      <c r="C2702" s="153" t="s">
        <v>5580</v>
      </c>
      <c r="D2702" s="153" t="s">
        <v>128</v>
      </c>
      <c r="E2702" s="153">
        <v>9.4700000000000006</v>
      </c>
    </row>
    <row r="2703" spans="1:5">
      <c r="A2703" s="153">
        <v>20136</v>
      </c>
      <c r="B2703" s="153" t="s">
        <v>10051</v>
      </c>
      <c r="C2703" s="153" t="s">
        <v>5580</v>
      </c>
      <c r="D2703" s="153" t="s">
        <v>127</v>
      </c>
      <c r="E2703" s="153">
        <v>77.319999999999993</v>
      </c>
    </row>
    <row r="2704" spans="1:5">
      <c r="A2704" s="153">
        <v>20144</v>
      </c>
      <c r="B2704" s="153" t="s">
        <v>10052</v>
      </c>
      <c r="C2704" s="153" t="s">
        <v>5580</v>
      </c>
      <c r="D2704" s="153" t="s">
        <v>127</v>
      </c>
      <c r="E2704" s="153">
        <v>33.96</v>
      </c>
    </row>
    <row r="2705" spans="1:5">
      <c r="A2705" s="153">
        <v>20143</v>
      </c>
      <c r="B2705" s="153" t="s">
        <v>10053</v>
      </c>
      <c r="C2705" s="153" t="s">
        <v>5580</v>
      </c>
      <c r="D2705" s="153" t="s">
        <v>127</v>
      </c>
      <c r="E2705" s="153">
        <v>31.72</v>
      </c>
    </row>
    <row r="2706" spans="1:5">
      <c r="A2706" s="153">
        <v>20145</v>
      </c>
      <c r="B2706" s="153" t="s">
        <v>10054</v>
      </c>
      <c r="C2706" s="153" t="s">
        <v>5580</v>
      </c>
      <c r="D2706" s="153" t="s">
        <v>127</v>
      </c>
      <c r="E2706" s="153">
        <v>90.02</v>
      </c>
    </row>
    <row r="2707" spans="1:5">
      <c r="A2707" s="153">
        <v>20146</v>
      </c>
      <c r="B2707" s="153" t="s">
        <v>10055</v>
      </c>
      <c r="C2707" s="153" t="s">
        <v>5580</v>
      </c>
      <c r="D2707" s="153" t="s">
        <v>127</v>
      </c>
      <c r="E2707" s="153">
        <v>101.51</v>
      </c>
    </row>
    <row r="2708" spans="1:5">
      <c r="A2708" s="153">
        <v>20140</v>
      </c>
      <c r="B2708" s="153" t="s">
        <v>10056</v>
      </c>
      <c r="C2708" s="153" t="s">
        <v>5580</v>
      </c>
      <c r="D2708" s="153" t="s">
        <v>127</v>
      </c>
      <c r="E2708" s="153">
        <v>4.04</v>
      </c>
    </row>
    <row r="2709" spans="1:5">
      <c r="A2709" s="153">
        <v>20141</v>
      </c>
      <c r="B2709" s="153" t="s">
        <v>10057</v>
      </c>
      <c r="C2709" s="153" t="s">
        <v>5580</v>
      </c>
      <c r="D2709" s="153" t="s">
        <v>127</v>
      </c>
      <c r="E2709" s="153">
        <v>7.09</v>
      </c>
    </row>
    <row r="2710" spans="1:5">
      <c r="A2710" s="153">
        <v>20142</v>
      </c>
      <c r="B2710" s="153" t="s">
        <v>10058</v>
      </c>
      <c r="C2710" s="153" t="s">
        <v>5580</v>
      </c>
      <c r="D2710" s="153" t="s">
        <v>127</v>
      </c>
      <c r="E2710" s="153">
        <v>21.7</v>
      </c>
    </row>
    <row r="2711" spans="1:5">
      <c r="A2711" s="153">
        <v>3659</v>
      </c>
      <c r="B2711" s="153" t="s">
        <v>10059</v>
      </c>
      <c r="C2711" s="153" t="s">
        <v>5580</v>
      </c>
      <c r="D2711" s="153" t="s">
        <v>127</v>
      </c>
      <c r="E2711" s="153">
        <v>9.41</v>
      </c>
    </row>
    <row r="2712" spans="1:5">
      <c r="A2712" s="153">
        <v>3660</v>
      </c>
      <c r="B2712" s="153" t="s">
        <v>10060</v>
      </c>
      <c r="C2712" s="153" t="s">
        <v>5580</v>
      </c>
      <c r="D2712" s="153" t="s">
        <v>127</v>
      </c>
      <c r="E2712" s="153">
        <v>13.57</v>
      </c>
    </row>
    <row r="2713" spans="1:5">
      <c r="A2713" s="153">
        <v>3662</v>
      </c>
      <c r="B2713" s="153" t="s">
        <v>10061</v>
      </c>
      <c r="C2713" s="153" t="s">
        <v>5580</v>
      </c>
      <c r="D2713" s="153" t="s">
        <v>127</v>
      </c>
      <c r="E2713" s="153">
        <v>5.12</v>
      </c>
    </row>
    <row r="2714" spans="1:5">
      <c r="A2714" s="153">
        <v>3661</v>
      </c>
      <c r="B2714" s="153" t="s">
        <v>10062</v>
      </c>
      <c r="C2714" s="153" t="s">
        <v>5580</v>
      </c>
      <c r="D2714" s="153" t="s">
        <v>127</v>
      </c>
      <c r="E2714" s="153">
        <v>7.54</v>
      </c>
    </row>
    <row r="2715" spans="1:5">
      <c r="A2715" s="153">
        <v>3658</v>
      </c>
      <c r="B2715" s="153" t="s">
        <v>10063</v>
      </c>
      <c r="C2715" s="153" t="s">
        <v>5580</v>
      </c>
      <c r="D2715" s="153" t="s">
        <v>127</v>
      </c>
      <c r="E2715" s="153">
        <v>9.6</v>
      </c>
    </row>
    <row r="2716" spans="1:5">
      <c r="A2716" s="153">
        <v>3670</v>
      </c>
      <c r="B2716" s="153" t="s">
        <v>10064</v>
      </c>
      <c r="C2716" s="153" t="s">
        <v>5580</v>
      </c>
      <c r="D2716" s="153" t="s">
        <v>127</v>
      </c>
      <c r="E2716" s="153">
        <v>12.53</v>
      </c>
    </row>
    <row r="2717" spans="1:5">
      <c r="A2717" s="153">
        <v>3666</v>
      </c>
      <c r="B2717" s="153" t="s">
        <v>10065</v>
      </c>
      <c r="C2717" s="153" t="s">
        <v>5580</v>
      </c>
      <c r="D2717" s="153" t="s">
        <v>127</v>
      </c>
      <c r="E2717" s="153">
        <v>2.12</v>
      </c>
    </row>
    <row r="2718" spans="1:5">
      <c r="A2718" s="153">
        <v>14157</v>
      </c>
      <c r="B2718" s="153" t="s">
        <v>10066</v>
      </c>
      <c r="C2718" s="153" t="s">
        <v>5580</v>
      </c>
      <c r="D2718" s="153" t="s">
        <v>128</v>
      </c>
      <c r="E2718" s="153">
        <v>0.88</v>
      </c>
    </row>
    <row r="2719" spans="1:5">
      <c r="A2719" s="153">
        <v>3653</v>
      </c>
      <c r="B2719" s="153" t="s">
        <v>10067</v>
      </c>
      <c r="C2719" s="153" t="s">
        <v>5580</v>
      </c>
      <c r="D2719" s="153" t="s">
        <v>128</v>
      </c>
      <c r="E2719" s="153">
        <v>61.2</v>
      </c>
    </row>
    <row r="2720" spans="1:5">
      <c r="A2720" s="153">
        <v>3649</v>
      </c>
      <c r="B2720" s="153" t="s">
        <v>10068</v>
      </c>
      <c r="C2720" s="153" t="s">
        <v>5580</v>
      </c>
      <c r="D2720" s="153" t="s">
        <v>128</v>
      </c>
      <c r="E2720" s="153">
        <v>126.77</v>
      </c>
    </row>
    <row r="2721" spans="1:5">
      <c r="A2721" s="153">
        <v>42696</v>
      </c>
      <c r="B2721" s="153" t="s">
        <v>10069</v>
      </c>
      <c r="C2721" s="153" t="s">
        <v>5580</v>
      </c>
      <c r="D2721" s="153" t="s">
        <v>128</v>
      </c>
      <c r="E2721" s="153">
        <v>354.69</v>
      </c>
    </row>
    <row r="2722" spans="1:5">
      <c r="A2722" s="153">
        <v>42697</v>
      </c>
      <c r="B2722" s="153" t="s">
        <v>10070</v>
      </c>
      <c r="C2722" s="153" t="s">
        <v>5580</v>
      </c>
      <c r="D2722" s="153" t="s">
        <v>128</v>
      </c>
      <c r="E2722" s="153">
        <v>534.16999999999996</v>
      </c>
    </row>
    <row r="2723" spans="1:5">
      <c r="A2723" s="153">
        <v>42698</v>
      </c>
      <c r="B2723" s="153" t="s">
        <v>10071</v>
      </c>
      <c r="C2723" s="153" t="s">
        <v>5580</v>
      </c>
      <c r="D2723" s="153" t="s">
        <v>128</v>
      </c>
      <c r="E2723" s="153">
        <v>744.08</v>
      </c>
    </row>
    <row r="2724" spans="1:5">
      <c r="A2724" s="153">
        <v>39875</v>
      </c>
      <c r="B2724" s="153" t="s">
        <v>10072</v>
      </c>
      <c r="C2724" s="153" t="s">
        <v>5580</v>
      </c>
      <c r="D2724" s="153" t="s">
        <v>128</v>
      </c>
      <c r="E2724" s="153">
        <v>350.79</v>
      </c>
    </row>
    <row r="2725" spans="1:5">
      <c r="A2725" s="153">
        <v>39876</v>
      </c>
      <c r="B2725" s="153" t="s">
        <v>10073</v>
      </c>
      <c r="C2725" s="153" t="s">
        <v>5580</v>
      </c>
      <c r="D2725" s="153" t="s">
        <v>128</v>
      </c>
      <c r="E2725" s="153">
        <v>439.19</v>
      </c>
    </row>
    <row r="2726" spans="1:5">
      <c r="A2726" s="153">
        <v>39877</v>
      </c>
      <c r="B2726" s="153" t="s">
        <v>10074</v>
      </c>
      <c r="C2726" s="153" t="s">
        <v>5580</v>
      </c>
      <c r="D2726" s="153" t="s">
        <v>128</v>
      </c>
      <c r="E2726" s="153">
        <v>609.13</v>
      </c>
    </row>
    <row r="2727" spans="1:5">
      <c r="A2727" s="153">
        <v>39878</v>
      </c>
      <c r="B2727" s="153" t="s">
        <v>10075</v>
      </c>
      <c r="C2727" s="153" t="s">
        <v>5580</v>
      </c>
      <c r="D2727" s="153" t="s">
        <v>128</v>
      </c>
      <c r="E2727" s="153">
        <v>804.57</v>
      </c>
    </row>
    <row r="2728" spans="1:5">
      <c r="A2728" s="153">
        <v>39872</v>
      </c>
      <c r="B2728" s="153" t="s">
        <v>10076</v>
      </c>
      <c r="C2728" s="153" t="s">
        <v>5580</v>
      </c>
      <c r="D2728" s="153" t="s">
        <v>128</v>
      </c>
      <c r="E2728" s="153">
        <v>240.56</v>
      </c>
    </row>
    <row r="2729" spans="1:5">
      <c r="A2729" s="153">
        <v>39873</v>
      </c>
      <c r="B2729" s="153" t="s">
        <v>10077</v>
      </c>
      <c r="C2729" s="153" t="s">
        <v>5580</v>
      </c>
      <c r="D2729" s="153" t="s">
        <v>128</v>
      </c>
      <c r="E2729" s="153">
        <v>279.04000000000002</v>
      </c>
    </row>
    <row r="2730" spans="1:5">
      <c r="A2730" s="153">
        <v>39874</v>
      </c>
      <c r="B2730" s="153" t="s">
        <v>10078</v>
      </c>
      <c r="C2730" s="153" t="s">
        <v>5580</v>
      </c>
      <c r="D2730" s="153" t="s">
        <v>128</v>
      </c>
      <c r="E2730" s="153">
        <v>306.48</v>
      </c>
    </row>
    <row r="2731" spans="1:5">
      <c r="A2731" s="153">
        <v>3674</v>
      </c>
      <c r="B2731" s="153" t="s">
        <v>10079</v>
      </c>
      <c r="C2731" s="153" t="s">
        <v>5583</v>
      </c>
      <c r="D2731" s="153" t="s">
        <v>128</v>
      </c>
      <c r="E2731" s="153">
        <v>60.39</v>
      </c>
    </row>
    <row r="2732" spans="1:5">
      <c r="A2732" s="153">
        <v>3681</v>
      </c>
      <c r="B2732" s="153" t="s">
        <v>10080</v>
      </c>
      <c r="C2732" s="153" t="s">
        <v>5583</v>
      </c>
      <c r="D2732" s="153" t="s">
        <v>128</v>
      </c>
      <c r="E2732" s="153">
        <v>89.85</v>
      </c>
    </row>
    <row r="2733" spans="1:5">
      <c r="A2733" s="153">
        <v>3676</v>
      </c>
      <c r="B2733" s="153" t="s">
        <v>10081</v>
      </c>
      <c r="C2733" s="153" t="s">
        <v>5583</v>
      </c>
      <c r="D2733" s="153" t="s">
        <v>128</v>
      </c>
      <c r="E2733" s="153">
        <v>338.14</v>
      </c>
    </row>
    <row r="2734" spans="1:5">
      <c r="A2734" s="153">
        <v>3679</v>
      </c>
      <c r="B2734" s="153" t="s">
        <v>10082</v>
      </c>
      <c r="C2734" s="153" t="s">
        <v>5583</v>
      </c>
      <c r="D2734" s="153" t="s">
        <v>128</v>
      </c>
      <c r="E2734" s="153">
        <v>279.75</v>
      </c>
    </row>
    <row r="2735" spans="1:5">
      <c r="A2735" s="153">
        <v>3672</v>
      </c>
      <c r="B2735" s="153" t="s">
        <v>10083</v>
      </c>
      <c r="C2735" s="153" t="s">
        <v>5583</v>
      </c>
      <c r="D2735" s="153" t="s">
        <v>128</v>
      </c>
      <c r="E2735" s="153">
        <v>0.95</v>
      </c>
    </row>
    <row r="2736" spans="1:5">
      <c r="A2736" s="153">
        <v>3671</v>
      </c>
      <c r="B2736" s="153" t="s">
        <v>10084</v>
      </c>
      <c r="C2736" s="153" t="s">
        <v>5583</v>
      </c>
      <c r="D2736" s="153" t="s">
        <v>128</v>
      </c>
      <c r="E2736" s="153">
        <v>0.9</v>
      </c>
    </row>
    <row r="2737" spans="1:5">
      <c r="A2737" s="153">
        <v>3673</v>
      </c>
      <c r="B2737" s="153" t="s">
        <v>10085</v>
      </c>
      <c r="C2737" s="153" t="s">
        <v>5583</v>
      </c>
      <c r="D2737" s="153" t="s">
        <v>128</v>
      </c>
      <c r="E2737" s="153">
        <v>1.41</v>
      </c>
    </row>
    <row r="2738" spans="1:5">
      <c r="A2738" s="153">
        <v>38394</v>
      </c>
      <c r="B2738" s="153" t="s">
        <v>10086</v>
      </c>
      <c r="C2738" s="153" t="s">
        <v>5580</v>
      </c>
      <c r="D2738" s="153" t="s">
        <v>127</v>
      </c>
      <c r="E2738" s="153">
        <v>200.02</v>
      </c>
    </row>
    <row r="2739" spans="1:5">
      <c r="A2739" s="153">
        <v>3729</v>
      </c>
      <c r="B2739" s="153" t="s">
        <v>10087</v>
      </c>
      <c r="C2739" s="153" t="s">
        <v>5580</v>
      </c>
      <c r="D2739" s="153" t="s">
        <v>127</v>
      </c>
      <c r="E2739" s="153">
        <v>51.57</v>
      </c>
    </row>
    <row r="2740" spans="1:5">
      <c r="A2740" s="153">
        <v>39357</v>
      </c>
      <c r="B2740" s="153" t="s">
        <v>10088</v>
      </c>
      <c r="C2740" s="153" t="s">
        <v>5580</v>
      </c>
      <c r="D2740" s="153" t="s">
        <v>128</v>
      </c>
      <c r="E2740" s="153">
        <v>74.58</v>
      </c>
    </row>
    <row r="2741" spans="1:5">
      <c r="A2741" s="153">
        <v>39358</v>
      </c>
      <c r="B2741" s="153" t="s">
        <v>10089</v>
      </c>
      <c r="C2741" s="153" t="s">
        <v>5580</v>
      </c>
      <c r="D2741" s="153" t="s">
        <v>128</v>
      </c>
      <c r="E2741" s="153">
        <v>81.78</v>
      </c>
    </row>
    <row r="2742" spans="1:5">
      <c r="A2742" s="153">
        <v>39356</v>
      </c>
      <c r="B2742" s="153" t="s">
        <v>10090</v>
      </c>
      <c r="C2742" s="153" t="s">
        <v>5580</v>
      </c>
      <c r="D2742" s="153" t="s">
        <v>128</v>
      </c>
      <c r="E2742" s="153">
        <v>139.52000000000001</v>
      </c>
    </row>
    <row r="2743" spans="1:5">
      <c r="A2743" s="153">
        <v>39355</v>
      </c>
      <c r="B2743" s="153" t="s">
        <v>10091</v>
      </c>
      <c r="C2743" s="153" t="s">
        <v>5580</v>
      </c>
      <c r="D2743" s="153" t="s">
        <v>128</v>
      </c>
      <c r="E2743" s="153">
        <v>120.06</v>
      </c>
    </row>
    <row r="2744" spans="1:5">
      <c r="A2744" s="153">
        <v>39353</v>
      </c>
      <c r="B2744" s="153" t="s">
        <v>10092</v>
      </c>
      <c r="C2744" s="153" t="s">
        <v>5580</v>
      </c>
      <c r="D2744" s="153" t="s">
        <v>128</v>
      </c>
      <c r="E2744" s="153">
        <v>164.64</v>
      </c>
    </row>
    <row r="2745" spans="1:5">
      <c r="A2745" s="153">
        <v>39354</v>
      </c>
      <c r="B2745" s="153" t="s">
        <v>10093</v>
      </c>
      <c r="C2745" s="153" t="s">
        <v>5580</v>
      </c>
      <c r="D2745" s="153" t="s">
        <v>128</v>
      </c>
      <c r="E2745" s="153">
        <v>164.09</v>
      </c>
    </row>
    <row r="2746" spans="1:5">
      <c r="A2746" s="153">
        <v>39398</v>
      </c>
      <c r="B2746" s="153" t="s">
        <v>10094</v>
      </c>
      <c r="C2746" s="153" t="s">
        <v>5580</v>
      </c>
      <c r="D2746" s="153" t="s">
        <v>127</v>
      </c>
      <c r="E2746" s="153">
        <v>52.67</v>
      </c>
    </row>
    <row r="2747" spans="1:5">
      <c r="A2747" s="153">
        <v>13343</v>
      </c>
      <c r="B2747" s="153" t="s">
        <v>10095</v>
      </c>
      <c r="C2747" s="153" t="s">
        <v>5580</v>
      </c>
      <c r="D2747" s="153" t="s">
        <v>127</v>
      </c>
      <c r="E2747" s="153">
        <v>24.73</v>
      </c>
    </row>
    <row r="2748" spans="1:5">
      <c r="A2748" s="153">
        <v>12118</v>
      </c>
      <c r="B2748" s="153" t="s">
        <v>10096</v>
      </c>
      <c r="C2748" s="153" t="s">
        <v>5580</v>
      </c>
      <c r="D2748" s="153" t="s">
        <v>127</v>
      </c>
      <c r="E2748" s="153">
        <v>19.690000000000001</v>
      </c>
    </row>
    <row r="2749" spans="1:5">
      <c r="A2749" s="153">
        <v>39482</v>
      </c>
      <c r="B2749" s="153" t="s">
        <v>10097</v>
      </c>
      <c r="C2749" s="153" t="s">
        <v>5580</v>
      </c>
      <c r="D2749" s="153" t="s">
        <v>127</v>
      </c>
      <c r="E2749" s="153">
        <v>364.13</v>
      </c>
    </row>
    <row r="2750" spans="1:5">
      <c r="A2750" s="153">
        <v>39486</v>
      </c>
      <c r="B2750" s="153" t="s">
        <v>10098</v>
      </c>
      <c r="C2750" s="153" t="s">
        <v>5580</v>
      </c>
      <c r="D2750" s="153" t="s">
        <v>127</v>
      </c>
      <c r="E2750" s="153">
        <v>320.81</v>
      </c>
    </row>
    <row r="2751" spans="1:5">
      <c r="A2751" s="153">
        <v>39483</v>
      </c>
      <c r="B2751" s="153" t="s">
        <v>10099</v>
      </c>
      <c r="C2751" s="153" t="s">
        <v>5580</v>
      </c>
      <c r="D2751" s="153" t="s">
        <v>127</v>
      </c>
      <c r="E2751" s="153">
        <v>347.3</v>
      </c>
    </row>
    <row r="2752" spans="1:5">
      <c r="A2752" s="153">
        <v>39487</v>
      </c>
      <c r="B2752" s="153" t="s">
        <v>10100</v>
      </c>
      <c r="C2752" s="153" t="s">
        <v>5580</v>
      </c>
      <c r="D2752" s="153" t="s">
        <v>127</v>
      </c>
      <c r="E2752" s="153">
        <v>324.13</v>
      </c>
    </row>
    <row r="2753" spans="1:5">
      <c r="A2753" s="153">
        <v>39484</v>
      </c>
      <c r="B2753" s="153" t="s">
        <v>10101</v>
      </c>
      <c r="C2753" s="153" t="s">
        <v>5580</v>
      </c>
      <c r="D2753" s="153" t="s">
        <v>127</v>
      </c>
      <c r="E2753" s="153">
        <v>350.61</v>
      </c>
    </row>
    <row r="2754" spans="1:5">
      <c r="A2754" s="153">
        <v>39488</v>
      </c>
      <c r="B2754" s="153" t="s">
        <v>10102</v>
      </c>
      <c r="C2754" s="153" t="s">
        <v>5580</v>
      </c>
      <c r="D2754" s="153" t="s">
        <v>127</v>
      </c>
      <c r="E2754" s="153">
        <v>327.44</v>
      </c>
    </row>
    <row r="2755" spans="1:5">
      <c r="A2755" s="153">
        <v>39485</v>
      </c>
      <c r="B2755" s="153" t="s">
        <v>10103</v>
      </c>
      <c r="C2755" s="153" t="s">
        <v>5580</v>
      </c>
      <c r="D2755" s="153" t="s">
        <v>127</v>
      </c>
      <c r="E2755" s="153">
        <v>367.18</v>
      </c>
    </row>
    <row r="2756" spans="1:5">
      <c r="A2756" s="153">
        <v>39489</v>
      </c>
      <c r="B2756" s="153" t="s">
        <v>10104</v>
      </c>
      <c r="C2756" s="153" t="s">
        <v>5580</v>
      </c>
      <c r="D2756" s="153" t="s">
        <v>127</v>
      </c>
      <c r="E2756" s="153">
        <v>344.01</v>
      </c>
    </row>
    <row r="2757" spans="1:5">
      <c r="A2757" s="153">
        <v>39494</v>
      </c>
      <c r="B2757" s="153" t="s">
        <v>10105</v>
      </c>
      <c r="C2757" s="153" t="s">
        <v>5580</v>
      </c>
      <c r="D2757" s="153" t="s">
        <v>127</v>
      </c>
      <c r="E2757" s="153">
        <v>350.89</v>
      </c>
    </row>
    <row r="2758" spans="1:5">
      <c r="A2758" s="153">
        <v>39490</v>
      </c>
      <c r="B2758" s="153" t="s">
        <v>10106</v>
      </c>
      <c r="C2758" s="153" t="s">
        <v>5580</v>
      </c>
      <c r="D2758" s="153" t="s">
        <v>127</v>
      </c>
      <c r="E2758" s="153">
        <v>397.77</v>
      </c>
    </row>
    <row r="2759" spans="1:5">
      <c r="A2759" s="153">
        <v>39495</v>
      </c>
      <c r="B2759" s="153" t="s">
        <v>10107</v>
      </c>
      <c r="C2759" s="153" t="s">
        <v>5580</v>
      </c>
      <c r="D2759" s="153" t="s">
        <v>127</v>
      </c>
      <c r="E2759" s="153">
        <v>364.13</v>
      </c>
    </row>
    <row r="2760" spans="1:5">
      <c r="A2760" s="153">
        <v>39491</v>
      </c>
      <c r="B2760" s="153" t="s">
        <v>10108</v>
      </c>
      <c r="C2760" s="153" t="s">
        <v>5580</v>
      </c>
      <c r="D2760" s="153" t="s">
        <v>127</v>
      </c>
      <c r="E2760" s="153">
        <v>410.48</v>
      </c>
    </row>
    <row r="2761" spans="1:5">
      <c r="A2761" s="153">
        <v>39496</v>
      </c>
      <c r="B2761" s="153" t="s">
        <v>10109</v>
      </c>
      <c r="C2761" s="153" t="s">
        <v>5580</v>
      </c>
      <c r="D2761" s="153" t="s">
        <v>127</v>
      </c>
      <c r="E2761" s="153">
        <v>377.24</v>
      </c>
    </row>
    <row r="2762" spans="1:5">
      <c r="A2762" s="153">
        <v>39492</v>
      </c>
      <c r="B2762" s="153" t="s">
        <v>10110</v>
      </c>
      <c r="C2762" s="153" t="s">
        <v>5580</v>
      </c>
      <c r="D2762" s="153" t="s">
        <v>127</v>
      </c>
      <c r="E2762" s="153">
        <v>413</v>
      </c>
    </row>
    <row r="2763" spans="1:5">
      <c r="A2763" s="153">
        <v>39497</v>
      </c>
      <c r="B2763" s="153" t="s">
        <v>10111</v>
      </c>
      <c r="C2763" s="153" t="s">
        <v>5580</v>
      </c>
      <c r="D2763" s="153" t="s">
        <v>127</v>
      </c>
      <c r="E2763" s="153">
        <v>390.48</v>
      </c>
    </row>
    <row r="2764" spans="1:5">
      <c r="A2764" s="153">
        <v>39493</v>
      </c>
      <c r="B2764" s="153" t="s">
        <v>10112</v>
      </c>
      <c r="C2764" s="153" t="s">
        <v>5580</v>
      </c>
      <c r="D2764" s="153" t="s">
        <v>127</v>
      </c>
      <c r="E2764" s="153">
        <v>436.96</v>
      </c>
    </row>
    <row r="2765" spans="1:5">
      <c r="A2765" s="153">
        <v>39500</v>
      </c>
      <c r="B2765" s="153" t="s">
        <v>10113</v>
      </c>
      <c r="C2765" s="153" t="s">
        <v>5580</v>
      </c>
      <c r="D2765" s="153" t="s">
        <v>127</v>
      </c>
      <c r="E2765" s="153">
        <v>438.39</v>
      </c>
    </row>
    <row r="2766" spans="1:5">
      <c r="A2766" s="153">
        <v>39498</v>
      </c>
      <c r="B2766" s="153" t="s">
        <v>10114</v>
      </c>
      <c r="C2766" s="153" t="s">
        <v>5580</v>
      </c>
      <c r="D2766" s="153" t="s">
        <v>127</v>
      </c>
      <c r="E2766" s="153">
        <v>487.48</v>
      </c>
    </row>
    <row r="2767" spans="1:5">
      <c r="A2767" s="153">
        <v>39501</v>
      </c>
      <c r="B2767" s="153" t="s">
        <v>10115</v>
      </c>
      <c r="C2767" s="153" t="s">
        <v>5580</v>
      </c>
      <c r="D2767" s="153" t="s">
        <v>127</v>
      </c>
      <c r="E2767" s="153">
        <v>449.81</v>
      </c>
    </row>
    <row r="2768" spans="1:5">
      <c r="A2768" s="153">
        <v>39499</v>
      </c>
      <c r="B2768" s="153" t="s">
        <v>10116</v>
      </c>
      <c r="C2768" s="153" t="s">
        <v>5580</v>
      </c>
      <c r="D2768" s="153" t="s">
        <v>127</v>
      </c>
      <c r="E2768" s="153">
        <v>528.82000000000005</v>
      </c>
    </row>
    <row r="2769" spans="1:5">
      <c r="A2769" s="153">
        <v>3733</v>
      </c>
      <c r="B2769" s="153" t="s">
        <v>10117</v>
      </c>
      <c r="C2769" s="153" t="s">
        <v>5581</v>
      </c>
      <c r="D2769" s="153" t="s">
        <v>128</v>
      </c>
      <c r="E2769" s="153">
        <v>49.82</v>
      </c>
    </row>
    <row r="2770" spans="1:5">
      <c r="A2770" s="153">
        <v>3731</v>
      </c>
      <c r="B2770" s="153" t="s">
        <v>10118</v>
      </c>
      <c r="C2770" s="153" t="s">
        <v>5581</v>
      </c>
      <c r="D2770" s="153" t="s">
        <v>128</v>
      </c>
      <c r="E2770" s="153">
        <v>46.25</v>
      </c>
    </row>
    <row r="2771" spans="1:5">
      <c r="A2771" s="153">
        <v>38137</v>
      </c>
      <c r="B2771" s="153" t="s">
        <v>10119</v>
      </c>
      <c r="C2771" s="153" t="s">
        <v>5581</v>
      </c>
      <c r="D2771" s="153" t="s">
        <v>128</v>
      </c>
      <c r="E2771" s="153">
        <v>46.52</v>
      </c>
    </row>
    <row r="2772" spans="1:5">
      <c r="A2772" s="153">
        <v>38135</v>
      </c>
      <c r="B2772" s="153" t="s">
        <v>10120</v>
      </c>
      <c r="C2772" s="153" t="s">
        <v>5581</v>
      </c>
      <c r="D2772" s="153" t="s">
        <v>128</v>
      </c>
      <c r="E2772" s="153">
        <v>58.97</v>
      </c>
    </row>
    <row r="2773" spans="1:5">
      <c r="A2773" s="153">
        <v>38138</v>
      </c>
      <c r="B2773" s="153" t="s">
        <v>10121</v>
      </c>
      <c r="C2773" s="153" t="s">
        <v>5581</v>
      </c>
      <c r="D2773" s="153" t="s">
        <v>128</v>
      </c>
      <c r="E2773" s="153">
        <v>45.68</v>
      </c>
    </row>
    <row r="2774" spans="1:5">
      <c r="A2774" s="153">
        <v>3736</v>
      </c>
      <c r="B2774" s="153" t="s">
        <v>10122</v>
      </c>
      <c r="C2774" s="153" t="s">
        <v>5581</v>
      </c>
      <c r="D2774" s="153" t="s">
        <v>5579</v>
      </c>
      <c r="E2774" s="153">
        <v>36.28</v>
      </c>
    </row>
    <row r="2775" spans="1:5">
      <c r="A2775" s="153">
        <v>3741</v>
      </c>
      <c r="B2775" s="153" t="s">
        <v>10123</v>
      </c>
      <c r="C2775" s="153" t="s">
        <v>5581</v>
      </c>
      <c r="D2775" s="153" t="s">
        <v>127</v>
      </c>
      <c r="E2775" s="153">
        <v>37.81</v>
      </c>
    </row>
    <row r="2776" spans="1:5">
      <c r="A2776" s="153">
        <v>3745</v>
      </c>
      <c r="B2776" s="153" t="s">
        <v>10124</v>
      </c>
      <c r="C2776" s="153" t="s">
        <v>5581</v>
      </c>
      <c r="D2776" s="153" t="s">
        <v>127</v>
      </c>
      <c r="E2776" s="153">
        <v>40.770000000000003</v>
      </c>
    </row>
    <row r="2777" spans="1:5">
      <c r="A2777" s="153">
        <v>3743</v>
      </c>
      <c r="B2777" s="153" t="s">
        <v>10125</v>
      </c>
      <c r="C2777" s="153" t="s">
        <v>5581</v>
      </c>
      <c r="D2777" s="153" t="s">
        <v>127</v>
      </c>
      <c r="E2777" s="153">
        <v>37.68</v>
      </c>
    </row>
    <row r="2778" spans="1:5">
      <c r="A2778" s="153">
        <v>3744</v>
      </c>
      <c r="B2778" s="153" t="s">
        <v>10126</v>
      </c>
      <c r="C2778" s="153" t="s">
        <v>5581</v>
      </c>
      <c r="D2778" s="153" t="s">
        <v>127</v>
      </c>
      <c r="E2778" s="153">
        <v>41.48</v>
      </c>
    </row>
    <row r="2779" spans="1:5">
      <c r="A2779" s="153">
        <v>3739</v>
      </c>
      <c r="B2779" s="153" t="s">
        <v>10127</v>
      </c>
      <c r="C2779" s="153" t="s">
        <v>5581</v>
      </c>
      <c r="D2779" s="153" t="s">
        <v>127</v>
      </c>
      <c r="E2779" s="153">
        <v>43.59</v>
      </c>
    </row>
    <row r="2780" spans="1:5">
      <c r="A2780" s="153">
        <v>3737</v>
      </c>
      <c r="B2780" s="153" t="s">
        <v>10128</v>
      </c>
      <c r="C2780" s="153" t="s">
        <v>5581</v>
      </c>
      <c r="D2780" s="153" t="s">
        <v>127</v>
      </c>
      <c r="E2780" s="153">
        <v>45.7</v>
      </c>
    </row>
    <row r="2781" spans="1:5">
      <c r="A2781" s="153">
        <v>3738</v>
      </c>
      <c r="B2781" s="153" t="s">
        <v>10129</v>
      </c>
      <c r="C2781" s="153" t="s">
        <v>5581</v>
      </c>
      <c r="D2781" s="153" t="s">
        <v>127</v>
      </c>
      <c r="E2781" s="153">
        <v>52.73</v>
      </c>
    </row>
    <row r="2782" spans="1:5">
      <c r="A2782" s="153">
        <v>3747</v>
      </c>
      <c r="B2782" s="153" t="s">
        <v>10130</v>
      </c>
      <c r="C2782" s="153" t="s">
        <v>5581</v>
      </c>
      <c r="D2782" s="153" t="s">
        <v>127</v>
      </c>
      <c r="E2782" s="153">
        <v>41.48</v>
      </c>
    </row>
    <row r="2783" spans="1:5">
      <c r="A2783" s="153">
        <v>11649</v>
      </c>
      <c r="B2783" s="153" t="s">
        <v>10131</v>
      </c>
      <c r="C2783" s="153" t="s">
        <v>5580</v>
      </c>
      <c r="D2783" s="153" t="s">
        <v>127</v>
      </c>
      <c r="E2783" s="153">
        <v>300.92</v>
      </c>
    </row>
    <row r="2784" spans="1:5">
      <c r="A2784" s="153">
        <v>11650</v>
      </c>
      <c r="B2784" s="153" t="s">
        <v>10132</v>
      </c>
      <c r="C2784" s="153" t="s">
        <v>5580</v>
      </c>
      <c r="D2784" s="153" t="s">
        <v>127</v>
      </c>
      <c r="E2784" s="153">
        <v>512.91</v>
      </c>
    </row>
    <row r="2785" spans="1:5">
      <c r="A2785" s="153">
        <v>3742</v>
      </c>
      <c r="B2785" s="153" t="s">
        <v>10133</v>
      </c>
      <c r="C2785" s="153" t="s">
        <v>5581</v>
      </c>
      <c r="D2785" s="153" t="s">
        <v>127</v>
      </c>
      <c r="E2785" s="153">
        <v>54.7</v>
      </c>
    </row>
    <row r="2786" spans="1:5">
      <c r="A2786" s="153">
        <v>3746</v>
      </c>
      <c r="B2786" s="153" t="s">
        <v>10134</v>
      </c>
      <c r="C2786" s="153" t="s">
        <v>5581</v>
      </c>
      <c r="D2786" s="153" t="s">
        <v>127</v>
      </c>
      <c r="E2786" s="153">
        <v>63.86</v>
      </c>
    </row>
    <row r="2787" spans="1:5">
      <c r="A2787" s="153">
        <v>13250</v>
      </c>
      <c r="B2787" s="153" t="s">
        <v>10135</v>
      </c>
      <c r="C2787" s="153" t="s">
        <v>5580</v>
      </c>
      <c r="D2787" s="153" t="s">
        <v>127</v>
      </c>
      <c r="E2787" s="153">
        <v>0.51</v>
      </c>
    </row>
    <row r="2788" spans="1:5">
      <c r="A2788" s="153">
        <v>11641</v>
      </c>
      <c r="B2788" s="153" t="s">
        <v>10136</v>
      </c>
      <c r="C2788" s="153" t="s">
        <v>5581</v>
      </c>
      <c r="D2788" s="153" t="s">
        <v>127</v>
      </c>
      <c r="E2788" s="153">
        <v>8.57</v>
      </c>
    </row>
    <row r="2789" spans="1:5">
      <c r="A2789" s="153">
        <v>21106</v>
      </c>
      <c r="B2789" s="153" t="s">
        <v>10137</v>
      </c>
      <c r="C2789" s="153" t="s">
        <v>5584</v>
      </c>
      <c r="D2789" s="153" t="s">
        <v>127</v>
      </c>
      <c r="E2789" s="153">
        <v>18.57</v>
      </c>
    </row>
    <row r="2790" spans="1:5">
      <c r="A2790" s="153">
        <v>3755</v>
      </c>
      <c r="B2790" s="153" t="s">
        <v>10138</v>
      </c>
      <c r="C2790" s="153" t="s">
        <v>5580</v>
      </c>
      <c r="D2790" s="153" t="s">
        <v>127</v>
      </c>
      <c r="E2790" s="153">
        <v>21.02</v>
      </c>
    </row>
    <row r="2791" spans="1:5">
      <c r="A2791" s="153">
        <v>3750</v>
      </c>
      <c r="B2791" s="153" t="s">
        <v>10139</v>
      </c>
      <c r="C2791" s="153" t="s">
        <v>5580</v>
      </c>
      <c r="D2791" s="153" t="s">
        <v>127</v>
      </c>
      <c r="E2791" s="153">
        <v>28.26</v>
      </c>
    </row>
    <row r="2792" spans="1:5">
      <c r="A2792" s="153">
        <v>3756</v>
      </c>
      <c r="B2792" s="153" t="s">
        <v>10140</v>
      </c>
      <c r="C2792" s="153" t="s">
        <v>5580</v>
      </c>
      <c r="D2792" s="153" t="s">
        <v>127</v>
      </c>
      <c r="E2792" s="153">
        <v>52.81</v>
      </c>
    </row>
    <row r="2793" spans="1:5">
      <c r="A2793" s="153">
        <v>39377</v>
      </c>
      <c r="B2793" s="153" t="s">
        <v>10141</v>
      </c>
      <c r="C2793" s="153" t="s">
        <v>5580</v>
      </c>
      <c r="D2793" s="153" t="s">
        <v>127</v>
      </c>
      <c r="E2793" s="153">
        <v>156.44</v>
      </c>
    </row>
    <row r="2794" spans="1:5">
      <c r="A2794" s="153">
        <v>38191</v>
      </c>
      <c r="B2794" s="153" t="s">
        <v>10142</v>
      </c>
      <c r="C2794" s="153" t="s">
        <v>5580</v>
      </c>
      <c r="D2794" s="153" t="s">
        <v>127</v>
      </c>
      <c r="E2794" s="153">
        <v>11.65</v>
      </c>
    </row>
    <row r="2795" spans="1:5">
      <c r="A2795" s="153">
        <v>39381</v>
      </c>
      <c r="B2795" s="153" t="s">
        <v>10143</v>
      </c>
      <c r="C2795" s="153" t="s">
        <v>5580</v>
      </c>
      <c r="D2795" s="153" t="s">
        <v>127</v>
      </c>
      <c r="E2795" s="153">
        <v>10.86</v>
      </c>
    </row>
    <row r="2796" spans="1:5">
      <c r="A2796" s="153">
        <v>38780</v>
      </c>
      <c r="B2796" s="153" t="s">
        <v>10144</v>
      </c>
      <c r="C2796" s="153" t="s">
        <v>5580</v>
      </c>
      <c r="D2796" s="153" t="s">
        <v>127</v>
      </c>
      <c r="E2796" s="153">
        <v>13.29</v>
      </c>
    </row>
    <row r="2797" spans="1:5">
      <c r="A2797" s="153">
        <v>38781</v>
      </c>
      <c r="B2797" s="153" t="s">
        <v>10145</v>
      </c>
      <c r="C2797" s="153" t="s">
        <v>5580</v>
      </c>
      <c r="D2797" s="153" t="s">
        <v>127</v>
      </c>
      <c r="E2797" s="153">
        <v>44.87</v>
      </c>
    </row>
    <row r="2798" spans="1:5">
      <c r="A2798" s="153">
        <v>38192</v>
      </c>
      <c r="B2798" s="153" t="s">
        <v>10146</v>
      </c>
      <c r="C2798" s="153" t="s">
        <v>5580</v>
      </c>
      <c r="D2798" s="153" t="s">
        <v>127</v>
      </c>
      <c r="E2798" s="153">
        <v>81.19</v>
      </c>
    </row>
    <row r="2799" spans="1:5">
      <c r="A2799" s="153">
        <v>3753</v>
      </c>
      <c r="B2799" s="153" t="s">
        <v>10147</v>
      </c>
      <c r="C2799" s="153" t="s">
        <v>5580</v>
      </c>
      <c r="D2799" s="153" t="s">
        <v>127</v>
      </c>
      <c r="E2799" s="153">
        <v>7.1</v>
      </c>
    </row>
    <row r="2800" spans="1:5">
      <c r="A2800" s="153">
        <v>38782</v>
      </c>
      <c r="B2800" s="153" t="s">
        <v>10148</v>
      </c>
      <c r="C2800" s="153" t="s">
        <v>5580</v>
      </c>
      <c r="D2800" s="153" t="s">
        <v>127</v>
      </c>
      <c r="E2800" s="153">
        <v>9.25</v>
      </c>
    </row>
    <row r="2801" spans="1:5">
      <c r="A2801" s="153">
        <v>38778</v>
      </c>
      <c r="B2801" s="153" t="s">
        <v>10149</v>
      </c>
      <c r="C2801" s="153" t="s">
        <v>5580</v>
      </c>
      <c r="D2801" s="153" t="s">
        <v>127</v>
      </c>
      <c r="E2801" s="153">
        <v>6.94</v>
      </c>
    </row>
    <row r="2802" spans="1:5">
      <c r="A2802" s="153">
        <v>38779</v>
      </c>
      <c r="B2802" s="153" t="s">
        <v>10150</v>
      </c>
      <c r="C2802" s="153" t="s">
        <v>5580</v>
      </c>
      <c r="D2802" s="153" t="s">
        <v>127</v>
      </c>
      <c r="E2802" s="153">
        <v>7.36</v>
      </c>
    </row>
    <row r="2803" spans="1:5">
      <c r="A2803" s="153">
        <v>39388</v>
      </c>
      <c r="B2803" s="153" t="s">
        <v>10151</v>
      </c>
      <c r="C2803" s="153" t="s">
        <v>5580</v>
      </c>
      <c r="D2803" s="153" t="s">
        <v>127</v>
      </c>
      <c r="E2803" s="153">
        <v>35.869999999999997</v>
      </c>
    </row>
    <row r="2804" spans="1:5">
      <c r="A2804" s="153">
        <v>39387</v>
      </c>
      <c r="B2804" s="153" t="s">
        <v>10152</v>
      </c>
      <c r="C2804" s="153" t="s">
        <v>5580</v>
      </c>
      <c r="D2804" s="153" t="s">
        <v>127</v>
      </c>
      <c r="E2804" s="153">
        <v>60.5</v>
      </c>
    </row>
    <row r="2805" spans="1:5">
      <c r="A2805" s="153">
        <v>39386</v>
      </c>
      <c r="B2805" s="153" t="s">
        <v>10153</v>
      </c>
      <c r="C2805" s="153" t="s">
        <v>5580</v>
      </c>
      <c r="D2805" s="153" t="s">
        <v>127</v>
      </c>
      <c r="E2805" s="153">
        <v>40.01</v>
      </c>
    </row>
    <row r="2806" spans="1:5">
      <c r="A2806" s="153">
        <v>38194</v>
      </c>
      <c r="B2806" s="153" t="s">
        <v>10154</v>
      </c>
      <c r="C2806" s="153" t="s">
        <v>5580</v>
      </c>
      <c r="D2806" s="153" t="s">
        <v>127</v>
      </c>
      <c r="E2806" s="153">
        <v>34.11</v>
      </c>
    </row>
    <row r="2807" spans="1:5">
      <c r="A2807" s="153">
        <v>38193</v>
      </c>
      <c r="B2807" s="153" t="s">
        <v>10155</v>
      </c>
      <c r="C2807" s="153" t="s">
        <v>5580</v>
      </c>
      <c r="D2807" s="153" t="s">
        <v>127</v>
      </c>
      <c r="E2807" s="153">
        <v>25.23</v>
      </c>
    </row>
    <row r="2808" spans="1:5">
      <c r="A2808" s="153">
        <v>12216</v>
      </c>
      <c r="B2808" s="153" t="s">
        <v>10156</v>
      </c>
      <c r="C2808" s="153" t="s">
        <v>5580</v>
      </c>
      <c r="D2808" s="153" t="s">
        <v>127</v>
      </c>
      <c r="E2808" s="153">
        <v>40.6</v>
      </c>
    </row>
    <row r="2809" spans="1:5">
      <c r="A2809" s="153">
        <v>3757</v>
      </c>
      <c r="B2809" s="153" t="s">
        <v>10157</v>
      </c>
      <c r="C2809" s="153" t="s">
        <v>5580</v>
      </c>
      <c r="D2809" s="153" t="s">
        <v>127</v>
      </c>
      <c r="E2809" s="153">
        <v>46.95</v>
      </c>
    </row>
    <row r="2810" spans="1:5">
      <c r="A2810" s="153">
        <v>3758</v>
      </c>
      <c r="B2810" s="153" t="s">
        <v>10158</v>
      </c>
      <c r="C2810" s="153" t="s">
        <v>5580</v>
      </c>
      <c r="D2810" s="153" t="s">
        <v>127</v>
      </c>
      <c r="E2810" s="153">
        <v>54.74</v>
      </c>
    </row>
    <row r="2811" spans="1:5">
      <c r="A2811" s="153">
        <v>12214</v>
      </c>
      <c r="B2811" s="153" t="s">
        <v>10159</v>
      </c>
      <c r="C2811" s="153" t="s">
        <v>5580</v>
      </c>
      <c r="D2811" s="153" t="s">
        <v>127</v>
      </c>
      <c r="E2811" s="153">
        <v>18.739999999999998</v>
      </c>
    </row>
    <row r="2812" spans="1:5">
      <c r="A2812" s="153">
        <v>3749</v>
      </c>
      <c r="B2812" s="153" t="s">
        <v>10160</v>
      </c>
      <c r="C2812" s="153" t="s">
        <v>5580</v>
      </c>
      <c r="D2812" s="153" t="s">
        <v>5579</v>
      </c>
      <c r="E2812" s="153">
        <v>33.409999999999997</v>
      </c>
    </row>
    <row r="2813" spans="1:5">
      <c r="A2813" s="153">
        <v>3751</v>
      </c>
      <c r="B2813" s="153" t="s">
        <v>10161</v>
      </c>
      <c r="C2813" s="153" t="s">
        <v>5580</v>
      </c>
      <c r="D2813" s="153" t="s">
        <v>127</v>
      </c>
      <c r="E2813" s="153">
        <v>45.59</v>
      </c>
    </row>
    <row r="2814" spans="1:5">
      <c r="A2814" s="153">
        <v>39376</v>
      </c>
      <c r="B2814" s="153" t="s">
        <v>10162</v>
      </c>
      <c r="C2814" s="153" t="s">
        <v>5580</v>
      </c>
      <c r="D2814" s="153" t="s">
        <v>127</v>
      </c>
      <c r="E2814" s="153">
        <v>38.44</v>
      </c>
    </row>
    <row r="2815" spans="1:5">
      <c r="A2815" s="153">
        <v>3752</v>
      </c>
      <c r="B2815" s="153" t="s">
        <v>10163</v>
      </c>
      <c r="C2815" s="153" t="s">
        <v>5580</v>
      </c>
      <c r="D2815" s="153" t="s">
        <v>127</v>
      </c>
      <c r="E2815" s="153">
        <v>75.209999999999994</v>
      </c>
    </row>
    <row r="2816" spans="1:5">
      <c r="A2816" s="153">
        <v>746</v>
      </c>
      <c r="B2816" s="153" t="s">
        <v>10164</v>
      </c>
      <c r="C2816" s="153" t="s">
        <v>5580</v>
      </c>
      <c r="D2816" s="153" t="s">
        <v>5579</v>
      </c>
      <c r="E2816" s="153">
        <v>2576.5</v>
      </c>
    </row>
    <row r="2817" spans="1:5">
      <c r="A2817" s="153">
        <v>36521</v>
      </c>
      <c r="B2817" s="153" t="s">
        <v>10165</v>
      </c>
      <c r="C2817" s="153" t="s">
        <v>5580</v>
      </c>
      <c r="D2817" s="153" t="s">
        <v>127</v>
      </c>
      <c r="E2817" s="153">
        <v>110.87</v>
      </c>
    </row>
    <row r="2818" spans="1:5">
      <c r="A2818" s="153">
        <v>36794</v>
      </c>
      <c r="B2818" s="153" t="s">
        <v>10166</v>
      </c>
      <c r="C2818" s="153" t="s">
        <v>5580</v>
      </c>
      <c r="D2818" s="153" t="s">
        <v>127</v>
      </c>
      <c r="E2818" s="153">
        <v>113.02</v>
      </c>
    </row>
    <row r="2819" spans="1:5">
      <c r="A2819" s="153">
        <v>10426</v>
      </c>
      <c r="B2819" s="153" t="s">
        <v>10167</v>
      </c>
      <c r="C2819" s="153" t="s">
        <v>5580</v>
      </c>
      <c r="D2819" s="153" t="s">
        <v>127</v>
      </c>
      <c r="E2819" s="153">
        <v>162.78</v>
      </c>
    </row>
    <row r="2820" spans="1:5">
      <c r="A2820" s="153">
        <v>10425</v>
      </c>
      <c r="B2820" s="153" t="s">
        <v>10168</v>
      </c>
      <c r="C2820" s="153" t="s">
        <v>5580</v>
      </c>
      <c r="D2820" s="153" t="s">
        <v>127</v>
      </c>
      <c r="E2820" s="153">
        <v>71.78</v>
      </c>
    </row>
    <row r="2821" spans="1:5">
      <c r="A2821" s="153">
        <v>10431</v>
      </c>
      <c r="B2821" s="153" t="s">
        <v>10169</v>
      </c>
      <c r="C2821" s="153" t="s">
        <v>5580</v>
      </c>
      <c r="D2821" s="153" t="s">
        <v>127</v>
      </c>
      <c r="E2821" s="153">
        <v>178.58</v>
      </c>
    </row>
    <row r="2822" spans="1:5">
      <c r="A2822" s="153">
        <v>10429</v>
      </c>
      <c r="B2822" s="153" t="s">
        <v>10170</v>
      </c>
      <c r="C2822" s="153" t="s">
        <v>5580</v>
      </c>
      <c r="D2822" s="153" t="s">
        <v>127</v>
      </c>
      <c r="E2822" s="153">
        <v>85.61</v>
      </c>
    </row>
    <row r="2823" spans="1:5">
      <c r="A2823" s="153">
        <v>20269</v>
      </c>
      <c r="B2823" s="153" t="s">
        <v>10171</v>
      </c>
      <c r="C2823" s="153" t="s">
        <v>5580</v>
      </c>
      <c r="D2823" s="153" t="s">
        <v>127</v>
      </c>
      <c r="E2823" s="153">
        <v>70.56</v>
      </c>
    </row>
    <row r="2824" spans="1:5">
      <c r="A2824" s="153">
        <v>20270</v>
      </c>
      <c r="B2824" s="153" t="s">
        <v>10172</v>
      </c>
      <c r="C2824" s="153" t="s">
        <v>5580</v>
      </c>
      <c r="D2824" s="153" t="s">
        <v>127</v>
      </c>
      <c r="E2824" s="153">
        <v>76.83</v>
      </c>
    </row>
    <row r="2825" spans="1:5">
      <c r="A2825" s="153">
        <v>11696</v>
      </c>
      <c r="B2825" s="153" t="s">
        <v>10173</v>
      </c>
      <c r="C2825" s="153" t="s">
        <v>5580</v>
      </c>
      <c r="D2825" s="153" t="s">
        <v>127</v>
      </c>
      <c r="E2825" s="153">
        <v>112.25</v>
      </c>
    </row>
    <row r="2826" spans="1:5">
      <c r="A2826" s="153">
        <v>10427</v>
      </c>
      <c r="B2826" s="153" t="s">
        <v>10174</v>
      </c>
      <c r="C2826" s="153" t="s">
        <v>5580</v>
      </c>
      <c r="D2826" s="153" t="s">
        <v>127</v>
      </c>
      <c r="E2826" s="153">
        <v>201.27</v>
      </c>
    </row>
    <row r="2827" spans="1:5">
      <c r="A2827" s="153">
        <v>10428</v>
      </c>
      <c r="B2827" s="153" t="s">
        <v>10175</v>
      </c>
      <c r="C2827" s="153" t="s">
        <v>5580</v>
      </c>
      <c r="D2827" s="153" t="s">
        <v>127</v>
      </c>
      <c r="E2827" s="153">
        <v>204.27</v>
      </c>
    </row>
    <row r="2828" spans="1:5">
      <c r="A2828" s="153">
        <v>2354</v>
      </c>
      <c r="B2828" s="153" t="s">
        <v>10176</v>
      </c>
      <c r="C2828" s="153" t="s">
        <v>5578</v>
      </c>
      <c r="D2828" s="153" t="s">
        <v>127</v>
      </c>
      <c r="E2828" s="153">
        <v>9.49</v>
      </c>
    </row>
    <row r="2829" spans="1:5">
      <c r="A2829" s="153">
        <v>40932</v>
      </c>
      <c r="B2829" s="153" t="s">
        <v>10177</v>
      </c>
      <c r="C2829" s="153" t="s">
        <v>5588</v>
      </c>
      <c r="D2829" s="153" t="s">
        <v>127</v>
      </c>
      <c r="E2829" s="153">
        <v>1664.83</v>
      </c>
    </row>
    <row r="2830" spans="1:5">
      <c r="A2830" s="153">
        <v>10853</v>
      </c>
      <c r="B2830" s="153" t="s">
        <v>10178</v>
      </c>
      <c r="C2830" s="153" t="s">
        <v>5580</v>
      </c>
      <c r="D2830" s="153" t="s">
        <v>127</v>
      </c>
      <c r="E2830" s="153">
        <v>66.59</v>
      </c>
    </row>
    <row r="2831" spans="1:5">
      <c r="A2831" s="153">
        <v>5093</v>
      </c>
      <c r="B2831" s="153" t="s">
        <v>10179</v>
      </c>
      <c r="C2831" s="153" t="s">
        <v>5590</v>
      </c>
      <c r="D2831" s="153" t="s">
        <v>127</v>
      </c>
      <c r="E2831" s="153">
        <v>13.02</v>
      </c>
    </row>
    <row r="2832" spans="1:5">
      <c r="A2832" s="153">
        <v>37768</v>
      </c>
      <c r="B2832" s="153" t="s">
        <v>10180</v>
      </c>
      <c r="C2832" s="153" t="s">
        <v>5580</v>
      </c>
      <c r="D2832" s="153" t="s">
        <v>128</v>
      </c>
      <c r="E2832" s="153">
        <v>95200</v>
      </c>
    </row>
    <row r="2833" spans="1:5">
      <c r="A2833" s="153">
        <v>37773</v>
      </c>
      <c r="B2833" s="153" t="s">
        <v>10181</v>
      </c>
      <c r="C2833" s="153" t="s">
        <v>5580</v>
      </c>
      <c r="D2833" s="153" t="s">
        <v>128</v>
      </c>
      <c r="E2833" s="153">
        <v>80840.850000000006</v>
      </c>
    </row>
    <row r="2834" spans="1:5">
      <c r="A2834" s="153">
        <v>37769</v>
      </c>
      <c r="B2834" s="153" t="s">
        <v>10182</v>
      </c>
      <c r="C2834" s="153" t="s">
        <v>5580</v>
      </c>
      <c r="D2834" s="153" t="s">
        <v>128</v>
      </c>
      <c r="E2834" s="153">
        <v>135337.76</v>
      </c>
    </row>
    <row r="2835" spans="1:5">
      <c r="A2835" s="153">
        <v>37770</v>
      </c>
      <c r="B2835" s="153" t="s">
        <v>10183</v>
      </c>
      <c r="C2835" s="153" t="s">
        <v>5580</v>
      </c>
      <c r="D2835" s="153" t="s">
        <v>128</v>
      </c>
      <c r="E2835" s="153">
        <v>229689.78</v>
      </c>
    </row>
    <row r="2836" spans="1:5">
      <c r="A2836" s="153">
        <v>38382</v>
      </c>
      <c r="B2836" s="153" t="s">
        <v>10184</v>
      </c>
      <c r="C2836" s="153" t="s">
        <v>5580</v>
      </c>
      <c r="D2836" s="153" t="s">
        <v>127</v>
      </c>
      <c r="E2836" s="153">
        <v>7.28</v>
      </c>
    </row>
    <row r="2837" spans="1:5">
      <c r="A2837" s="153">
        <v>6091</v>
      </c>
      <c r="B2837" s="153" t="s">
        <v>10185</v>
      </c>
      <c r="C2837" s="153" t="s">
        <v>5585</v>
      </c>
      <c r="D2837" s="153" t="s">
        <v>127</v>
      </c>
      <c r="E2837" s="153">
        <v>15.13</v>
      </c>
    </row>
    <row r="2838" spans="1:5">
      <c r="A2838" s="153">
        <v>38383</v>
      </c>
      <c r="B2838" s="153" t="s">
        <v>10186</v>
      </c>
      <c r="C2838" s="153" t="s">
        <v>5580</v>
      </c>
      <c r="D2838" s="153" t="s">
        <v>127</v>
      </c>
      <c r="E2838" s="153">
        <v>1.36</v>
      </c>
    </row>
    <row r="2839" spans="1:5">
      <c r="A2839" s="153">
        <v>3768</v>
      </c>
      <c r="B2839" s="153" t="s">
        <v>10187</v>
      </c>
      <c r="C2839" s="153" t="s">
        <v>5580</v>
      </c>
      <c r="D2839" s="153" t="s">
        <v>127</v>
      </c>
      <c r="E2839" s="153">
        <v>1.65</v>
      </c>
    </row>
    <row r="2840" spans="1:5">
      <c r="A2840" s="153">
        <v>3767</v>
      </c>
      <c r="B2840" s="153" t="s">
        <v>10188</v>
      </c>
      <c r="C2840" s="153" t="s">
        <v>5580</v>
      </c>
      <c r="D2840" s="153" t="s">
        <v>127</v>
      </c>
      <c r="E2840" s="153">
        <v>0.39</v>
      </c>
    </row>
    <row r="2841" spans="1:5">
      <c r="A2841" s="153">
        <v>13192</v>
      </c>
      <c r="B2841" s="153" t="s">
        <v>10189</v>
      </c>
      <c r="C2841" s="153" t="s">
        <v>5580</v>
      </c>
      <c r="D2841" s="153" t="s">
        <v>127</v>
      </c>
      <c r="E2841" s="153">
        <v>3602.55</v>
      </c>
    </row>
    <row r="2842" spans="1:5">
      <c r="A2842" s="153">
        <v>38413</v>
      </c>
      <c r="B2842" s="153" t="s">
        <v>10190</v>
      </c>
      <c r="C2842" s="153" t="s">
        <v>5580</v>
      </c>
      <c r="D2842" s="153" t="s">
        <v>127</v>
      </c>
      <c r="E2842" s="153">
        <v>595.80999999999995</v>
      </c>
    </row>
    <row r="2843" spans="1:5">
      <c r="A2843" s="153">
        <v>42440</v>
      </c>
      <c r="B2843" s="153" t="s">
        <v>10191</v>
      </c>
      <c r="C2843" s="153" t="s">
        <v>5580</v>
      </c>
      <c r="D2843" s="153" t="s">
        <v>128</v>
      </c>
      <c r="E2843" s="153">
        <v>1074.55</v>
      </c>
    </row>
    <row r="2844" spans="1:5">
      <c r="A2844" s="153">
        <v>20193</v>
      </c>
      <c r="B2844" s="153" t="s">
        <v>10192</v>
      </c>
      <c r="C2844" s="153" t="s">
        <v>7054</v>
      </c>
      <c r="D2844" s="153" t="s">
        <v>127</v>
      </c>
      <c r="E2844" s="153">
        <v>2.99</v>
      </c>
    </row>
    <row r="2845" spans="1:5">
      <c r="A2845" s="153">
        <v>10527</v>
      </c>
      <c r="B2845" s="153" t="s">
        <v>10193</v>
      </c>
      <c r="C2845" s="153" t="s">
        <v>7055</v>
      </c>
      <c r="D2845" s="153" t="s">
        <v>5579</v>
      </c>
      <c r="E2845" s="153">
        <v>9</v>
      </c>
    </row>
    <row r="2846" spans="1:5">
      <c r="A2846" s="153">
        <v>41805</v>
      </c>
      <c r="B2846" s="153" t="s">
        <v>10194</v>
      </c>
      <c r="C2846" s="153" t="s">
        <v>5588</v>
      </c>
      <c r="D2846" s="153" t="s">
        <v>128</v>
      </c>
      <c r="E2846" s="153">
        <v>450</v>
      </c>
    </row>
    <row r="2847" spans="1:5">
      <c r="A2847" s="153">
        <v>40271</v>
      </c>
      <c r="B2847" s="153" t="s">
        <v>10195</v>
      </c>
      <c r="C2847" s="153" t="s">
        <v>5588</v>
      </c>
      <c r="D2847" s="153" t="s">
        <v>127</v>
      </c>
      <c r="E2847" s="153">
        <v>5.85</v>
      </c>
    </row>
    <row r="2848" spans="1:5">
      <c r="A2848" s="153">
        <v>40287</v>
      </c>
      <c r="B2848" s="153" t="s">
        <v>10196</v>
      </c>
      <c r="C2848" s="153" t="s">
        <v>5588</v>
      </c>
      <c r="D2848" s="153" t="s">
        <v>127</v>
      </c>
      <c r="E2848" s="153">
        <v>2.25</v>
      </c>
    </row>
    <row r="2849" spans="1:5">
      <c r="A2849" s="153">
        <v>40295</v>
      </c>
      <c r="B2849" s="153" t="s">
        <v>10197</v>
      </c>
      <c r="C2849" s="153" t="s">
        <v>5578</v>
      </c>
      <c r="D2849" s="153" t="s">
        <v>128</v>
      </c>
      <c r="E2849" s="153">
        <v>2.13</v>
      </c>
    </row>
    <row r="2850" spans="1:5">
      <c r="A2850" s="153">
        <v>745</v>
      </c>
      <c r="B2850" s="153" t="s">
        <v>10198</v>
      </c>
      <c r="C2850" s="153" t="s">
        <v>5578</v>
      </c>
      <c r="D2850" s="153" t="s">
        <v>128</v>
      </c>
      <c r="E2850" s="153">
        <v>2.25</v>
      </c>
    </row>
    <row r="2851" spans="1:5">
      <c r="A2851" s="153">
        <v>4084</v>
      </c>
      <c r="B2851" s="153" t="s">
        <v>10199</v>
      </c>
      <c r="C2851" s="153" t="s">
        <v>5578</v>
      </c>
      <c r="D2851" s="153" t="s">
        <v>128</v>
      </c>
      <c r="E2851" s="153">
        <v>1.58</v>
      </c>
    </row>
    <row r="2852" spans="1:5">
      <c r="A2852" s="153">
        <v>743</v>
      </c>
      <c r="B2852" s="153" t="s">
        <v>10200</v>
      </c>
      <c r="C2852" s="153" t="s">
        <v>5578</v>
      </c>
      <c r="D2852" s="153" t="s">
        <v>128</v>
      </c>
      <c r="E2852" s="153">
        <v>1.58</v>
      </c>
    </row>
    <row r="2853" spans="1:5">
      <c r="A2853" s="153">
        <v>40293</v>
      </c>
      <c r="B2853" s="153" t="s">
        <v>10201</v>
      </c>
      <c r="C2853" s="153" t="s">
        <v>5578</v>
      </c>
      <c r="D2853" s="153" t="s">
        <v>128</v>
      </c>
      <c r="E2853" s="153">
        <v>1.89</v>
      </c>
    </row>
    <row r="2854" spans="1:5">
      <c r="A2854" s="153">
        <v>40294</v>
      </c>
      <c r="B2854" s="153" t="s">
        <v>10202</v>
      </c>
      <c r="C2854" s="153" t="s">
        <v>5578</v>
      </c>
      <c r="D2854" s="153" t="s">
        <v>128</v>
      </c>
      <c r="E2854" s="153">
        <v>1.58</v>
      </c>
    </row>
    <row r="2855" spans="1:5">
      <c r="A2855" s="153">
        <v>4085</v>
      </c>
      <c r="B2855" s="153" t="s">
        <v>10203</v>
      </c>
      <c r="C2855" s="153" t="s">
        <v>5578</v>
      </c>
      <c r="D2855" s="153" t="s">
        <v>128</v>
      </c>
      <c r="E2855" s="153">
        <v>2.21</v>
      </c>
    </row>
    <row r="2856" spans="1:5">
      <c r="A2856" s="153">
        <v>10775</v>
      </c>
      <c r="B2856" s="153" t="s">
        <v>10204</v>
      </c>
      <c r="C2856" s="153" t="s">
        <v>5588</v>
      </c>
      <c r="D2856" s="153" t="s">
        <v>128</v>
      </c>
      <c r="E2856" s="153">
        <v>505</v>
      </c>
    </row>
    <row r="2857" spans="1:5">
      <c r="A2857" s="153">
        <v>10776</v>
      </c>
      <c r="B2857" s="153" t="s">
        <v>10205</v>
      </c>
      <c r="C2857" s="153" t="s">
        <v>5588</v>
      </c>
      <c r="D2857" s="153" t="s">
        <v>128</v>
      </c>
      <c r="E2857" s="153">
        <v>394.53</v>
      </c>
    </row>
    <row r="2858" spans="1:5">
      <c r="A2858" s="153">
        <v>10779</v>
      </c>
      <c r="B2858" s="153" t="s">
        <v>10206</v>
      </c>
      <c r="C2858" s="153" t="s">
        <v>5588</v>
      </c>
      <c r="D2858" s="153" t="s">
        <v>128</v>
      </c>
      <c r="E2858" s="153">
        <v>631.25</v>
      </c>
    </row>
    <row r="2859" spans="1:5">
      <c r="A2859" s="153">
        <v>10777</v>
      </c>
      <c r="B2859" s="153" t="s">
        <v>10207</v>
      </c>
      <c r="C2859" s="153" t="s">
        <v>5588</v>
      </c>
      <c r="D2859" s="153" t="s">
        <v>128</v>
      </c>
      <c r="E2859" s="153">
        <v>573.38</v>
      </c>
    </row>
    <row r="2860" spans="1:5">
      <c r="A2860" s="153">
        <v>10778</v>
      </c>
      <c r="B2860" s="153" t="s">
        <v>10208</v>
      </c>
      <c r="C2860" s="153" t="s">
        <v>5588</v>
      </c>
      <c r="D2860" s="153" t="s">
        <v>128</v>
      </c>
      <c r="E2860" s="153">
        <v>631.25</v>
      </c>
    </row>
    <row r="2861" spans="1:5">
      <c r="A2861" s="153">
        <v>40339</v>
      </c>
      <c r="B2861" s="153" t="s">
        <v>10209</v>
      </c>
      <c r="C2861" s="153" t="s">
        <v>5588</v>
      </c>
      <c r="D2861" s="153" t="s">
        <v>127</v>
      </c>
      <c r="E2861" s="153">
        <v>2.25</v>
      </c>
    </row>
    <row r="2862" spans="1:5">
      <c r="A2862" s="153">
        <v>3355</v>
      </c>
      <c r="B2862" s="153" t="s">
        <v>10210</v>
      </c>
      <c r="C2862" s="153" t="s">
        <v>5578</v>
      </c>
      <c r="D2862" s="153" t="s">
        <v>128</v>
      </c>
      <c r="E2862" s="153">
        <v>26.55</v>
      </c>
    </row>
    <row r="2863" spans="1:5">
      <c r="A2863" s="153">
        <v>39814</v>
      </c>
      <c r="B2863" s="153" t="s">
        <v>10211</v>
      </c>
      <c r="C2863" s="153" t="s">
        <v>5578</v>
      </c>
      <c r="D2863" s="153" t="s">
        <v>128</v>
      </c>
      <c r="E2863" s="153">
        <v>49.78</v>
      </c>
    </row>
    <row r="2864" spans="1:5">
      <c r="A2864" s="153">
        <v>10749</v>
      </c>
      <c r="B2864" s="153" t="s">
        <v>10212</v>
      </c>
      <c r="C2864" s="153" t="s">
        <v>5588</v>
      </c>
      <c r="D2864" s="153" t="s">
        <v>127</v>
      </c>
      <c r="E2864" s="153">
        <v>4.12</v>
      </c>
    </row>
    <row r="2865" spans="1:5">
      <c r="A2865" s="153">
        <v>40290</v>
      </c>
      <c r="B2865" s="153" t="s">
        <v>10213</v>
      </c>
      <c r="C2865" s="153" t="s">
        <v>5588</v>
      </c>
      <c r="D2865" s="153" t="s">
        <v>127</v>
      </c>
      <c r="E2865" s="153">
        <v>5.94</v>
      </c>
    </row>
    <row r="2866" spans="1:5">
      <c r="A2866" s="153">
        <v>3346</v>
      </c>
      <c r="B2866" s="153" t="s">
        <v>10214</v>
      </c>
      <c r="C2866" s="153" t="s">
        <v>5578</v>
      </c>
      <c r="D2866" s="153" t="s">
        <v>128</v>
      </c>
      <c r="E2866" s="153">
        <v>13.95</v>
      </c>
    </row>
    <row r="2867" spans="1:5">
      <c r="A2867" s="153">
        <v>3348</v>
      </c>
      <c r="B2867" s="153" t="s">
        <v>10215</v>
      </c>
      <c r="C2867" s="153" t="s">
        <v>5578</v>
      </c>
      <c r="D2867" s="153" t="s">
        <v>128</v>
      </c>
      <c r="E2867" s="153">
        <v>16.690000000000001</v>
      </c>
    </row>
    <row r="2868" spans="1:5">
      <c r="A2868" s="153">
        <v>3345</v>
      </c>
      <c r="B2868" s="153" t="s">
        <v>10216</v>
      </c>
      <c r="C2868" s="153" t="s">
        <v>5578</v>
      </c>
      <c r="D2868" s="153" t="s">
        <v>128</v>
      </c>
      <c r="E2868" s="153">
        <v>10.78</v>
      </c>
    </row>
    <row r="2869" spans="1:5">
      <c r="A2869" s="153">
        <v>39833</v>
      </c>
      <c r="B2869" s="153" t="s">
        <v>10217</v>
      </c>
      <c r="C2869" s="153" t="s">
        <v>5578</v>
      </c>
      <c r="D2869" s="153" t="s">
        <v>128</v>
      </c>
      <c r="E2869" s="153">
        <v>22.86</v>
      </c>
    </row>
    <row r="2870" spans="1:5">
      <c r="A2870" s="153">
        <v>39834</v>
      </c>
      <c r="B2870" s="153" t="s">
        <v>10218</v>
      </c>
      <c r="C2870" s="153" t="s">
        <v>5578</v>
      </c>
      <c r="D2870" s="153" t="s">
        <v>128</v>
      </c>
      <c r="E2870" s="153">
        <v>39.229999999999997</v>
      </c>
    </row>
    <row r="2871" spans="1:5">
      <c r="A2871" s="153">
        <v>39835</v>
      </c>
      <c r="B2871" s="153" t="s">
        <v>10219</v>
      </c>
      <c r="C2871" s="153" t="s">
        <v>5578</v>
      </c>
      <c r="D2871" s="153" t="s">
        <v>128</v>
      </c>
      <c r="E2871" s="153">
        <v>47.82</v>
      </c>
    </row>
    <row r="2872" spans="1:5">
      <c r="A2872" s="153">
        <v>7252</v>
      </c>
      <c r="B2872" s="153" t="s">
        <v>10220</v>
      </c>
      <c r="C2872" s="153" t="s">
        <v>5578</v>
      </c>
      <c r="D2872" s="153" t="s">
        <v>128</v>
      </c>
      <c r="E2872" s="153">
        <v>2.21</v>
      </c>
    </row>
    <row r="2873" spans="1:5">
      <c r="A2873" s="153">
        <v>4778</v>
      </c>
      <c r="B2873" s="153" t="s">
        <v>10221</v>
      </c>
      <c r="C2873" s="153" t="s">
        <v>5578</v>
      </c>
      <c r="D2873" s="153" t="s">
        <v>128</v>
      </c>
      <c r="E2873" s="153">
        <v>2.7</v>
      </c>
    </row>
    <row r="2874" spans="1:5">
      <c r="A2874" s="153">
        <v>4780</v>
      </c>
      <c r="B2874" s="153" t="s">
        <v>10222</v>
      </c>
      <c r="C2874" s="153" t="s">
        <v>5578</v>
      </c>
      <c r="D2874" s="153" t="s">
        <v>128</v>
      </c>
      <c r="E2874" s="153">
        <v>2.92</v>
      </c>
    </row>
    <row r="2875" spans="1:5">
      <c r="A2875" s="153">
        <v>10809</v>
      </c>
      <c r="B2875" s="153" t="s">
        <v>10223</v>
      </c>
      <c r="C2875" s="153" t="s">
        <v>5578</v>
      </c>
      <c r="D2875" s="153" t="s">
        <v>128</v>
      </c>
      <c r="E2875" s="153">
        <v>1.21</v>
      </c>
    </row>
    <row r="2876" spans="1:5">
      <c r="A2876" s="153">
        <v>10811</v>
      </c>
      <c r="B2876" s="153" t="s">
        <v>10224</v>
      </c>
      <c r="C2876" s="153" t="s">
        <v>5578</v>
      </c>
      <c r="D2876" s="153" t="s">
        <v>128</v>
      </c>
      <c r="E2876" s="153">
        <v>1.04</v>
      </c>
    </row>
    <row r="2877" spans="1:5">
      <c r="A2877" s="153">
        <v>7247</v>
      </c>
      <c r="B2877" s="153" t="s">
        <v>10225</v>
      </c>
      <c r="C2877" s="153" t="s">
        <v>5578</v>
      </c>
      <c r="D2877" s="153" t="s">
        <v>128</v>
      </c>
      <c r="E2877" s="153">
        <v>2.21</v>
      </c>
    </row>
    <row r="2878" spans="1:5">
      <c r="A2878" s="153">
        <v>40291</v>
      </c>
      <c r="B2878" s="153" t="s">
        <v>10226</v>
      </c>
      <c r="C2878" s="153" t="s">
        <v>5588</v>
      </c>
      <c r="D2878" s="153" t="s">
        <v>127</v>
      </c>
      <c r="E2878" s="153">
        <v>313.95999999999998</v>
      </c>
    </row>
    <row r="2879" spans="1:5">
      <c r="A2879" s="153">
        <v>40275</v>
      </c>
      <c r="B2879" s="153" t="s">
        <v>10227</v>
      </c>
      <c r="C2879" s="153" t="s">
        <v>5588</v>
      </c>
      <c r="D2879" s="153" t="s">
        <v>127</v>
      </c>
      <c r="E2879" s="153">
        <v>9</v>
      </c>
    </row>
    <row r="2880" spans="1:5">
      <c r="A2880" s="153">
        <v>3777</v>
      </c>
      <c r="B2880" s="153" t="s">
        <v>10228</v>
      </c>
      <c r="C2880" s="153" t="s">
        <v>5581</v>
      </c>
      <c r="D2880" s="153" t="s">
        <v>5579</v>
      </c>
      <c r="E2880" s="153">
        <v>1.35</v>
      </c>
    </row>
    <row r="2881" spans="1:5">
      <c r="A2881" s="153">
        <v>43067</v>
      </c>
      <c r="B2881" s="153" t="s">
        <v>10229</v>
      </c>
      <c r="C2881" s="153" t="s">
        <v>5581</v>
      </c>
      <c r="D2881" s="153" t="s">
        <v>127</v>
      </c>
      <c r="E2881" s="153">
        <v>1.39</v>
      </c>
    </row>
    <row r="2882" spans="1:5">
      <c r="A2882" s="153">
        <v>3779</v>
      </c>
      <c r="B2882" s="153" t="s">
        <v>10230</v>
      </c>
      <c r="C2882" s="153" t="s">
        <v>5583</v>
      </c>
      <c r="D2882" s="153" t="s">
        <v>127</v>
      </c>
      <c r="E2882" s="153">
        <v>11.24</v>
      </c>
    </row>
    <row r="2883" spans="1:5">
      <c r="A2883" s="153">
        <v>3798</v>
      </c>
      <c r="B2883" s="153" t="s">
        <v>10231</v>
      </c>
      <c r="C2883" s="153" t="s">
        <v>5580</v>
      </c>
      <c r="D2883" s="153" t="s">
        <v>127</v>
      </c>
      <c r="E2883" s="153">
        <v>55.62</v>
      </c>
    </row>
    <row r="2884" spans="1:5">
      <c r="A2884" s="153">
        <v>38769</v>
      </c>
      <c r="B2884" s="153" t="s">
        <v>10232</v>
      </c>
      <c r="C2884" s="153" t="s">
        <v>5580</v>
      </c>
      <c r="D2884" s="153" t="s">
        <v>127</v>
      </c>
      <c r="E2884" s="153">
        <v>43.43</v>
      </c>
    </row>
    <row r="2885" spans="1:5">
      <c r="A2885" s="153">
        <v>39510</v>
      </c>
      <c r="B2885" s="153" t="s">
        <v>10233</v>
      </c>
      <c r="C2885" s="153" t="s">
        <v>5580</v>
      </c>
      <c r="D2885" s="153" t="s">
        <v>127</v>
      </c>
      <c r="E2885" s="153">
        <v>175.79</v>
      </c>
    </row>
    <row r="2886" spans="1:5">
      <c r="A2886" s="153">
        <v>38776</v>
      </c>
      <c r="B2886" s="153" t="s">
        <v>10234</v>
      </c>
      <c r="C2886" s="153" t="s">
        <v>5580</v>
      </c>
      <c r="D2886" s="153" t="s">
        <v>127</v>
      </c>
      <c r="E2886" s="153">
        <v>186.56</v>
      </c>
    </row>
    <row r="2887" spans="1:5">
      <c r="A2887" s="153">
        <v>38774</v>
      </c>
      <c r="B2887" s="153" t="s">
        <v>10235</v>
      </c>
      <c r="C2887" s="153" t="s">
        <v>5580</v>
      </c>
      <c r="D2887" s="153" t="s">
        <v>127</v>
      </c>
      <c r="E2887" s="153">
        <v>44.03</v>
      </c>
    </row>
    <row r="2888" spans="1:5">
      <c r="A2888" s="153">
        <v>42977</v>
      </c>
      <c r="B2888" s="153" t="s">
        <v>10236</v>
      </c>
      <c r="C2888" s="153" t="s">
        <v>5580</v>
      </c>
      <c r="D2888" s="153" t="s">
        <v>127</v>
      </c>
      <c r="E2888" s="153">
        <v>1055.73</v>
      </c>
    </row>
    <row r="2889" spans="1:5">
      <c r="A2889" s="153">
        <v>38889</v>
      </c>
      <c r="B2889" s="153" t="s">
        <v>10237</v>
      </c>
      <c r="C2889" s="153" t="s">
        <v>5580</v>
      </c>
      <c r="D2889" s="153" t="s">
        <v>127</v>
      </c>
      <c r="E2889" s="153">
        <v>33.29</v>
      </c>
    </row>
    <row r="2890" spans="1:5">
      <c r="A2890" s="153">
        <v>38784</v>
      </c>
      <c r="B2890" s="153" t="s">
        <v>10238</v>
      </c>
      <c r="C2890" s="153" t="s">
        <v>5580</v>
      </c>
      <c r="D2890" s="153" t="s">
        <v>127</v>
      </c>
      <c r="E2890" s="153">
        <v>44.54</v>
      </c>
    </row>
    <row r="2891" spans="1:5">
      <c r="A2891" s="153">
        <v>3788</v>
      </c>
      <c r="B2891" s="153" t="s">
        <v>10239</v>
      </c>
      <c r="C2891" s="153" t="s">
        <v>5580</v>
      </c>
      <c r="D2891" s="153" t="s">
        <v>127</v>
      </c>
      <c r="E2891" s="153">
        <v>46.41</v>
      </c>
    </row>
    <row r="2892" spans="1:5">
      <c r="A2892" s="153">
        <v>12230</v>
      </c>
      <c r="B2892" s="153" t="s">
        <v>10240</v>
      </c>
      <c r="C2892" s="153" t="s">
        <v>5580</v>
      </c>
      <c r="D2892" s="153" t="s">
        <v>127</v>
      </c>
      <c r="E2892" s="153">
        <v>11.94</v>
      </c>
    </row>
    <row r="2893" spans="1:5">
      <c r="A2893" s="153">
        <v>3780</v>
      </c>
      <c r="B2893" s="153" t="s">
        <v>10241</v>
      </c>
      <c r="C2893" s="153" t="s">
        <v>5580</v>
      </c>
      <c r="D2893" s="153" t="s">
        <v>5579</v>
      </c>
      <c r="E2893" s="153">
        <v>68.48</v>
      </c>
    </row>
    <row r="2894" spans="1:5">
      <c r="A2894" s="153">
        <v>12231</v>
      </c>
      <c r="B2894" s="153" t="s">
        <v>10242</v>
      </c>
      <c r="C2894" s="153" t="s">
        <v>5580</v>
      </c>
      <c r="D2894" s="153" t="s">
        <v>127</v>
      </c>
      <c r="E2894" s="153">
        <v>19.850000000000001</v>
      </c>
    </row>
    <row r="2895" spans="1:5">
      <c r="A2895" s="153">
        <v>3811</v>
      </c>
      <c r="B2895" s="153" t="s">
        <v>10243</v>
      </c>
      <c r="C2895" s="153" t="s">
        <v>5580</v>
      </c>
      <c r="D2895" s="153" t="s">
        <v>127</v>
      </c>
      <c r="E2895" s="153">
        <v>64.319999999999993</v>
      </c>
    </row>
    <row r="2896" spans="1:5">
      <c r="A2896" s="153">
        <v>12232</v>
      </c>
      <c r="B2896" s="153" t="s">
        <v>10244</v>
      </c>
      <c r="C2896" s="153" t="s">
        <v>5580</v>
      </c>
      <c r="D2896" s="153" t="s">
        <v>127</v>
      </c>
      <c r="E2896" s="153">
        <v>20.8</v>
      </c>
    </row>
    <row r="2897" spans="1:5">
      <c r="A2897" s="153">
        <v>3799</v>
      </c>
      <c r="B2897" s="153" t="s">
        <v>10245</v>
      </c>
      <c r="C2897" s="153" t="s">
        <v>5580</v>
      </c>
      <c r="D2897" s="153" t="s">
        <v>127</v>
      </c>
      <c r="E2897" s="153">
        <v>90.97</v>
      </c>
    </row>
    <row r="2898" spans="1:5">
      <c r="A2898" s="153">
        <v>12239</v>
      </c>
      <c r="B2898" s="153" t="s">
        <v>10246</v>
      </c>
      <c r="C2898" s="153" t="s">
        <v>5580</v>
      </c>
      <c r="D2898" s="153" t="s">
        <v>127</v>
      </c>
      <c r="E2898" s="153">
        <v>27.23</v>
      </c>
    </row>
    <row r="2899" spans="1:5">
      <c r="A2899" s="153">
        <v>38773</v>
      </c>
      <c r="B2899" s="153" t="s">
        <v>10247</v>
      </c>
      <c r="C2899" s="153" t="s">
        <v>5580</v>
      </c>
      <c r="D2899" s="153" t="s">
        <v>127</v>
      </c>
      <c r="E2899" s="153">
        <v>4.3600000000000003</v>
      </c>
    </row>
    <row r="2900" spans="1:5">
      <c r="A2900" s="153">
        <v>12271</v>
      </c>
      <c r="B2900" s="153" t="s">
        <v>10248</v>
      </c>
      <c r="C2900" s="153" t="s">
        <v>5580</v>
      </c>
      <c r="D2900" s="153" t="s">
        <v>127</v>
      </c>
      <c r="E2900" s="153">
        <v>243.57</v>
      </c>
    </row>
    <row r="2901" spans="1:5">
      <c r="A2901" s="153">
        <v>12245</v>
      </c>
      <c r="B2901" s="153" t="s">
        <v>10249</v>
      </c>
      <c r="C2901" s="153" t="s">
        <v>5580</v>
      </c>
      <c r="D2901" s="153" t="s">
        <v>127</v>
      </c>
      <c r="E2901" s="153">
        <v>105.65</v>
      </c>
    </row>
    <row r="2902" spans="1:5">
      <c r="A2902" s="153">
        <v>38785</v>
      </c>
      <c r="B2902" s="153" t="s">
        <v>10250</v>
      </c>
      <c r="C2902" s="153" t="s">
        <v>5580</v>
      </c>
      <c r="D2902" s="153" t="s">
        <v>127</v>
      </c>
      <c r="E2902" s="153">
        <v>115.32</v>
      </c>
    </row>
    <row r="2903" spans="1:5">
      <c r="A2903" s="153">
        <v>38786</v>
      </c>
      <c r="B2903" s="153" t="s">
        <v>10251</v>
      </c>
      <c r="C2903" s="153" t="s">
        <v>5580</v>
      </c>
      <c r="D2903" s="153" t="s">
        <v>127</v>
      </c>
      <c r="E2903" s="153">
        <v>142.04</v>
      </c>
    </row>
    <row r="2904" spans="1:5">
      <c r="A2904" s="153">
        <v>39385</v>
      </c>
      <c r="B2904" s="153" t="s">
        <v>10252</v>
      </c>
      <c r="C2904" s="153" t="s">
        <v>5580</v>
      </c>
      <c r="D2904" s="153" t="s">
        <v>127</v>
      </c>
      <c r="E2904" s="153">
        <v>107.44</v>
      </c>
    </row>
    <row r="2905" spans="1:5">
      <c r="A2905" s="153">
        <v>39389</v>
      </c>
      <c r="B2905" s="153" t="s">
        <v>10253</v>
      </c>
      <c r="C2905" s="153" t="s">
        <v>5580</v>
      </c>
      <c r="D2905" s="153" t="s">
        <v>127</v>
      </c>
      <c r="E2905" s="153">
        <v>89.12</v>
      </c>
    </row>
    <row r="2906" spans="1:5">
      <c r="A2906" s="153">
        <v>39390</v>
      </c>
      <c r="B2906" s="153" t="s">
        <v>10254</v>
      </c>
      <c r="C2906" s="153" t="s">
        <v>5580</v>
      </c>
      <c r="D2906" s="153" t="s">
        <v>127</v>
      </c>
      <c r="E2906" s="153">
        <v>172.61</v>
      </c>
    </row>
    <row r="2907" spans="1:5">
      <c r="A2907" s="153">
        <v>39391</v>
      </c>
      <c r="B2907" s="153" t="s">
        <v>10255</v>
      </c>
      <c r="C2907" s="153" t="s">
        <v>5580</v>
      </c>
      <c r="D2907" s="153" t="s">
        <v>127</v>
      </c>
      <c r="E2907" s="153">
        <v>319.45999999999998</v>
      </c>
    </row>
    <row r="2908" spans="1:5">
      <c r="A2908" s="153">
        <v>3803</v>
      </c>
      <c r="B2908" s="153" t="s">
        <v>10256</v>
      </c>
      <c r="C2908" s="153" t="s">
        <v>5580</v>
      </c>
      <c r="D2908" s="153" t="s">
        <v>127</v>
      </c>
      <c r="E2908" s="153">
        <v>41.18</v>
      </c>
    </row>
    <row r="2909" spans="1:5">
      <c r="A2909" s="153">
        <v>38770</v>
      </c>
      <c r="B2909" s="153" t="s">
        <v>10257</v>
      </c>
      <c r="C2909" s="153" t="s">
        <v>5580</v>
      </c>
      <c r="D2909" s="153" t="s">
        <v>127</v>
      </c>
      <c r="E2909" s="153">
        <v>47.69</v>
      </c>
    </row>
    <row r="2910" spans="1:5">
      <c r="A2910" s="153">
        <v>12267</v>
      </c>
      <c r="B2910" s="153" t="s">
        <v>10258</v>
      </c>
      <c r="C2910" s="153" t="s">
        <v>5580</v>
      </c>
      <c r="D2910" s="153" t="s">
        <v>127</v>
      </c>
      <c r="E2910" s="153">
        <v>139.75</v>
      </c>
    </row>
    <row r="2911" spans="1:5">
      <c r="A2911" s="153">
        <v>43068</v>
      </c>
      <c r="B2911" s="153" t="s">
        <v>10259</v>
      </c>
      <c r="C2911" s="153" t="s">
        <v>5580</v>
      </c>
      <c r="D2911" s="153" t="s">
        <v>127</v>
      </c>
      <c r="E2911" s="153">
        <v>76.59</v>
      </c>
    </row>
    <row r="2912" spans="1:5">
      <c r="A2912" s="153">
        <v>12266</v>
      </c>
      <c r="B2912" s="153" t="s">
        <v>10260</v>
      </c>
      <c r="C2912" s="153" t="s">
        <v>5580</v>
      </c>
      <c r="D2912" s="153" t="s">
        <v>127</v>
      </c>
      <c r="E2912" s="153">
        <v>71.53</v>
      </c>
    </row>
    <row r="2913" spans="1:5">
      <c r="A2913" s="153">
        <v>39378</v>
      </c>
      <c r="B2913" s="153" t="s">
        <v>10261</v>
      </c>
      <c r="C2913" s="153" t="s">
        <v>5580</v>
      </c>
      <c r="D2913" s="153" t="s">
        <v>127</v>
      </c>
      <c r="E2913" s="153">
        <v>50.71</v>
      </c>
    </row>
    <row r="2914" spans="1:5">
      <c r="A2914" s="153">
        <v>38775</v>
      </c>
      <c r="B2914" s="153" t="s">
        <v>10262</v>
      </c>
      <c r="C2914" s="153" t="s">
        <v>5580</v>
      </c>
      <c r="D2914" s="153" t="s">
        <v>127</v>
      </c>
      <c r="E2914" s="153">
        <v>53.76</v>
      </c>
    </row>
    <row r="2915" spans="1:5">
      <c r="A2915" s="153">
        <v>21119</v>
      </c>
      <c r="B2915" s="153" t="s">
        <v>10263</v>
      </c>
      <c r="C2915" s="153" t="s">
        <v>5580</v>
      </c>
      <c r="D2915" s="153" t="s">
        <v>127</v>
      </c>
      <c r="E2915" s="153">
        <v>1.1200000000000001</v>
      </c>
    </row>
    <row r="2916" spans="1:5">
      <c r="A2916" s="153">
        <v>37974</v>
      </c>
      <c r="B2916" s="153" t="s">
        <v>10264</v>
      </c>
      <c r="C2916" s="153" t="s">
        <v>5580</v>
      </c>
      <c r="D2916" s="153" t="s">
        <v>127</v>
      </c>
      <c r="E2916" s="153">
        <v>1.67</v>
      </c>
    </row>
    <row r="2917" spans="1:5">
      <c r="A2917" s="153">
        <v>37975</v>
      </c>
      <c r="B2917" s="153" t="s">
        <v>10265</v>
      </c>
      <c r="C2917" s="153" t="s">
        <v>5580</v>
      </c>
      <c r="D2917" s="153" t="s">
        <v>127</v>
      </c>
      <c r="E2917" s="153">
        <v>3.4</v>
      </c>
    </row>
    <row r="2918" spans="1:5">
      <c r="A2918" s="153">
        <v>37976</v>
      </c>
      <c r="B2918" s="153" t="s">
        <v>10266</v>
      </c>
      <c r="C2918" s="153" t="s">
        <v>5580</v>
      </c>
      <c r="D2918" s="153" t="s">
        <v>127</v>
      </c>
      <c r="E2918" s="153">
        <v>6.98</v>
      </c>
    </row>
    <row r="2919" spans="1:5">
      <c r="A2919" s="153">
        <v>37977</v>
      </c>
      <c r="B2919" s="153" t="s">
        <v>10267</v>
      </c>
      <c r="C2919" s="153" t="s">
        <v>5580</v>
      </c>
      <c r="D2919" s="153" t="s">
        <v>127</v>
      </c>
      <c r="E2919" s="153">
        <v>9.6</v>
      </c>
    </row>
    <row r="2920" spans="1:5">
      <c r="A2920" s="153">
        <v>37978</v>
      </c>
      <c r="B2920" s="153" t="s">
        <v>10268</v>
      </c>
      <c r="C2920" s="153" t="s">
        <v>5580</v>
      </c>
      <c r="D2920" s="153" t="s">
        <v>127</v>
      </c>
      <c r="E2920" s="153">
        <v>19.46</v>
      </c>
    </row>
    <row r="2921" spans="1:5">
      <c r="A2921" s="153">
        <v>37979</v>
      </c>
      <c r="B2921" s="153" t="s">
        <v>10269</v>
      </c>
      <c r="C2921" s="153" t="s">
        <v>5580</v>
      </c>
      <c r="D2921" s="153" t="s">
        <v>127</v>
      </c>
      <c r="E2921" s="153">
        <v>83.6</v>
      </c>
    </row>
    <row r="2922" spans="1:5">
      <c r="A2922" s="153">
        <v>37980</v>
      </c>
      <c r="B2922" s="153" t="s">
        <v>10270</v>
      </c>
      <c r="C2922" s="153" t="s">
        <v>5580</v>
      </c>
      <c r="D2922" s="153" t="s">
        <v>127</v>
      </c>
      <c r="E2922" s="153">
        <v>93.95</v>
      </c>
    </row>
    <row r="2923" spans="1:5">
      <c r="A2923" s="153">
        <v>36147</v>
      </c>
      <c r="B2923" s="153" t="s">
        <v>10271</v>
      </c>
      <c r="C2923" s="153" t="s">
        <v>5590</v>
      </c>
      <c r="D2923" s="153" t="s">
        <v>127</v>
      </c>
      <c r="E2923" s="153">
        <v>310.51</v>
      </c>
    </row>
    <row r="2924" spans="1:5">
      <c r="A2924" s="153">
        <v>12731</v>
      </c>
      <c r="B2924" s="153" t="s">
        <v>10272</v>
      </c>
      <c r="C2924" s="153" t="s">
        <v>5580</v>
      </c>
      <c r="D2924" s="153" t="s">
        <v>128</v>
      </c>
      <c r="E2924" s="153">
        <v>200.19</v>
      </c>
    </row>
    <row r="2925" spans="1:5">
      <c r="A2925" s="153">
        <v>12723</v>
      </c>
      <c r="B2925" s="153" t="s">
        <v>10273</v>
      </c>
      <c r="C2925" s="153" t="s">
        <v>5580</v>
      </c>
      <c r="D2925" s="153" t="s">
        <v>128</v>
      </c>
      <c r="E2925" s="153">
        <v>1.55</v>
      </c>
    </row>
    <row r="2926" spans="1:5">
      <c r="A2926" s="153">
        <v>12724</v>
      </c>
      <c r="B2926" s="153" t="s">
        <v>10274</v>
      </c>
      <c r="C2926" s="153" t="s">
        <v>5580</v>
      </c>
      <c r="D2926" s="153" t="s">
        <v>128</v>
      </c>
      <c r="E2926" s="153">
        <v>2.98</v>
      </c>
    </row>
    <row r="2927" spans="1:5">
      <c r="A2927" s="153">
        <v>12725</v>
      </c>
      <c r="B2927" s="153" t="s">
        <v>10275</v>
      </c>
      <c r="C2927" s="153" t="s">
        <v>5580</v>
      </c>
      <c r="D2927" s="153" t="s">
        <v>128</v>
      </c>
      <c r="E2927" s="153">
        <v>5.98</v>
      </c>
    </row>
    <row r="2928" spans="1:5">
      <c r="A2928" s="153">
        <v>12726</v>
      </c>
      <c r="B2928" s="153" t="s">
        <v>10276</v>
      </c>
      <c r="C2928" s="153" t="s">
        <v>5580</v>
      </c>
      <c r="D2928" s="153" t="s">
        <v>128</v>
      </c>
      <c r="E2928" s="153">
        <v>13.2</v>
      </c>
    </row>
    <row r="2929" spans="1:5">
      <c r="A2929" s="153">
        <v>12727</v>
      </c>
      <c r="B2929" s="153" t="s">
        <v>10277</v>
      </c>
      <c r="C2929" s="153" t="s">
        <v>5580</v>
      </c>
      <c r="D2929" s="153" t="s">
        <v>128</v>
      </c>
      <c r="E2929" s="153">
        <v>16.75</v>
      </c>
    </row>
    <row r="2930" spans="1:5">
      <c r="A2930" s="153">
        <v>12728</v>
      </c>
      <c r="B2930" s="153" t="s">
        <v>10278</v>
      </c>
      <c r="C2930" s="153" t="s">
        <v>5580</v>
      </c>
      <c r="D2930" s="153" t="s">
        <v>128</v>
      </c>
      <c r="E2930" s="153">
        <v>27.36</v>
      </c>
    </row>
    <row r="2931" spans="1:5">
      <c r="A2931" s="153">
        <v>12729</v>
      </c>
      <c r="B2931" s="153" t="s">
        <v>10279</v>
      </c>
      <c r="C2931" s="153" t="s">
        <v>5580</v>
      </c>
      <c r="D2931" s="153" t="s">
        <v>128</v>
      </c>
      <c r="E2931" s="153">
        <v>89.67</v>
      </c>
    </row>
    <row r="2932" spans="1:5">
      <c r="A2932" s="153">
        <v>12730</v>
      </c>
      <c r="B2932" s="153" t="s">
        <v>10280</v>
      </c>
      <c r="C2932" s="153" t="s">
        <v>5580</v>
      </c>
      <c r="D2932" s="153" t="s">
        <v>128</v>
      </c>
      <c r="E2932" s="153">
        <v>137.29</v>
      </c>
    </row>
    <row r="2933" spans="1:5">
      <c r="A2933" s="153">
        <v>3840</v>
      </c>
      <c r="B2933" s="153" t="s">
        <v>10281</v>
      </c>
      <c r="C2933" s="153" t="s">
        <v>5580</v>
      </c>
      <c r="D2933" s="153" t="s">
        <v>128</v>
      </c>
      <c r="E2933" s="153">
        <v>39.99</v>
      </c>
    </row>
    <row r="2934" spans="1:5">
      <c r="A2934" s="153">
        <v>3838</v>
      </c>
      <c r="B2934" s="153" t="s">
        <v>10282</v>
      </c>
      <c r="C2934" s="153" t="s">
        <v>5580</v>
      </c>
      <c r="D2934" s="153" t="s">
        <v>128</v>
      </c>
      <c r="E2934" s="153">
        <v>88.25</v>
      </c>
    </row>
    <row r="2935" spans="1:5">
      <c r="A2935" s="153">
        <v>3844</v>
      </c>
      <c r="B2935" s="153" t="s">
        <v>10283</v>
      </c>
      <c r="C2935" s="153" t="s">
        <v>5580</v>
      </c>
      <c r="D2935" s="153" t="s">
        <v>128</v>
      </c>
      <c r="E2935" s="153">
        <v>157.41999999999999</v>
      </c>
    </row>
    <row r="2936" spans="1:5">
      <c r="A2936" s="153">
        <v>3839</v>
      </c>
      <c r="B2936" s="153" t="s">
        <v>10284</v>
      </c>
      <c r="C2936" s="153" t="s">
        <v>5580</v>
      </c>
      <c r="D2936" s="153" t="s">
        <v>128</v>
      </c>
      <c r="E2936" s="153">
        <v>286.73</v>
      </c>
    </row>
    <row r="2937" spans="1:5">
      <c r="A2937" s="153">
        <v>3843</v>
      </c>
      <c r="B2937" s="153" t="s">
        <v>10285</v>
      </c>
      <c r="C2937" s="153" t="s">
        <v>5580</v>
      </c>
      <c r="D2937" s="153" t="s">
        <v>128</v>
      </c>
      <c r="E2937" s="153">
        <v>393.55</v>
      </c>
    </row>
    <row r="2938" spans="1:5">
      <c r="A2938" s="153">
        <v>3900</v>
      </c>
      <c r="B2938" s="153" t="s">
        <v>10286</v>
      </c>
      <c r="C2938" s="153" t="s">
        <v>5580</v>
      </c>
      <c r="D2938" s="153" t="s">
        <v>127</v>
      </c>
      <c r="E2938" s="153">
        <v>27.82</v>
      </c>
    </row>
    <row r="2939" spans="1:5">
      <c r="A2939" s="153">
        <v>3846</v>
      </c>
      <c r="B2939" s="153" t="s">
        <v>10287</v>
      </c>
      <c r="C2939" s="153" t="s">
        <v>5580</v>
      </c>
      <c r="D2939" s="153" t="s">
        <v>127</v>
      </c>
      <c r="E2939" s="153">
        <v>8.77</v>
      </c>
    </row>
    <row r="2940" spans="1:5">
      <c r="A2940" s="153">
        <v>3886</v>
      </c>
      <c r="B2940" s="153" t="s">
        <v>10288</v>
      </c>
      <c r="C2940" s="153" t="s">
        <v>5580</v>
      </c>
      <c r="D2940" s="153" t="s">
        <v>127</v>
      </c>
      <c r="E2940" s="153">
        <v>9.23</v>
      </c>
    </row>
    <row r="2941" spans="1:5">
      <c r="A2941" s="153">
        <v>3854</v>
      </c>
      <c r="B2941" s="153" t="s">
        <v>10289</v>
      </c>
      <c r="C2941" s="153" t="s">
        <v>5580</v>
      </c>
      <c r="D2941" s="153" t="s">
        <v>127</v>
      </c>
      <c r="E2941" s="153">
        <v>5.13</v>
      </c>
    </row>
    <row r="2942" spans="1:5">
      <c r="A2942" s="153">
        <v>3873</v>
      </c>
      <c r="B2942" s="153" t="s">
        <v>10290</v>
      </c>
      <c r="C2942" s="153" t="s">
        <v>5580</v>
      </c>
      <c r="D2942" s="153" t="s">
        <v>127</v>
      </c>
      <c r="E2942" s="153">
        <v>6.79</v>
      </c>
    </row>
    <row r="2943" spans="1:5">
      <c r="A2943" s="153">
        <v>38021</v>
      </c>
      <c r="B2943" s="153" t="s">
        <v>10291</v>
      </c>
      <c r="C2943" s="153" t="s">
        <v>5580</v>
      </c>
      <c r="D2943" s="153" t="s">
        <v>127</v>
      </c>
      <c r="E2943" s="153">
        <v>16.239999999999998</v>
      </c>
    </row>
    <row r="2944" spans="1:5">
      <c r="A2944" s="153">
        <v>3847</v>
      </c>
      <c r="B2944" s="153" t="s">
        <v>10292</v>
      </c>
      <c r="C2944" s="153" t="s">
        <v>5580</v>
      </c>
      <c r="D2944" s="153" t="s">
        <v>127</v>
      </c>
      <c r="E2944" s="153">
        <v>18.440000000000001</v>
      </c>
    </row>
    <row r="2945" spans="1:5">
      <c r="A2945" s="153">
        <v>38022</v>
      </c>
      <c r="B2945" s="153" t="s">
        <v>10293</v>
      </c>
      <c r="C2945" s="153" t="s">
        <v>5580</v>
      </c>
      <c r="D2945" s="153" t="s">
        <v>127</v>
      </c>
      <c r="E2945" s="153">
        <v>28.8</v>
      </c>
    </row>
    <row r="2946" spans="1:5">
      <c r="A2946" s="153">
        <v>3833</v>
      </c>
      <c r="B2946" s="153" t="s">
        <v>10294</v>
      </c>
      <c r="C2946" s="153" t="s">
        <v>5580</v>
      </c>
      <c r="D2946" s="153" t="s">
        <v>128</v>
      </c>
      <c r="E2946" s="153">
        <v>12.84</v>
      </c>
    </row>
    <row r="2947" spans="1:5">
      <c r="A2947" s="153">
        <v>3835</v>
      </c>
      <c r="B2947" s="153" t="s">
        <v>10295</v>
      </c>
      <c r="C2947" s="153" t="s">
        <v>5580</v>
      </c>
      <c r="D2947" s="153" t="s">
        <v>128</v>
      </c>
      <c r="E2947" s="153">
        <v>41.81</v>
      </c>
    </row>
    <row r="2948" spans="1:5">
      <c r="A2948" s="153">
        <v>3836</v>
      </c>
      <c r="B2948" s="153" t="s">
        <v>10296</v>
      </c>
      <c r="C2948" s="153" t="s">
        <v>5580</v>
      </c>
      <c r="D2948" s="153" t="s">
        <v>128</v>
      </c>
      <c r="E2948" s="153">
        <v>90</v>
      </c>
    </row>
    <row r="2949" spans="1:5">
      <c r="A2949" s="153">
        <v>3830</v>
      </c>
      <c r="B2949" s="153" t="s">
        <v>10297</v>
      </c>
      <c r="C2949" s="153" t="s">
        <v>5580</v>
      </c>
      <c r="D2949" s="153" t="s">
        <v>128</v>
      </c>
      <c r="E2949" s="153">
        <v>147.15</v>
      </c>
    </row>
    <row r="2950" spans="1:5">
      <c r="A2950" s="153">
        <v>3831</v>
      </c>
      <c r="B2950" s="153" t="s">
        <v>10298</v>
      </c>
      <c r="C2950" s="153" t="s">
        <v>5580</v>
      </c>
      <c r="D2950" s="153" t="s">
        <v>128</v>
      </c>
      <c r="E2950" s="153">
        <v>245.99</v>
      </c>
    </row>
    <row r="2951" spans="1:5">
      <c r="A2951" s="153">
        <v>37981</v>
      </c>
      <c r="B2951" s="153" t="s">
        <v>10299</v>
      </c>
      <c r="C2951" s="153" t="s">
        <v>5580</v>
      </c>
      <c r="D2951" s="153" t="s">
        <v>127</v>
      </c>
      <c r="E2951" s="153">
        <v>3.83</v>
      </c>
    </row>
    <row r="2952" spans="1:5">
      <c r="A2952" s="153">
        <v>37982</v>
      </c>
      <c r="B2952" s="153" t="s">
        <v>10300</v>
      </c>
      <c r="C2952" s="153" t="s">
        <v>5580</v>
      </c>
      <c r="D2952" s="153" t="s">
        <v>127</v>
      </c>
      <c r="E2952" s="153">
        <v>5.81</v>
      </c>
    </row>
    <row r="2953" spans="1:5">
      <c r="A2953" s="153">
        <v>37983</v>
      </c>
      <c r="B2953" s="153" t="s">
        <v>10301</v>
      </c>
      <c r="C2953" s="153" t="s">
        <v>5580</v>
      </c>
      <c r="D2953" s="153" t="s">
        <v>127</v>
      </c>
      <c r="E2953" s="153">
        <v>8.14</v>
      </c>
    </row>
    <row r="2954" spans="1:5">
      <c r="A2954" s="153">
        <v>37984</v>
      </c>
      <c r="B2954" s="153" t="s">
        <v>10302</v>
      </c>
      <c r="C2954" s="153" t="s">
        <v>5580</v>
      </c>
      <c r="D2954" s="153" t="s">
        <v>127</v>
      </c>
      <c r="E2954" s="153">
        <v>14.07</v>
      </c>
    </row>
    <row r="2955" spans="1:5">
      <c r="A2955" s="153">
        <v>37985</v>
      </c>
      <c r="B2955" s="153" t="s">
        <v>10303</v>
      </c>
      <c r="C2955" s="153" t="s">
        <v>5580</v>
      </c>
      <c r="D2955" s="153" t="s">
        <v>127</v>
      </c>
      <c r="E2955" s="153">
        <v>19.7</v>
      </c>
    </row>
    <row r="2956" spans="1:5">
      <c r="A2956" s="153">
        <v>3826</v>
      </c>
      <c r="B2956" s="153" t="s">
        <v>10304</v>
      </c>
      <c r="C2956" s="153" t="s">
        <v>5580</v>
      </c>
      <c r="D2956" s="153" t="s">
        <v>128</v>
      </c>
      <c r="E2956" s="153">
        <v>39.68</v>
      </c>
    </row>
    <row r="2957" spans="1:5">
      <c r="A2957" s="153">
        <v>3825</v>
      </c>
      <c r="B2957" s="153" t="s">
        <v>10305</v>
      </c>
      <c r="C2957" s="153" t="s">
        <v>5580</v>
      </c>
      <c r="D2957" s="153" t="s">
        <v>128</v>
      </c>
      <c r="E2957" s="153">
        <v>11.41</v>
      </c>
    </row>
    <row r="2958" spans="1:5">
      <c r="A2958" s="153">
        <v>3827</v>
      </c>
      <c r="B2958" s="153" t="s">
        <v>10306</v>
      </c>
      <c r="C2958" s="153" t="s">
        <v>5580</v>
      </c>
      <c r="D2958" s="153" t="s">
        <v>128</v>
      </c>
      <c r="E2958" s="153">
        <v>24.93</v>
      </c>
    </row>
    <row r="2959" spans="1:5">
      <c r="A2959" s="153">
        <v>20165</v>
      </c>
      <c r="B2959" s="153" t="s">
        <v>10307</v>
      </c>
      <c r="C2959" s="153" t="s">
        <v>5580</v>
      </c>
      <c r="D2959" s="153" t="s">
        <v>127</v>
      </c>
      <c r="E2959" s="153">
        <v>14.93</v>
      </c>
    </row>
    <row r="2960" spans="1:5">
      <c r="A2960" s="153">
        <v>20166</v>
      </c>
      <c r="B2960" s="153" t="s">
        <v>10308</v>
      </c>
      <c r="C2960" s="153" t="s">
        <v>5580</v>
      </c>
      <c r="D2960" s="153" t="s">
        <v>127</v>
      </c>
      <c r="E2960" s="153">
        <v>48.26</v>
      </c>
    </row>
    <row r="2961" spans="1:5">
      <c r="A2961" s="153">
        <v>20164</v>
      </c>
      <c r="B2961" s="153" t="s">
        <v>10309</v>
      </c>
      <c r="C2961" s="153" t="s">
        <v>5580</v>
      </c>
      <c r="D2961" s="153" t="s">
        <v>127</v>
      </c>
      <c r="E2961" s="153">
        <v>7.89</v>
      </c>
    </row>
    <row r="2962" spans="1:5">
      <c r="A2962" s="153">
        <v>3893</v>
      </c>
      <c r="B2962" s="153" t="s">
        <v>10310</v>
      </c>
      <c r="C2962" s="153" t="s">
        <v>5580</v>
      </c>
      <c r="D2962" s="153" t="s">
        <v>127</v>
      </c>
      <c r="E2962" s="153">
        <v>9.7899999999999991</v>
      </c>
    </row>
    <row r="2963" spans="1:5">
      <c r="A2963" s="153">
        <v>3848</v>
      </c>
      <c r="B2963" s="153" t="s">
        <v>10311</v>
      </c>
      <c r="C2963" s="153" t="s">
        <v>5580</v>
      </c>
      <c r="D2963" s="153" t="s">
        <v>127</v>
      </c>
      <c r="E2963" s="153">
        <v>5.94</v>
      </c>
    </row>
    <row r="2964" spans="1:5">
      <c r="A2964" s="153">
        <v>3895</v>
      </c>
      <c r="B2964" s="153" t="s">
        <v>10312</v>
      </c>
      <c r="C2964" s="153" t="s">
        <v>5580</v>
      </c>
      <c r="D2964" s="153" t="s">
        <v>127</v>
      </c>
      <c r="E2964" s="153">
        <v>6.47</v>
      </c>
    </row>
    <row r="2965" spans="1:5">
      <c r="A2965" s="153">
        <v>12404</v>
      </c>
      <c r="B2965" s="153" t="s">
        <v>10313</v>
      </c>
      <c r="C2965" s="153" t="s">
        <v>5580</v>
      </c>
      <c r="D2965" s="153" t="s">
        <v>128</v>
      </c>
      <c r="E2965" s="153">
        <v>5.0599999999999996</v>
      </c>
    </row>
    <row r="2966" spans="1:5">
      <c r="A2966" s="153">
        <v>3939</v>
      </c>
      <c r="B2966" s="153" t="s">
        <v>10314</v>
      </c>
      <c r="C2966" s="153" t="s">
        <v>5580</v>
      </c>
      <c r="D2966" s="153" t="s">
        <v>128</v>
      </c>
      <c r="E2966" s="153">
        <v>10.43</v>
      </c>
    </row>
    <row r="2967" spans="1:5">
      <c r="A2967" s="153">
        <v>3911</v>
      </c>
      <c r="B2967" s="153" t="s">
        <v>10315</v>
      </c>
      <c r="C2967" s="153" t="s">
        <v>5580</v>
      </c>
      <c r="D2967" s="153" t="s">
        <v>128</v>
      </c>
      <c r="E2967" s="153">
        <v>8.52</v>
      </c>
    </row>
    <row r="2968" spans="1:5">
      <c r="A2968" s="153">
        <v>3908</v>
      </c>
      <c r="B2968" s="153" t="s">
        <v>10316</v>
      </c>
      <c r="C2968" s="153" t="s">
        <v>5580</v>
      </c>
      <c r="D2968" s="153" t="s">
        <v>128</v>
      </c>
      <c r="E2968" s="153">
        <v>2.75</v>
      </c>
    </row>
    <row r="2969" spans="1:5">
      <c r="A2969" s="153">
        <v>3910</v>
      </c>
      <c r="B2969" s="153" t="s">
        <v>10317</v>
      </c>
      <c r="C2969" s="153" t="s">
        <v>5580</v>
      </c>
      <c r="D2969" s="153" t="s">
        <v>128</v>
      </c>
      <c r="E2969" s="153">
        <v>6.09</v>
      </c>
    </row>
    <row r="2970" spans="1:5">
      <c r="A2970" s="153">
        <v>3913</v>
      </c>
      <c r="B2970" s="153" t="s">
        <v>10318</v>
      </c>
      <c r="C2970" s="153" t="s">
        <v>5580</v>
      </c>
      <c r="D2970" s="153" t="s">
        <v>128</v>
      </c>
      <c r="E2970" s="153">
        <v>29.13</v>
      </c>
    </row>
    <row r="2971" spans="1:5">
      <c r="A2971" s="153">
        <v>3912</v>
      </c>
      <c r="B2971" s="153" t="s">
        <v>10319</v>
      </c>
      <c r="C2971" s="153" t="s">
        <v>5580</v>
      </c>
      <c r="D2971" s="153" t="s">
        <v>128</v>
      </c>
      <c r="E2971" s="153">
        <v>15.97</v>
      </c>
    </row>
    <row r="2972" spans="1:5">
      <c r="A2972" s="153">
        <v>3909</v>
      </c>
      <c r="B2972" s="153" t="s">
        <v>10320</v>
      </c>
      <c r="C2972" s="153" t="s">
        <v>5580</v>
      </c>
      <c r="D2972" s="153" t="s">
        <v>128</v>
      </c>
      <c r="E2972" s="153">
        <v>3.74</v>
      </c>
    </row>
    <row r="2973" spans="1:5">
      <c r="A2973" s="153">
        <v>3914</v>
      </c>
      <c r="B2973" s="153" t="s">
        <v>10321</v>
      </c>
      <c r="C2973" s="153" t="s">
        <v>5580</v>
      </c>
      <c r="D2973" s="153" t="s">
        <v>128</v>
      </c>
      <c r="E2973" s="153">
        <v>43.95</v>
      </c>
    </row>
    <row r="2974" spans="1:5">
      <c r="A2974" s="153">
        <v>3915</v>
      </c>
      <c r="B2974" s="153" t="s">
        <v>10322</v>
      </c>
      <c r="C2974" s="153" t="s">
        <v>5580</v>
      </c>
      <c r="D2974" s="153" t="s">
        <v>128</v>
      </c>
      <c r="E2974" s="153">
        <v>69.31</v>
      </c>
    </row>
    <row r="2975" spans="1:5">
      <c r="A2975" s="153">
        <v>3916</v>
      </c>
      <c r="B2975" s="153" t="s">
        <v>10323</v>
      </c>
      <c r="C2975" s="153" t="s">
        <v>5580</v>
      </c>
      <c r="D2975" s="153" t="s">
        <v>128</v>
      </c>
      <c r="E2975" s="153">
        <v>126.28</v>
      </c>
    </row>
    <row r="2976" spans="1:5">
      <c r="A2976" s="153">
        <v>3917</v>
      </c>
      <c r="B2976" s="153" t="s">
        <v>10324</v>
      </c>
      <c r="C2976" s="153" t="s">
        <v>5580</v>
      </c>
      <c r="D2976" s="153" t="s">
        <v>128</v>
      </c>
      <c r="E2976" s="153">
        <v>208.28</v>
      </c>
    </row>
    <row r="2977" spans="1:5">
      <c r="A2977" s="153">
        <v>1904</v>
      </c>
      <c r="B2977" s="153" t="s">
        <v>10325</v>
      </c>
      <c r="C2977" s="153" t="s">
        <v>5580</v>
      </c>
      <c r="D2977" s="153" t="s">
        <v>127</v>
      </c>
      <c r="E2977" s="153">
        <v>0.66</v>
      </c>
    </row>
    <row r="2978" spans="1:5">
      <c r="A2978" s="153">
        <v>1899</v>
      </c>
      <c r="B2978" s="153" t="s">
        <v>10326</v>
      </c>
      <c r="C2978" s="153" t="s">
        <v>5580</v>
      </c>
      <c r="D2978" s="153" t="s">
        <v>127</v>
      </c>
      <c r="E2978" s="153">
        <v>0.74</v>
      </c>
    </row>
    <row r="2979" spans="1:5">
      <c r="A2979" s="153">
        <v>1900</v>
      </c>
      <c r="B2979" s="153" t="s">
        <v>10327</v>
      </c>
      <c r="C2979" s="153" t="s">
        <v>5580</v>
      </c>
      <c r="D2979" s="153" t="s">
        <v>127</v>
      </c>
      <c r="E2979" s="153">
        <v>1.21</v>
      </c>
    </row>
    <row r="2980" spans="1:5">
      <c r="A2980" s="153">
        <v>12407</v>
      </c>
      <c r="B2980" s="153" t="s">
        <v>10328</v>
      </c>
      <c r="C2980" s="153" t="s">
        <v>5580</v>
      </c>
      <c r="D2980" s="153" t="s">
        <v>128</v>
      </c>
      <c r="E2980" s="153">
        <v>15.77</v>
      </c>
    </row>
    <row r="2981" spans="1:5">
      <c r="A2981" s="153">
        <v>12408</v>
      </c>
      <c r="B2981" s="153" t="s">
        <v>10329</v>
      </c>
      <c r="C2981" s="153" t="s">
        <v>5580</v>
      </c>
      <c r="D2981" s="153" t="s">
        <v>128</v>
      </c>
      <c r="E2981" s="153">
        <v>8.9</v>
      </c>
    </row>
    <row r="2982" spans="1:5">
      <c r="A2982" s="153">
        <v>12409</v>
      </c>
      <c r="B2982" s="153" t="s">
        <v>10330</v>
      </c>
      <c r="C2982" s="153" t="s">
        <v>5580</v>
      </c>
      <c r="D2982" s="153" t="s">
        <v>128</v>
      </c>
      <c r="E2982" s="153">
        <v>8.9</v>
      </c>
    </row>
    <row r="2983" spans="1:5">
      <c r="A2983" s="153">
        <v>12410</v>
      </c>
      <c r="B2983" s="153" t="s">
        <v>10331</v>
      </c>
      <c r="C2983" s="153" t="s">
        <v>5580</v>
      </c>
      <c r="D2983" s="153" t="s">
        <v>128</v>
      </c>
      <c r="E2983" s="153">
        <v>6.13</v>
      </c>
    </row>
    <row r="2984" spans="1:5">
      <c r="A2984" s="153">
        <v>3936</v>
      </c>
      <c r="B2984" s="153" t="s">
        <v>10332</v>
      </c>
      <c r="C2984" s="153" t="s">
        <v>5580</v>
      </c>
      <c r="D2984" s="153" t="s">
        <v>128</v>
      </c>
      <c r="E2984" s="153">
        <v>11.08</v>
      </c>
    </row>
    <row r="2985" spans="1:5">
      <c r="A2985" s="153">
        <v>3922</v>
      </c>
      <c r="B2985" s="153" t="s">
        <v>10333</v>
      </c>
      <c r="C2985" s="153" t="s">
        <v>5580</v>
      </c>
      <c r="D2985" s="153" t="s">
        <v>128</v>
      </c>
      <c r="E2985" s="153">
        <v>10.19</v>
      </c>
    </row>
    <row r="2986" spans="1:5">
      <c r="A2986" s="153">
        <v>3924</v>
      </c>
      <c r="B2986" s="153" t="s">
        <v>10334</v>
      </c>
      <c r="C2986" s="153" t="s">
        <v>5580</v>
      </c>
      <c r="D2986" s="153" t="s">
        <v>128</v>
      </c>
      <c r="E2986" s="153">
        <v>11.08</v>
      </c>
    </row>
    <row r="2987" spans="1:5">
      <c r="A2987" s="153">
        <v>3923</v>
      </c>
      <c r="B2987" s="153" t="s">
        <v>10335</v>
      </c>
      <c r="C2987" s="153" t="s">
        <v>5580</v>
      </c>
      <c r="D2987" s="153" t="s">
        <v>128</v>
      </c>
      <c r="E2987" s="153">
        <v>11.08</v>
      </c>
    </row>
    <row r="2988" spans="1:5">
      <c r="A2988" s="153">
        <v>3937</v>
      </c>
      <c r="B2988" s="153" t="s">
        <v>10336</v>
      </c>
      <c r="C2988" s="153" t="s">
        <v>5580</v>
      </c>
      <c r="D2988" s="153" t="s">
        <v>128</v>
      </c>
      <c r="E2988" s="153">
        <v>9.14</v>
      </c>
    </row>
    <row r="2989" spans="1:5">
      <c r="A2989" s="153">
        <v>3921</v>
      </c>
      <c r="B2989" s="153" t="s">
        <v>10337</v>
      </c>
      <c r="C2989" s="153" t="s">
        <v>5580</v>
      </c>
      <c r="D2989" s="153" t="s">
        <v>128</v>
      </c>
      <c r="E2989" s="153">
        <v>9.14</v>
      </c>
    </row>
    <row r="2990" spans="1:5">
      <c r="A2990" s="153">
        <v>3920</v>
      </c>
      <c r="B2990" s="153" t="s">
        <v>10338</v>
      </c>
      <c r="C2990" s="153" t="s">
        <v>5580</v>
      </c>
      <c r="D2990" s="153" t="s">
        <v>128</v>
      </c>
      <c r="E2990" s="153">
        <v>9.14</v>
      </c>
    </row>
    <row r="2991" spans="1:5">
      <c r="A2991" s="153">
        <v>3938</v>
      </c>
      <c r="B2991" s="153" t="s">
        <v>10339</v>
      </c>
      <c r="C2991" s="153" t="s">
        <v>5580</v>
      </c>
      <c r="D2991" s="153" t="s">
        <v>128</v>
      </c>
      <c r="E2991" s="153">
        <v>6.02</v>
      </c>
    </row>
    <row r="2992" spans="1:5">
      <c r="A2992" s="153">
        <v>3919</v>
      </c>
      <c r="B2992" s="153" t="s">
        <v>10340</v>
      </c>
      <c r="C2992" s="153" t="s">
        <v>5580</v>
      </c>
      <c r="D2992" s="153" t="s">
        <v>128</v>
      </c>
      <c r="E2992" s="153">
        <v>6.14</v>
      </c>
    </row>
    <row r="2993" spans="1:5">
      <c r="A2993" s="153">
        <v>3927</v>
      </c>
      <c r="B2993" s="153" t="s">
        <v>10341</v>
      </c>
      <c r="C2993" s="153" t="s">
        <v>5580</v>
      </c>
      <c r="D2993" s="153" t="s">
        <v>128</v>
      </c>
      <c r="E2993" s="153">
        <v>31.11</v>
      </c>
    </row>
    <row r="2994" spans="1:5">
      <c r="A2994" s="153">
        <v>3928</v>
      </c>
      <c r="B2994" s="153" t="s">
        <v>10342</v>
      </c>
      <c r="C2994" s="153" t="s">
        <v>5580</v>
      </c>
      <c r="D2994" s="153" t="s">
        <v>128</v>
      </c>
      <c r="E2994" s="153">
        <v>31.11</v>
      </c>
    </row>
    <row r="2995" spans="1:5">
      <c r="A2995" s="153">
        <v>3926</v>
      </c>
      <c r="B2995" s="153" t="s">
        <v>10343</v>
      </c>
      <c r="C2995" s="153" t="s">
        <v>5580</v>
      </c>
      <c r="D2995" s="153" t="s">
        <v>128</v>
      </c>
      <c r="E2995" s="153">
        <v>17.73</v>
      </c>
    </row>
    <row r="2996" spans="1:5">
      <c r="A2996" s="153">
        <v>3935</v>
      </c>
      <c r="B2996" s="153" t="s">
        <v>10344</v>
      </c>
      <c r="C2996" s="153" t="s">
        <v>5580</v>
      </c>
      <c r="D2996" s="153" t="s">
        <v>128</v>
      </c>
      <c r="E2996" s="153">
        <v>17.73</v>
      </c>
    </row>
    <row r="2997" spans="1:5">
      <c r="A2997" s="153">
        <v>3925</v>
      </c>
      <c r="B2997" s="153" t="s">
        <v>10345</v>
      </c>
      <c r="C2997" s="153" t="s">
        <v>5580</v>
      </c>
      <c r="D2997" s="153" t="s">
        <v>128</v>
      </c>
      <c r="E2997" s="153">
        <v>17.73</v>
      </c>
    </row>
    <row r="2998" spans="1:5">
      <c r="A2998" s="153">
        <v>12406</v>
      </c>
      <c r="B2998" s="153" t="s">
        <v>10346</v>
      </c>
      <c r="C2998" s="153" t="s">
        <v>5580</v>
      </c>
      <c r="D2998" s="153" t="s">
        <v>128</v>
      </c>
      <c r="E2998" s="153">
        <v>4.3499999999999996</v>
      </c>
    </row>
    <row r="2999" spans="1:5">
      <c r="A2999" s="153">
        <v>3929</v>
      </c>
      <c r="B2999" s="153" t="s">
        <v>10347</v>
      </c>
      <c r="C2999" s="153" t="s">
        <v>5580</v>
      </c>
      <c r="D2999" s="153" t="s">
        <v>128</v>
      </c>
      <c r="E2999" s="153">
        <v>47.4</v>
      </c>
    </row>
    <row r="3000" spans="1:5">
      <c r="A3000" s="153">
        <v>3931</v>
      </c>
      <c r="B3000" s="153" t="s">
        <v>10348</v>
      </c>
      <c r="C3000" s="153" t="s">
        <v>5580</v>
      </c>
      <c r="D3000" s="153" t="s">
        <v>128</v>
      </c>
      <c r="E3000" s="153">
        <v>47.4</v>
      </c>
    </row>
    <row r="3001" spans="1:5">
      <c r="A3001" s="153">
        <v>3930</v>
      </c>
      <c r="B3001" s="153" t="s">
        <v>10349</v>
      </c>
      <c r="C3001" s="153" t="s">
        <v>5580</v>
      </c>
      <c r="D3001" s="153" t="s">
        <v>128</v>
      </c>
      <c r="E3001" s="153">
        <v>47.4</v>
      </c>
    </row>
    <row r="3002" spans="1:5">
      <c r="A3002" s="153">
        <v>3932</v>
      </c>
      <c r="B3002" s="153" t="s">
        <v>10350</v>
      </c>
      <c r="C3002" s="153" t="s">
        <v>5580</v>
      </c>
      <c r="D3002" s="153" t="s">
        <v>128</v>
      </c>
      <c r="E3002" s="153">
        <v>81.849999999999994</v>
      </c>
    </row>
    <row r="3003" spans="1:5">
      <c r="A3003" s="153">
        <v>3933</v>
      </c>
      <c r="B3003" s="153" t="s">
        <v>10351</v>
      </c>
      <c r="C3003" s="153" t="s">
        <v>5580</v>
      </c>
      <c r="D3003" s="153" t="s">
        <v>128</v>
      </c>
      <c r="E3003" s="153">
        <v>81.849999999999994</v>
      </c>
    </row>
    <row r="3004" spans="1:5">
      <c r="A3004" s="153">
        <v>3934</v>
      </c>
      <c r="B3004" s="153" t="s">
        <v>10352</v>
      </c>
      <c r="C3004" s="153" t="s">
        <v>5580</v>
      </c>
      <c r="D3004" s="153" t="s">
        <v>128</v>
      </c>
      <c r="E3004" s="153">
        <v>81.849999999999994</v>
      </c>
    </row>
    <row r="3005" spans="1:5">
      <c r="A3005" s="153">
        <v>40355</v>
      </c>
      <c r="B3005" s="153" t="s">
        <v>10353</v>
      </c>
      <c r="C3005" s="153" t="s">
        <v>5580</v>
      </c>
      <c r="D3005" s="153" t="s">
        <v>128</v>
      </c>
      <c r="E3005" s="153">
        <v>5.73</v>
      </c>
    </row>
    <row r="3006" spans="1:5">
      <c r="A3006" s="153">
        <v>40364</v>
      </c>
      <c r="B3006" s="153" t="s">
        <v>10354</v>
      </c>
      <c r="C3006" s="153" t="s">
        <v>5580</v>
      </c>
      <c r="D3006" s="153" t="s">
        <v>128</v>
      </c>
      <c r="E3006" s="153">
        <v>26.84</v>
      </c>
    </row>
    <row r="3007" spans="1:5">
      <c r="A3007" s="153">
        <v>40361</v>
      </c>
      <c r="B3007" s="153" t="s">
        <v>10355</v>
      </c>
      <c r="C3007" s="153" t="s">
        <v>5580</v>
      </c>
      <c r="D3007" s="153" t="s">
        <v>128</v>
      </c>
      <c r="E3007" s="153">
        <v>20.99</v>
      </c>
    </row>
    <row r="3008" spans="1:5">
      <c r="A3008" s="153">
        <v>40358</v>
      </c>
      <c r="B3008" s="153" t="s">
        <v>10356</v>
      </c>
      <c r="C3008" s="153" t="s">
        <v>5580</v>
      </c>
      <c r="D3008" s="153" t="s">
        <v>128</v>
      </c>
      <c r="E3008" s="153">
        <v>8</v>
      </c>
    </row>
    <row r="3009" spans="1:5">
      <c r="A3009" s="153">
        <v>40370</v>
      </c>
      <c r="B3009" s="153" t="s">
        <v>10357</v>
      </c>
      <c r="C3009" s="153" t="s">
        <v>5580</v>
      </c>
      <c r="D3009" s="153" t="s">
        <v>128</v>
      </c>
      <c r="E3009" s="153">
        <v>85.17</v>
      </c>
    </row>
    <row r="3010" spans="1:5">
      <c r="A3010" s="153">
        <v>40367</v>
      </c>
      <c r="B3010" s="153" t="s">
        <v>10358</v>
      </c>
      <c r="C3010" s="153" t="s">
        <v>5580</v>
      </c>
      <c r="D3010" s="153" t="s">
        <v>128</v>
      </c>
      <c r="E3010" s="153">
        <v>42.33</v>
      </c>
    </row>
    <row r="3011" spans="1:5">
      <c r="A3011" s="153">
        <v>40373</v>
      </c>
      <c r="B3011" s="153" t="s">
        <v>10359</v>
      </c>
      <c r="C3011" s="153" t="s">
        <v>5580</v>
      </c>
      <c r="D3011" s="153" t="s">
        <v>128</v>
      </c>
      <c r="E3011" s="153">
        <v>115.18</v>
      </c>
    </row>
    <row r="3012" spans="1:5">
      <c r="A3012" s="153">
        <v>38947</v>
      </c>
      <c r="B3012" s="153" t="s">
        <v>10360</v>
      </c>
      <c r="C3012" s="153" t="s">
        <v>5580</v>
      </c>
      <c r="D3012" s="153" t="s">
        <v>128</v>
      </c>
      <c r="E3012" s="153">
        <v>4.83</v>
      </c>
    </row>
    <row r="3013" spans="1:5">
      <c r="A3013" s="153">
        <v>38948</v>
      </c>
      <c r="B3013" s="153" t="s">
        <v>10361</v>
      </c>
      <c r="C3013" s="153" t="s">
        <v>5580</v>
      </c>
      <c r="D3013" s="153" t="s">
        <v>128</v>
      </c>
      <c r="E3013" s="153">
        <v>7.7</v>
      </c>
    </row>
    <row r="3014" spans="1:5">
      <c r="A3014" s="153">
        <v>38949</v>
      </c>
      <c r="B3014" s="153" t="s">
        <v>10362</v>
      </c>
      <c r="C3014" s="153" t="s">
        <v>5580</v>
      </c>
      <c r="D3014" s="153" t="s">
        <v>128</v>
      </c>
      <c r="E3014" s="153">
        <v>8.5500000000000007</v>
      </c>
    </row>
    <row r="3015" spans="1:5">
      <c r="A3015" s="153">
        <v>38951</v>
      </c>
      <c r="B3015" s="153" t="s">
        <v>10363</v>
      </c>
      <c r="C3015" s="153" t="s">
        <v>5580</v>
      </c>
      <c r="D3015" s="153" t="s">
        <v>128</v>
      </c>
      <c r="E3015" s="153">
        <v>13.52</v>
      </c>
    </row>
    <row r="3016" spans="1:5">
      <c r="A3016" s="153">
        <v>39312</v>
      </c>
      <c r="B3016" s="153" t="s">
        <v>10364</v>
      </c>
      <c r="C3016" s="153" t="s">
        <v>5580</v>
      </c>
      <c r="D3016" s="153" t="s">
        <v>128</v>
      </c>
      <c r="E3016" s="153">
        <v>10.49</v>
      </c>
    </row>
    <row r="3017" spans="1:5">
      <c r="A3017" s="153">
        <v>39313</v>
      </c>
      <c r="B3017" s="153" t="s">
        <v>10365</v>
      </c>
      <c r="C3017" s="153" t="s">
        <v>5580</v>
      </c>
      <c r="D3017" s="153" t="s">
        <v>128</v>
      </c>
      <c r="E3017" s="153">
        <v>13.69</v>
      </c>
    </row>
    <row r="3018" spans="1:5">
      <c r="A3018" s="153">
        <v>38950</v>
      </c>
      <c r="B3018" s="153" t="s">
        <v>10366</v>
      </c>
      <c r="C3018" s="153" t="s">
        <v>5580</v>
      </c>
      <c r="D3018" s="153" t="s">
        <v>128</v>
      </c>
      <c r="E3018" s="153">
        <v>20.6</v>
      </c>
    </row>
    <row r="3019" spans="1:5">
      <c r="A3019" s="153">
        <v>39314</v>
      </c>
      <c r="B3019" s="153" t="s">
        <v>10367</v>
      </c>
      <c r="C3019" s="153" t="s">
        <v>5580</v>
      </c>
      <c r="D3019" s="153" t="s">
        <v>128</v>
      </c>
      <c r="E3019" s="153">
        <v>21.74</v>
      </c>
    </row>
    <row r="3020" spans="1:5">
      <c r="A3020" s="153">
        <v>3907</v>
      </c>
      <c r="B3020" s="153" t="s">
        <v>10368</v>
      </c>
      <c r="C3020" s="153" t="s">
        <v>5580</v>
      </c>
      <c r="D3020" s="153" t="s">
        <v>127</v>
      </c>
      <c r="E3020" s="153">
        <v>2.88</v>
      </c>
    </row>
    <row r="3021" spans="1:5">
      <c r="A3021" s="153">
        <v>3889</v>
      </c>
      <c r="B3021" s="153" t="s">
        <v>10369</v>
      </c>
      <c r="C3021" s="153" t="s">
        <v>5580</v>
      </c>
      <c r="D3021" s="153" t="s">
        <v>127</v>
      </c>
      <c r="E3021" s="153">
        <v>2.2000000000000002</v>
      </c>
    </row>
    <row r="3022" spans="1:5">
      <c r="A3022" s="153">
        <v>3868</v>
      </c>
      <c r="B3022" s="153" t="s">
        <v>10370</v>
      </c>
      <c r="C3022" s="153" t="s">
        <v>5580</v>
      </c>
      <c r="D3022" s="153" t="s">
        <v>127</v>
      </c>
      <c r="E3022" s="153">
        <v>0.85</v>
      </c>
    </row>
    <row r="3023" spans="1:5">
      <c r="A3023" s="153">
        <v>3869</v>
      </c>
      <c r="B3023" s="153" t="s">
        <v>10371</v>
      </c>
      <c r="C3023" s="153" t="s">
        <v>5580</v>
      </c>
      <c r="D3023" s="153" t="s">
        <v>127</v>
      </c>
      <c r="E3023" s="153">
        <v>2.4500000000000002</v>
      </c>
    </row>
    <row r="3024" spans="1:5">
      <c r="A3024" s="153">
        <v>3872</v>
      </c>
      <c r="B3024" s="153" t="s">
        <v>10372</v>
      </c>
      <c r="C3024" s="153" t="s">
        <v>5580</v>
      </c>
      <c r="D3024" s="153" t="s">
        <v>127</v>
      </c>
      <c r="E3024" s="153">
        <v>2.97</v>
      </c>
    </row>
    <row r="3025" spans="1:5">
      <c r="A3025" s="153">
        <v>3850</v>
      </c>
      <c r="B3025" s="153" t="s">
        <v>10373</v>
      </c>
      <c r="C3025" s="153" t="s">
        <v>5580</v>
      </c>
      <c r="D3025" s="153" t="s">
        <v>127</v>
      </c>
      <c r="E3025" s="153">
        <v>7.66</v>
      </c>
    </row>
    <row r="3026" spans="1:5">
      <c r="A3026" s="153">
        <v>38023</v>
      </c>
      <c r="B3026" s="153" t="s">
        <v>10374</v>
      </c>
      <c r="C3026" s="153" t="s">
        <v>5580</v>
      </c>
      <c r="D3026" s="153" t="s">
        <v>127</v>
      </c>
      <c r="E3026" s="153">
        <v>3.23</v>
      </c>
    </row>
    <row r="3027" spans="1:5">
      <c r="A3027" s="153">
        <v>37986</v>
      </c>
      <c r="B3027" s="153" t="s">
        <v>10375</v>
      </c>
      <c r="C3027" s="153" t="s">
        <v>5580</v>
      </c>
      <c r="D3027" s="153" t="s">
        <v>127</v>
      </c>
      <c r="E3027" s="153">
        <v>1.31</v>
      </c>
    </row>
    <row r="3028" spans="1:5">
      <c r="A3028" s="153">
        <v>37987</v>
      </c>
      <c r="B3028" s="153" t="s">
        <v>10376</v>
      </c>
      <c r="C3028" s="153" t="s">
        <v>5580</v>
      </c>
      <c r="D3028" s="153" t="s">
        <v>127</v>
      </c>
      <c r="E3028" s="153">
        <v>98.32</v>
      </c>
    </row>
    <row r="3029" spans="1:5">
      <c r="A3029" s="153">
        <v>37988</v>
      </c>
      <c r="B3029" s="153" t="s">
        <v>10377</v>
      </c>
      <c r="C3029" s="153" t="s">
        <v>5580</v>
      </c>
      <c r="D3029" s="153" t="s">
        <v>127</v>
      </c>
      <c r="E3029" s="153">
        <v>160.37</v>
      </c>
    </row>
    <row r="3030" spans="1:5">
      <c r="A3030" s="153">
        <v>21120</v>
      </c>
      <c r="B3030" s="153" t="s">
        <v>10378</v>
      </c>
      <c r="C3030" s="153" t="s">
        <v>5580</v>
      </c>
      <c r="D3030" s="153" t="s">
        <v>127</v>
      </c>
      <c r="E3030" s="153">
        <v>7.99</v>
      </c>
    </row>
    <row r="3031" spans="1:5">
      <c r="A3031" s="153">
        <v>39318</v>
      </c>
      <c r="B3031" s="153" t="s">
        <v>10379</v>
      </c>
      <c r="C3031" s="153" t="s">
        <v>5580</v>
      </c>
      <c r="D3031" s="153" t="s">
        <v>127</v>
      </c>
      <c r="E3031" s="153">
        <v>6.59</v>
      </c>
    </row>
    <row r="3032" spans="1:5">
      <c r="A3032" s="153">
        <v>20162</v>
      </c>
      <c r="B3032" s="153" t="s">
        <v>10380</v>
      </c>
      <c r="C3032" s="153" t="s">
        <v>5580</v>
      </c>
      <c r="D3032" s="153" t="s">
        <v>127</v>
      </c>
      <c r="E3032" s="153">
        <v>10.37</v>
      </c>
    </row>
    <row r="3033" spans="1:5">
      <c r="A3033" s="153">
        <v>40366</v>
      </c>
      <c r="B3033" s="153" t="s">
        <v>10381</v>
      </c>
      <c r="C3033" s="153" t="s">
        <v>5580</v>
      </c>
      <c r="D3033" s="153" t="s">
        <v>128</v>
      </c>
      <c r="E3033" s="153">
        <v>20.94</v>
      </c>
    </row>
    <row r="3034" spans="1:5">
      <c r="A3034" s="153">
        <v>40363</v>
      </c>
      <c r="B3034" s="153" t="s">
        <v>10382</v>
      </c>
      <c r="C3034" s="153" t="s">
        <v>5580</v>
      </c>
      <c r="D3034" s="153" t="s">
        <v>128</v>
      </c>
      <c r="E3034" s="153">
        <v>16.37</v>
      </c>
    </row>
    <row r="3035" spans="1:5">
      <c r="A3035" s="153">
        <v>40354</v>
      </c>
      <c r="B3035" s="153" t="s">
        <v>10383</v>
      </c>
      <c r="C3035" s="153" t="s">
        <v>5580</v>
      </c>
      <c r="D3035" s="153" t="s">
        <v>128</v>
      </c>
      <c r="E3035" s="153">
        <v>7.13</v>
      </c>
    </row>
    <row r="3036" spans="1:5">
      <c r="A3036" s="153">
        <v>40360</v>
      </c>
      <c r="B3036" s="153" t="s">
        <v>10384</v>
      </c>
      <c r="C3036" s="153" t="s">
        <v>5580</v>
      </c>
      <c r="D3036" s="153" t="s">
        <v>128</v>
      </c>
      <c r="E3036" s="153">
        <v>10.73</v>
      </c>
    </row>
    <row r="3037" spans="1:5">
      <c r="A3037" s="153">
        <v>40372</v>
      </c>
      <c r="B3037" s="153" t="s">
        <v>10385</v>
      </c>
      <c r="C3037" s="153" t="s">
        <v>5580</v>
      </c>
      <c r="D3037" s="153" t="s">
        <v>128</v>
      </c>
      <c r="E3037" s="153">
        <v>66.3</v>
      </c>
    </row>
    <row r="3038" spans="1:5">
      <c r="A3038" s="153">
        <v>40369</v>
      </c>
      <c r="B3038" s="153" t="s">
        <v>10386</v>
      </c>
      <c r="C3038" s="153" t="s">
        <v>5580</v>
      </c>
      <c r="D3038" s="153" t="s">
        <v>128</v>
      </c>
      <c r="E3038" s="153">
        <v>33</v>
      </c>
    </row>
    <row r="3039" spans="1:5">
      <c r="A3039" s="153">
        <v>40357</v>
      </c>
      <c r="B3039" s="153" t="s">
        <v>10387</v>
      </c>
      <c r="C3039" s="153" t="s">
        <v>5580</v>
      </c>
      <c r="D3039" s="153" t="s">
        <v>128</v>
      </c>
      <c r="E3039" s="153">
        <v>8</v>
      </c>
    </row>
    <row r="3040" spans="1:5">
      <c r="A3040" s="153">
        <v>40375</v>
      </c>
      <c r="B3040" s="153" t="s">
        <v>10388</v>
      </c>
      <c r="C3040" s="153" t="s">
        <v>5580</v>
      </c>
      <c r="D3040" s="153" t="s">
        <v>128</v>
      </c>
      <c r="E3040" s="153">
        <v>89.75</v>
      </c>
    </row>
    <row r="3041" spans="1:5">
      <c r="A3041" s="153">
        <v>1893</v>
      </c>
      <c r="B3041" s="153" t="s">
        <v>10389</v>
      </c>
      <c r="C3041" s="153" t="s">
        <v>5580</v>
      </c>
      <c r="D3041" s="153" t="s">
        <v>127</v>
      </c>
      <c r="E3041" s="153">
        <v>2.48</v>
      </c>
    </row>
    <row r="3042" spans="1:5">
      <c r="A3042" s="153">
        <v>1902</v>
      </c>
      <c r="B3042" s="153" t="s">
        <v>10390</v>
      </c>
      <c r="C3042" s="153" t="s">
        <v>5580</v>
      </c>
      <c r="D3042" s="153" t="s">
        <v>127</v>
      </c>
      <c r="E3042" s="153">
        <v>1.81</v>
      </c>
    </row>
    <row r="3043" spans="1:5">
      <c r="A3043" s="153">
        <v>1901</v>
      </c>
      <c r="B3043" s="153" t="s">
        <v>10391</v>
      </c>
      <c r="C3043" s="153" t="s">
        <v>5580</v>
      </c>
      <c r="D3043" s="153" t="s">
        <v>127</v>
      </c>
      <c r="E3043" s="153">
        <v>0.56000000000000005</v>
      </c>
    </row>
    <row r="3044" spans="1:5">
      <c r="A3044" s="153">
        <v>1892</v>
      </c>
      <c r="B3044" s="153" t="s">
        <v>10392</v>
      </c>
      <c r="C3044" s="153" t="s">
        <v>5580</v>
      </c>
      <c r="D3044" s="153" t="s">
        <v>127</v>
      </c>
      <c r="E3044" s="153">
        <v>1.1599999999999999</v>
      </c>
    </row>
    <row r="3045" spans="1:5">
      <c r="A3045" s="153">
        <v>1907</v>
      </c>
      <c r="B3045" s="153" t="s">
        <v>10393</v>
      </c>
      <c r="C3045" s="153" t="s">
        <v>5580</v>
      </c>
      <c r="D3045" s="153" t="s">
        <v>127</v>
      </c>
      <c r="E3045" s="153">
        <v>8</v>
      </c>
    </row>
    <row r="3046" spans="1:5">
      <c r="A3046" s="153">
        <v>1894</v>
      </c>
      <c r="B3046" s="153" t="s">
        <v>10394</v>
      </c>
      <c r="C3046" s="153" t="s">
        <v>5580</v>
      </c>
      <c r="D3046" s="153" t="s">
        <v>127</v>
      </c>
      <c r="E3046" s="153">
        <v>3.6</v>
      </c>
    </row>
    <row r="3047" spans="1:5">
      <c r="A3047" s="153">
        <v>1891</v>
      </c>
      <c r="B3047" s="153" t="s">
        <v>10395</v>
      </c>
      <c r="C3047" s="153" t="s">
        <v>5580</v>
      </c>
      <c r="D3047" s="153" t="s">
        <v>127</v>
      </c>
      <c r="E3047" s="153">
        <v>0.83</v>
      </c>
    </row>
    <row r="3048" spans="1:5">
      <c r="A3048" s="153">
        <v>1896</v>
      </c>
      <c r="B3048" s="153" t="s">
        <v>10396</v>
      </c>
      <c r="C3048" s="153" t="s">
        <v>5580</v>
      </c>
      <c r="D3048" s="153" t="s">
        <v>127</v>
      </c>
      <c r="E3048" s="153">
        <v>10.75</v>
      </c>
    </row>
    <row r="3049" spans="1:5">
      <c r="A3049" s="153">
        <v>1895</v>
      </c>
      <c r="B3049" s="153" t="s">
        <v>10397</v>
      </c>
      <c r="C3049" s="153" t="s">
        <v>5580</v>
      </c>
      <c r="D3049" s="153" t="s">
        <v>127</v>
      </c>
      <c r="E3049" s="153">
        <v>18.88</v>
      </c>
    </row>
    <row r="3050" spans="1:5">
      <c r="A3050" s="153">
        <v>2641</v>
      </c>
      <c r="B3050" s="153" t="s">
        <v>10398</v>
      </c>
      <c r="C3050" s="153" t="s">
        <v>5580</v>
      </c>
      <c r="D3050" s="153" t="s">
        <v>128</v>
      </c>
      <c r="E3050" s="153">
        <v>23.16</v>
      </c>
    </row>
    <row r="3051" spans="1:5">
      <c r="A3051" s="153">
        <v>2636</v>
      </c>
      <c r="B3051" s="153" t="s">
        <v>10399</v>
      </c>
      <c r="C3051" s="153" t="s">
        <v>5580</v>
      </c>
      <c r="D3051" s="153" t="s">
        <v>128</v>
      </c>
      <c r="E3051" s="153">
        <v>1.49</v>
      </c>
    </row>
    <row r="3052" spans="1:5">
      <c r="A3052" s="153">
        <v>2637</v>
      </c>
      <c r="B3052" s="153" t="s">
        <v>10400</v>
      </c>
      <c r="C3052" s="153" t="s">
        <v>5580</v>
      </c>
      <c r="D3052" s="153" t="s">
        <v>128</v>
      </c>
      <c r="E3052" s="153">
        <v>1.58</v>
      </c>
    </row>
    <row r="3053" spans="1:5">
      <c r="A3053" s="153">
        <v>2638</v>
      </c>
      <c r="B3053" s="153" t="s">
        <v>10401</v>
      </c>
      <c r="C3053" s="153" t="s">
        <v>5580</v>
      </c>
      <c r="D3053" s="153" t="s">
        <v>128</v>
      </c>
      <c r="E3053" s="153">
        <v>1.84</v>
      </c>
    </row>
    <row r="3054" spans="1:5">
      <c r="A3054" s="153">
        <v>2639</v>
      </c>
      <c r="B3054" s="153" t="s">
        <v>10402</v>
      </c>
      <c r="C3054" s="153" t="s">
        <v>5580</v>
      </c>
      <c r="D3054" s="153" t="s">
        <v>128</v>
      </c>
      <c r="E3054" s="153">
        <v>3.27</v>
      </c>
    </row>
    <row r="3055" spans="1:5">
      <c r="A3055" s="153">
        <v>2644</v>
      </c>
      <c r="B3055" s="153" t="s">
        <v>10403</v>
      </c>
      <c r="C3055" s="153" t="s">
        <v>5580</v>
      </c>
      <c r="D3055" s="153" t="s">
        <v>128</v>
      </c>
      <c r="E3055" s="153">
        <v>4.74</v>
      </c>
    </row>
    <row r="3056" spans="1:5">
      <c r="A3056" s="153">
        <v>2643</v>
      </c>
      <c r="B3056" s="153" t="s">
        <v>10404</v>
      </c>
      <c r="C3056" s="153" t="s">
        <v>5580</v>
      </c>
      <c r="D3056" s="153" t="s">
        <v>128</v>
      </c>
      <c r="E3056" s="153">
        <v>6.6</v>
      </c>
    </row>
    <row r="3057" spans="1:5">
      <c r="A3057" s="153">
        <v>2640</v>
      </c>
      <c r="B3057" s="153" t="s">
        <v>10405</v>
      </c>
      <c r="C3057" s="153" t="s">
        <v>5580</v>
      </c>
      <c r="D3057" s="153" t="s">
        <v>128</v>
      </c>
      <c r="E3057" s="153">
        <v>9.64</v>
      </c>
    </row>
    <row r="3058" spans="1:5">
      <c r="A3058" s="153">
        <v>2642</v>
      </c>
      <c r="B3058" s="153" t="s">
        <v>10406</v>
      </c>
      <c r="C3058" s="153" t="s">
        <v>5580</v>
      </c>
      <c r="D3058" s="153" t="s">
        <v>128</v>
      </c>
      <c r="E3058" s="153">
        <v>14.68</v>
      </c>
    </row>
    <row r="3059" spans="1:5">
      <c r="A3059" s="153">
        <v>38943</v>
      </c>
      <c r="B3059" s="153" t="s">
        <v>10407</v>
      </c>
      <c r="C3059" s="153" t="s">
        <v>5580</v>
      </c>
      <c r="D3059" s="153" t="s">
        <v>128</v>
      </c>
      <c r="E3059" s="153">
        <v>3.56</v>
      </c>
    </row>
    <row r="3060" spans="1:5">
      <c r="A3060" s="153">
        <v>38944</v>
      </c>
      <c r="B3060" s="153" t="s">
        <v>10408</v>
      </c>
      <c r="C3060" s="153" t="s">
        <v>5580</v>
      </c>
      <c r="D3060" s="153" t="s">
        <v>128</v>
      </c>
      <c r="E3060" s="153">
        <v>5.51</v>
      </c>
    </row>
    <row r="3061" spans="1:5">
      <c r="A3061" s="153">
        <v>38945</v>
      </c>
      <c r="B3061" s="153" t="s">
        <v>10409</v>
      </c>
      <c r="C3061" s="153" t="s">
        <v>5580</v>
      </c>
      <c r="D3061" s="153" t="s">
        <v>128</v>
      </c>
      <c r="E3061" s="153">
        <v>11.17</v>
      </c>
    </row>
    <row r="3062" spans="1:5">
      <c r="A3062" s="153">
        <v>38946</v>
      </c>
      <c r="B3062" s="153" t="s">
        <v>10410</v>
      </c>
      <c r="C3062" s="153" t="s">
        <v>5580</v>
      </c>
      <c r="D3062" s="153" t="s">
        <v>128</v>
      </c>
      <c r="E3062" s="153">
        <v>16.670000000000002</v>
      </c>
    </row>
    <row r="3063" spans="1:5">
      <c r="A3063" s="153">
        <v>39308</v>
      </c>
      <c r="B3063" s="153" t="s">
        <v>10411</v>
      </c>
      <c r="C3063" s="153" t="s">
        <v>5580</v>
      </c>
      <c r="D3063" s="153" t="s">
        <v>128</v>
      </c>
      <c r="E3063" s="153">
        <v>7.27</v>
      </c>
    </row>
    <row r="3064" spans="1:5">
      <c r="A3064" s="153">
        <v>39309</v>
      </c>
      <c r="B3064" s="153" t="s">
        <v>10412</v>
      </c>
      <c r="C3064" s="153" t="s">
        <v>5580</v>
      </c>
      <c r="D3064" s="153" t="s">
        <v>128</v>
      </c>
      <c r="E3064" s="153">
        <v>10.51</v>
      </c>
    </row>
    <row r="3065" spans="1:5">
      <c r="A3065" s="153">
        <v>39310</v>
      </c>
      <c r="B3065" s="153" t="s">
        <v>10413</v>
      </c>
      <c r="C3065" s="153" t="s">
        <v>5580</v>
      </c>
      <c r="D3065" s="153" t="s">
        <v>128</v>
      </c>
      <c r="E3065" s="153">
        <v>15.92</v>
      </c>
    </row>
    <row r="3066" spans="1:5">
      <c r="A3066" s="153">
        <v>39311</v>
      </c>
      <c r="B3066" s="153" t="s">
        <v>10414</v>
      </c>
      <c r="C3066" s="153" t="s">
        <v>5580</v>
      </c>
      <c r="D3066" s="153" t="s">
        <v>128</v>
      </c>
      <c r="E3066" s="153">
        <v>23.94</v>
      </c>
    </row>
    <row r="3067" spans="1:5">
      <c r="A3067" s="153">
        <v>39855</v>
      </c>
      <c r="B3067" s="153" t="s">
        <v>10415</v>
      </c>
      <c r="C3067" s="153" t="s">
        <v>5580</v>
      </c>
      <c r="D3067" s="153" t="s">
        <v>128</v>
      </c>
      <c r="E3067" s="153">
        <v>1.57</v>
      </c>
    </row>
    <row r="3068" spans="1:5">
      <c r="A3068" s="153">
        <v>39856</v>
      </c>
      <c r="B3068" s="153" t="s">
        <v>10416</v>
      </c>
      <c r="C3068" s="153" t="s">
        <v>5580</v>
      </c>
      <c r="D3068" s="153" t="s">
        <v>128</v>
      </c>
      <c r="E3068" s="153">
        <v>3.69</v>
      </c>
    </row>
    <row r="3069" spans="1:5">
      <c r="A3069" s="153">
        <v>39857</v>
      </c>
      <c r="B3069" s="153" t="s">
        <v>10417</v>
      </c>
      <c r="C3069" s="153" t="s">
        <v>5580</v>
      </c>
      <c r="D3069" s="153" t="s">
        <v>128</v>
      </c>
      <c r="E3069" s="153">
        <v>5.98</v>
      </c>
    </row>
    <row r="3070" spans="1:5">
      <c r="A3070" s="153">
        <v>39858</v>
      </c>
      <c r="B3070" s="153" t="s">
        <v>10418</v>
      </c>
      <c r="C3070" s="153" t="s">
        <v>5580</v>
      </c>
      <c r="D3070" s="153" t="s">
        <v>128</v>
      </c>
      <c r="E3070" s="153">
        <v>13.27</v>
      </c>
    </row>
    <row r="3071" spans="1:5">
      <c r="A3071" s="153">
        <v>39859</v>
      </c>
      <c r="B3071" s="153" t="s">
        <v>10419</v>
      </c>
      <c r="C3071" s="153" t="s">
        <v>5580</v>
      </c>
      <c r="D3071" s="153" t="s">
        <v>128</v>
      </c>
      <c r="E3071" s="153">
        <v>20.46</v>
      </c>
    </row>
    <row r="3072" spans="1:5">
      <c r="A3072" s="153">
        <v>39860</v>
      </c>
      <c r="B3072" s="153" t="s">
        <v>10420</v>
      </c>
      <c r="C3072" s="153" t="s">
        <v>5580</v>
      </c>
      <c r="D3072" s="153" t="s">
        <v>128</v>
      </c>
      <c r="E3072" s="153">
        <v>31.4</v>
      </c>
    </row>
    <row r="3073" spans="1:5">
      <c r="A3073" s="153">
        <v>39861</v>
      </c>
      <c r="B3073" s="153" t="s">
        <v>10421</v>
      </c>
      <c r="C3073" s="153" t="s">
        <v>5580</v>
      </c>
      <c r="D3073" s="153" t="s">
        <v>128</v>
      </c>
      <c r="E3073" s="153">
        <v>89.67</v>
      </c>
    </row>
    <row r="3074" spans="1:5">
      <c r="A3074" s="153">
        <v>38447</v>
      </c>
      <c r="B3074" s="153" t="s">
        <v>10422</v>
      </c>
      <c r="C3074" s="153" t="s">
        <v>5580</v>
      </c>
      <c r="D3074" s="153" t="s">
        <v>128</v>
      </c>
      <c r="E3074" s="153">
        <v>74.23</v>
      </c>
    </row>
    <row r="3075" spans="1:5">
      <c r="A3075" s="153">
        <v>36320</v>
      </c>
      <c r="B3075" s="153" t="s">
        <v>10423</v>
      </c>
      <c r="C3075" s="153" t="s">
        <v>5580</v>
      </c>
      <c r="D3075" s="153" t="s">
        <v>128</v>
      </c>
      <c r="E3075" s="153">
        <v>1.07</v>
      </c>
    </row>
    <row r="3076" spans="1:5">
      <c r="A3076" s="153">
        <v>36324</v>
      </c>
      <c r="B3076" s="153" t="s">
        <v>10424</v>
      </c>
      <c r="C3076" s="153" t="s">
        <v>5580</v>
      </c>
      <c r="D3076" s="153" t="s">
        <v>128</v>
      </c>
      <c r="E3076" s="153">
        <v>1.63</v>
      </c>
    </row>
    <row r="3077" spans="1:5">
      <c r="A3077" s="153">
        <v>38441</v>
      </c>
      <c r="B3077" s="153" t="s">
        <v>10425</v>
      </c>
      <c r="C3077" s="153" t="s">
        <v>5580</v>
      </c>
      <c r="D3077" s="153" t="s">
        <v>128</v>
      </c>
      <c r="E3077" s="153">
        <v>2.14</v>
      </c>
    </row>
    <row r="3078" spans="1:5">
      <c r="A3078" s="153">
        <v>38442</v>
      </c>
      <c r="B3078" s="153" t="s">
        <v>10426</v>
      </c>
      <c r="C3078" s="153" t="s">
        <v>5580</v>
      </c>
      <c r="D3078" s="153" t="s">
        <v>128</v>
      </c>
      <c r="E3078" s="153">
        <v>5.44</v>
      </c>
    </row>
    <row r="3079" spans="1:5">
      <c r="A3079" s="153">
        <v>38443</v>
      </c>
      <c r="B3079" s="153" t="s">
        <v>10427</v>
      </c>
      <c r="C3079" s="153" t="s">
        <v>5580</v>
      </c>
      <c r="D3079" s="153" t="s">
        <v>128</v>
      </c>
      <c r="E3079" s="153">
        <v>8.2200000000000006</v>
      </c>
    </row>
    <row r="3080" spans="1:5">
      <c r="A3080" s="153">
        <v>38444</v>
      </c>
      <c r="B3080" s="153" t="s">
        <v>10428</v>
      </c>
      <c r="C3080" s="153" t="s">
        <v>5580</v>
      </c>
      <c r="D3080" s="153" t="s">
        <v>128</v>
      </c>
      <c r="E3080" s="153">
        <v>12.24</v>
      </c>
    </row>
    <row r="3081" spans="1:5">
      <c r="A3081" s="153">
        <v>38445</v>
      </c>
      <c r="B3081" s="153" t="s">
        <v>10429</v>
      </c>
      <c r="C3081" s="153" t="s">
        <v>5580</v>
      </c>
      <c r="D3081" s="153" t="s">
        <v>128</v>
      </c>
      <c r="E3081" s="153">
        <v>28.74</v>
      </c>
    </row>
    <row r="3082" spans="1:5">
      <c r="A3082" s="153">
        <v>38446</v>
      </c>
      <c r="B3082" s="153" t="s">
        <v>10430</v>
      </c>
      <c r="C3082" s="153" t="s">
        <v>5580</v>
      </c>
      <c r="D3082" s="153" t="s">
        <v>128</v>
      </c>
      <c r="E3082" s="153">
        <v>46.39</v>
      </c>
    </row>
    <row r="3083" spans="1:5">
      <c r="A3083" s="153">
        <v>3867</v>
      </c>
      <c r="B3083" s="153" t="s">
        <v>10431</v>
      </c>
      <c r="C3083" s="153" t="s">
        <v>5580</v>
      </c>
      <c r="D3083" s="153" t="s">
        <v>127</v>
      </c>
      <c r="E3083" s="153">
        <v>51.45</v>
      </c>
    </row>
    <row r="3084" spans="1:5">
      <c r="A3084" s="153">
        <v>3861</v>
      </c>
      <c r="B3084" s="153" t="s">
        <v>10432</v>
      </c>
      <c r="C3084" s="153" t="s">
        <v>5580</v>
      </c>
      <c r="D3084" s="153" t="s">
        <v>127</v>
      </c>
      <c r="E3084" s="153">
        <v>0.42</v>
      </c>
    </row>
    <row r="3085" spans="1:5">
      <c r="A3085" s="153">
        <v>3904</v>
      </c>
      <c r="B3085" s="153" t="s">
        <v>10433</v>
      </c>
      <c r="C3085" s="153" t="s">
        <v>5580</v>
      </c>
      <c r="D3085" s="153" t="s">
        <v>127</v>
      </c>
      <c r="E3085" s="153">
        <v>0.52</v>
      </c>
    </row>
    <row r="3086" spans="1:5">
      <c r="A3086" s="153">
        <v>3903</v>
      </c>
      <c r="B3086" s="153" t="s">
        <v>10434</v>
      </c>
      <c r="C3086" s="153" t="s">
        <v>5580</v>
      </c>
      <c r="D3086" s="153" t="s">
        <v>127</v>
      </c>
      <c r="E3086" s="153">
        <v>1.28</v>
      </c>
    </row>
    <row r="3087" spans="1:5">
      <c r="A3087" s="153">
        <v>3862</v>
      </c>
      <c r="B3087" s="153" t="s">
        <v>10435</v>
      </c>
      <c r="C3087" s="153" t="s">
        <v>5580</v>
      </c>
      <c r="D3087" s="153" t="s">
        <v>127</v>
      </c>
      <c r="E3087" s="153">
        <v>2.6</v>
      </c>
    </row>
    <row r="3088" spans="1:5">
      <c r="A3088" s="153">
        <v>3863</v>
      </c>
      <c r="B3088" s="153" t="s">
        <v>10436</v>
      </c>
      <c r="C3088" s="153" t="s">
        <v>5580</v>
      </c>
      <c r="D3088" s="153" t="s">
        <v>127</v>
      </c>
      <c r="E3088" s="153">
        <v>3.06</v>
      </c>
    </row>
    <row r="3089" spans="1:5">
      <c r="A3089" s="153">
        <v>3864</v>
      </c>
      <c r="B3089" s="153" t="s">
        <v>10437</v>
      </c>
      <c r="C3089" s="153" t="s">
        <v>5580</v>
      </c>
      <c r="D3089" s="153" t="s">
        <v>127</v>
      </c>
      <c r="E3089" s="153">
        <v>7.96</v>
      </c>
    </row>
    <row r="3090" spans="1:5">
      <c r="A3090" s="153">
        <v>3865</v>
      </c>
      <c r="B3090" s="153" t="s">
        <v>10438</v>
      </c>
      <c r="C3090" s="153" t="s">
        <v>5580</v>
      </c>
      <c r="D3090" s="153" t="s">
        <v>127</v>
      </c>
      <c r="E3090" s="153">
        <v>13.86</v>
      </c>
    </row>
    <row r="3091" spans="1:5">
      <c r="A3091" s="153">
        <v>3866</v>
      </c>
      <c r="B3091" s="153" t="s">
        <v>10439</v>
      </c>
      <c r="C3091" s="153" t="s">
        <v>5580</v>
      </c>
      <c r="D3091" s="153" t="s">
        <v>127</v>
      </c>
      <c r="E3091" s="153">
        <v>31.72</v>
      </c>
    </row>
    <row r="3092" spans="1:5">
      <c r="A3092" s="153">
        <v>3902</v>
      </c>
      <c r="B3092" s="153" t="s">
        <v>10440</v>
      </c>
      <c r="C3092" s="153" t="s">
        <v>5580</v>
      </c>
      <c r="D3092" s="153" t="s">
        <v>127</v>
      </c>
      <c r="E3092" s="153">
        <v>15.42</v>
      </c>
    </row>
    <row r="3093" spans="1:5">
      <c r="A3093" s="153">
        <v>3878</v>
      </c>
      <c r="B3093" s="153" t="s">
        <v>10441</v>
      </c>
      <c r="C3093" s="153" t="s">
        <v>5580</v>
      </c>
      <c r="D3093" s="153" t="s">
        <v>127</v>
      </c>
      <c r="E3093" s="153">
        <v>4.87</v>
      </c>
    </row>
    <row r="3094" spans="1:5">
      <c r="A3094" s="153">
        <v>3877</v>
      </c>
      <c r="B3094" s="153" t="s">
        <v>10442</v>
      </c>
      <c r="C3094" s="153" t="s">
        <v>5580</v>
      </c>
      <c r="D3094" s="153" t="s">
        <v>127</v>
      </c>
      <c r="E3094" s="153">
        <v>4.45</v>
      </c>
    </row>
    <row r="3095" spans="1:5">
      <c r="A3095" s="153">
        <v>3879</v>
      </c>
      <c r="B3095" s="153" t="s">
        <v>10443</v>
      </c>
      <c r="C3095" s="153" t="s">
        <v>5580</v>
      </c>
      <c r="D3095" s="153" t="s">
        <v>127</v>
      </c>
      <c r="E3095" s="153">
        <v>9.83</v>
      </c>
    </row>
    <row r="3096" spans="1:5">
      <c r="A3096" s="153">
        <v>3880</v>
      </c>
      <c r="B3096" s="153" t="s">
        <v>10444</v>
      </c>
      <c r="C3096" s="153" t="s">
        <v>5580</v>
      </c>
      <c r="D3096" s="153" t="s">
        <v>127</v>
      </c>
      <c r="E3096" s="153">
        <v>22.18</v>
      </c>
    </row>
    <row r="3097" spans="1:5">
      <c r="A3097" s="153">
        <v>12892</v>
      </c>
      <c r="B3097" s="153" t="s">
        <v>10445</v>
      </c>
      <c r="C3097" s="153" t="s">
        <v>5590</v>
      </c>
      <c r="D3097" s="153" t="s">
        <v>127</v>
      </c>
      <c r="E3097" s="153">
        <v>10.8</v>
      </c>
    </row>
    <row r="3098" spans="1:5">
      <c r="A3098" s="153">
        <v>3883</v>
      </c>
      <c r="B3098" s="153" t="s">
        <v>10446</v>
      </c>
      <c r="C3098" s="153" t="s">
        <v>5580</v>
      </c>
      <c r="D3098" s="153" t="s">
        <v>127</v>
      </c>
      <c r="E3098" s="153">
        <v>1.02</v>
      </c>
    </row>
    <row r="3099" spans="1:5">
      <c r="A3099" s="153">
        <v>3876</v>
      </c>
      <c r="B3099" s="153" t="s">
        <v>10447</v>
      </c>
      <c r="C3099" s="153" t="s">
        <v>5580</v>
      </c>
      <c r="D3099" s="153" t="s">
        <v>127</v>
      </c>
      <c r="E3099" s="153">
        <v>2.56</v>
      </c>
    </row>
    <row r="3100" spans="1:5">
      <c r="A3100" s="153">
        <v>3884</v>
      </c>
      <c r="B3100" s="153" t="s">
        <v>10448</v>
      </c>
      <c r="C3100" s="153" t="s">
        <v>5580</v>
      </c>
      <c r="D3100" s="153" t="s">
        <v>127</v>
      </c>
      <c r="E3100" s="153">
        <v>1.53</v>
      </c>
    </row>
    <row r="3101" spans="1:5">
      <c r="A3101" s="153">
        <v>3837</v>
      </c>
      <c r="B3101" s="153" t="s">
        <v>10449</v>
      </c>
      <c r="C3101" s="153" t="s">
        <v>5580</v>
      </c>
      <c r="D3101" s="153" t="s">
        <v>128</v>
      </c>
      <c r="E3101" s="153">
        <v>34.44</v>
      </c>
    </row>
    <row r="3102" spans="1:5">
      <c r="A3102" s="153">
        <v>3845</v>
      </c>
      <c r="B3102" s="153" t="s">
        <v>10450</v>
      </c>
      <c r="C3102" s="153" t="s">
        <v>5580</v>
      </c>
      <c r="D3102" s="153" t="s">
        <v>128</v>
      </c>
      <c r="E3102" s="153">
        <v>12.58</v>
      </c>
    </row>
    <row r="3103" spans="1:5">
      <c r="A3103" s="153">
        <v>11045</v>
      </c>
      <c r="B3103" s="153" t="s">
        <v>10451</v>
      </c>
      <c r="C3103" s="153" t="s">
        <v>5580</v>
      </c>
      <c r="D3103" s="153" t="s">
        <v>128</v>
      </c>
      <c r="E3103" s="153">
        <v>24.27</v>
      </c>
    </row>
    <row r="3104" spans="1:5">
      <c r="A3104" s="153">
        <v>20170</v>
      </c>
      <c r="B3104" s="153" t="s">
        <v>10452</v>
      </c>
      <c r="C3104" s="153" t="s">
        <v>5580</v>
      </c>
      <c r="D3104" s="153" t="s">
        <v>127</v>
      </c>
      <c r="E3104" s="153">
        <v>8.4</v>
      </c>
    </row>
    <row r="3105" spans="1:5">
      <c r="A3105" s="153">
        <v>20171</v>
      </c>
      <c r="B3105" s="153" t="s">
        <v>10453</v>
      </c>
      <c r="C3105" s="153" t="s">
        <v>5580</v>
      </c>
      <c r="D3105" s="153" t="s">
        <v>127</v>
      </c>
      <c r="E3105" s="153">
        <v>24.97</v>
      </c>
    </row>
    <row r="3106" spans="1:5">
      <c r="A3106" s="153">
        <v>20167</v>
      </c>
      <c r="B3106" s="153" t="s">
        <v>10454</v>
      </c>
      <c r="C3106" s="153" t="s">
        <v>5580</v>
      </c>
      <c r="D3106" s="153" t="s">
        <v>127</v>
      </c>
      <c r="E3106" s="153">
        <v>3.12</v>
      </c>
    </row>
    <row r="3107" spans="1:5">
      <c r="A3107" s="153">
        <v>20168</v>
      </c>
      <c r="B3107" s="153" t="s">
        <v>10455</v>
      </c>
      <c r="C3107" s="153" t="s">
        <v>5580</v>
      </c>
      <c r="D3107" s="153" t="s">
        <v>127</v>
      </c>
      <c r="E3107" s="153">
        <v>4.8899999999999997</v>
      </c>
    </row>
    <row r="3108" spans="1:5">
      <c r="A3108" s="153">
        <v>20169</v>
      </c>
      <c r="B3108" s="153" t="s">
        <v>10456</v>
      </c>
      <c r="C3108" s="153" t="s">
        <v>5580</v>
      </c>
      <c r="D3108" s="153" t="s">
        <v>127</v>
      </c>
      <c r="E3108" s="153">
        <v>6.93</v>
      </c>
    </row>
    <row r="3109" spans="1:5">
      <c r="A3109" s="153">
        <v>3899</v>
      </c>
      <c r="B3109" s="153" t="s">
        <v>10457</v>
      </c>
      <c r="C3109" s="153" t="s">
        <v>5580</v>
      </c>
      <c r="D3109" s="153" t="s">
        <v>127</v>
      </c>
      <c r="E3109" s="153">
        <v>3.67</v>
      </c>
    </row>
    <row r="3110" spans="1:5">
      <c r="A3110" s="153">
        <v>38676</v>
      </c>
      <c r="B3110" s="153" t="s">
        <v>10458</v>
      </c>
      <c r="C3110" s="153" t="s">
        <v>5580</v>
      </c>
      <c r="D3110" s="153" t="s">
        <v>127</v>
      </c>
      <c r="E3110" s="153">
        <v>17.77</v>
      </c>
    </row>
    <row r="3111" spans="1:5">
      <c r="A3111" s="153">
        <v>3897</v>
      </c>
      <c r="B3111" s="153" t="s">
        <v>10459</v>
      </c>
      <c r="C3111" s="153" t="s">
        <v>5580</v>
      </c>
      <c r="D3111" s="153" t="s">
        <v>127</v>
      </c>
      <c r="E3111" s="153">
        <v>0.77</v>
      </c>
    </row>
    <row r="3112" spans="1:5">
      <c r="A3112" s="153">
        <v>3875</v>
      </c>
      <c r="B3112" s="153" t="s">
        <v>10460</v>
      </c>
      <c r="C3112" s="153" t="s">
        <v>5580</v>
      </c>
      <c r="D3112" s="153" t="s">
        <v>127</v>
      </c>
      <c r="E3112" s="153">
        <v>1.67</v>
      </c>
    </row>
    <row r="3113" spans="1:5">
      <c r="A3113" s="153">
        <v>3898</v>
      </c>
      <c r="B3113" s="153" t="s">
        <v>10461</v>
      </c>
      <c r="C3113" s="153" t="s">
        <v>5580</v>
      </c>
      <c r="D3113" s="153" t="s">
        <v>127</v>
      </c>
      <c r="E3113" s="153">
        <v>3.16</v>
      </c>
    </row>
    <row r="3114" spans="1:5">
      <c r="A3114" s="153">
        <v>3855</v>
      </c>
      <c r="B3114" s="153" t="s">
        <v>10462</v>
      </c>
      <c r="C3114" s="153" t="s">
        <v>5580</v>
      </c>
      <c r="D3114" s="153" t="s">
        <v>127</v>
      </c>
      <c r="E3114" s="153">
        <v>3.4</v>
      </c>
    </row>
    <row r="3115" spans="1:5">
      <c r="A3115" s="153">
        <v>3874</v>
      </c>
      <c r="B3115" s="153" t="s">
        <v>10463</v>
      </c>
      <c r="C3115" s="153" t="s">
        <v>5580</v>
      </c>
      <c r="D3115" s="153" t="s">
        <v>127</v>
      </c>
      <c r="E3115" s="153">
        <v>3.61</v>
      </c>
    </row>
    <row r="3116" spans="1:5">
      <c r="A3116" s="153">
        <v>3870</v>
      </c>
      <c r="B3116" s="153" t="s">
        <v>10464</v>
      </c>
      <c r="C3116" s="153" t="s">
        <v>5580</v>
      </c>
      <c r="D3116" s="153" t="s">
        <v>127</v>
      </c>
      <c r="E3116" s="153">
        <v>4.49</v>
      </c>
    </row>
    <row r="3117" spans="1:5">
      <c r="A3117" s="153">
        <v>38678</v>
      </c>
      <c r="B3117" s="153" t="s">
        <v>10465</v>
      </c>
      <c r="C3117" s="153" t="s">
        <v>5580</v>
      </c>
      <c r="D3117" s="153" t="s">
        <v>127</v>
      </c>
      <c r="E3117" s="153">
        <v>12.21</v>
      </c>
    </row>
    <row r="3118" spans="1:5">
      <c r="A3118" s="153">
        <v>3859</v>
      </c>
      <c r="B3118" s="153" t="s">
        <v>10466</v>
      </c>
      <c r="C3118" s="153" t="s">
        <v>5580</v>
      </c>
      <c r="D3118" s="153" t="s">
        <v>127</v>
      </c>
      <c r="E3118" s="153">
        <v>0.9</v>
      </c>
    </row>
    <row r="3119" spans="1:5">
      <c r="A3119" s="153">
        <v>3856</v>
      </c>
      <c r="B3119" s="153" t="s">
        <v>10467</v>
      </c>
      <c r="C3119" s="153" t="s">
        <v>5580</v>
      </c>
      <c r="D3119" s="153" t="s">
        <v>127</v>
      </c>
      <c r="E3119" s="153">
        <v>1.1499999999999999</v>
      </c>
    </row>
    <row r="3120" spans="1:5">
      <c r="A3120" s="153">
        <v>3906</v>
      </c>
      <c r="B3120" s="153" t="s">
        <v>10468</v>
      </c>
      <c r="C3120" s="153" t="s">
        <v>5580</v>
      </c>
      <c r="D3120" s="153" t="s">
        <v>127</v>
      </c>
      <c r="E3120" s="153">
        <v>1.08</v>
      </c>
    </row>
    <row r="3121" spans="1:5">
      <c r="A3121" s="153">
        <v>3860</v>
      </c>
      <c r="B3121" s="153" t="s">
        <v>10469</v>
      </c>
      <c r="C3121" s="153" t="s">
        <v>5580</v>
      </c>
      <c r="D3121" s="153" t="s">
        <v>127</v>
      </c>
      <c r="E3121" s="153">
        <v>3.55</v>
      </c>
    </row>
    <row r="3122" spans="1:5">
      <c r="A3122" s="153">
        <v>3905</v>
      </c>
      <c r="B3122" s="153" t="s">
        <v>10470</v>
      </c>
      <c r="C3122" s="153" t="s">
        <v>5580</v>
      </c>
      <c r="D3122" s="153" t="s">
        <v>127</v>
      </c>
      <c r="E3122" s="153">
        <v>7.86</v>
      </c>
    </row>
    <row r="3123" spans="1:5">
      <c r="A3123" s="153">
        <v>3871</v>
      </c>
      <c r="B3123" s="153" t="s">
        <v>10471</v>
      </c>
      <c r="C3123" s="153" t="s">
        <v>5580</v>
      </c>
      <c r="D3123" s="153" t="s">
        <v>127</v>
      </c>
      <c r="E3123" s="153">
        <v>16.309999999999999</v>
      </c>
    </row>
    <row r="3124" spans="1:5">
      <c r="A3124" s="153">
        <v>37429</v>
      </c>
      <c r="B3124" s="153" t="s">
        <v>10472</v>
      </c>
      <c r="C3124" s="153" t="s">
        <v>5580</v>
      </c>
      <c r="D3124" s="153" t="s">
        <v>128</v>
      </c>
      <c r="E3124" s="153">
        <v>1804.65</v>
      </c>
    </row>
    <row r="3125" spans="1:5">
      <c r="A3125" s="153">
        <v>37426</v>
      </c>
      <c r="B3125" s="153" t="s">
        <v>10473</v>
      </c>
      <c r="C3125" s="153" t="s">
        <v>5580</v>
      </c>
      <c r="D3125" s="153" t="s">
        <v>128</v>
      </c>
      <c r="E3125" s="153">
        <v>17.36</v>
      </c>
    </row>
    <row r="3126" spans="1:5">
      <c r="A3126" s="153">
        <v>37427</v>
      </c>
      <c r="B3126" s="153" t="s">
        <v>10474</v>
      </c>
      <c r="C3126" s="153" t="s">
        <v>5580</v>
      </c>
      <c r="D3126" s="153" t="s">
        <v>128</v>
      </c>
      <c r="E3126" s="153">
        <v>41.41</v>
      </c>
    </row>
    <row r="3127" spans="1:5">
      <c r="A3127" s="153">
        <v>37424</v>
      </c>
      <c r="B3127" s="153" t="s">
        <v>10475</v>
      </c>
      <c r="C3127" s="153" t="s">
        <v>5580</v>
      </c>
      <c r="D3127" s="153" t="s">
        <v>128</v>
      </c>
      <c r="E3127" s="153">
        <v>7.97</v>
      </c>
    </row>
    <row r="3128" spans="1:5">
      <c r="A3128" s="153">
        <v>37428</v>
      </c>
      <c r="B3128" s="153" t="s">
        <v>10476</v>
      </c>
      <c r="C3128" s="153" t="s">
        <v>5580</v>
      </c>
      <c r="D3128" s="153" t="s">
        <v>128</v>
      </c>
      <c r="E3128" s="153">
        <v>142.71</v>
      </c>
    </row>
    <row r="3129" spans="1:5">
      <c r="A3129" s="153">
        <v>37425</v>
      </c>
      <c r="B3129" s="153" t="s">
        <v>10477</v>
      </c>
      <c r="C3129" s="153" t="s">
        <v>5580</v>
      </c>
      <c r="D3129" s="153" t="s">
        <v>128</v>
      </c>
      <c r="E3129" s="153">
        <v>8.6</v>
      </c>
    </row>
    <row r="3130" spans="1:5">
      <c r="A3130" s="153">
        <v>11519</v>
      </c>
      <c r="B3130" s="153" t="s">
        <v>10478</v>
      </c>
      <c r="C3130" s="153" t="s">
        <v>5590</v>
      </c>
      <c r="D3130" s="153" t="s">
        <v>127</v>
      </c>
      <c r="E3130" s="153">
        <v>25.36</v>
      </c>
    </row>
    <row r="3131" spans="1:5">
      <c r="A3131" s="153">
        <v>11520</v>
      </c>
      <c r="B3131" s="153" t="s">
        <v>10479</v>
      </c>
      <c r="C3131" s="153" t="s">
        <v>5590</v>
      </c>
      <c r="D3131" s="153" t="s">
        <v>127</v>
      </c>
      <c r="E3131" s="153">
        <v>10.050000000000001</v>
      </c>
    </row>
    <row r="3132" spans="1:5">
      <c r="A3132" s="153">
        <v>11518</v>
      </c>
      <c r="B3132" s="153" t="s">
        <v>10480</v>
      </c>
      <c r="C3132" s="153" t="s">
        <v>5590</v>
      </c>
      <c r="D3132" s="153" t="s">
        <v>127</v>
      </c>
      <c r="E3132" s="153">
        <v>29.26</v>
      </c>
    </row>
    <row r="3133" spans="1:5">
      <c r="A3133" s="153">
        <v>38473</v>
      </c>
      <c r="B3133" s="153" t="s">
        <v>10481</v>
      </c>
      <c r="C3133" s="153" t="s">
        <v>5580</v>
      </c>
      <c r="D3133" s="153" t="s">
        <v>127</v>
      </c>
      <c r="E3133" s="153">
        <v>77.86</v>
      </c>
    </row>
    <row r="3134" spans="1:5">
      <c r="A3134" s="153">
        <v>4244</v>
      </c>
      <c r="B3134" s="153" t="s">
        <v>10482</v>
      </c>
      <c r="C3134" s="153" t="s">
        <v>5578</v>
      </c>
      <c r="D3134" s="153" t="s">
        <v>127</v>
      </c>
      <c r="E3134" s="153">
        <v>12.1</v>
      </c>
    </row>
    <row r="3135" spans="1:5">
      <c r="A3135" s="153">
        <v>40977</v>
      </c>
      <c r="B3135" s="153" t="s">
        <v>10483</v>
      </c>
      <c r="C3135" s="153" t="s">
        <v>5588</v>
      </c>
      <c r="D3135" s="153" t="s">
        <v>127</v>
      </c>
      <c r="E3135" s="153">
        <v>2120.29</v>
      </c>
    </row>
    <row r="3136" spans="1:5">
      <c r="A3136" s="153">
        <v>2742</v>
      </c>
      <c r="B3136" s="153" t="s">
        <v>10484</v>
      </c>
      <c r="C3136" s="153" t="s">
        <v>5583</v>
      </c>
      <c r="D3136" s="153" t="s">
        <v>128</v>
      </c>
      <c r="E3136" s="153">
        <v>2.12</v>
      </c>
    </row>
    <row r="3137" spans="1:5">
      <c r="A3137" s="153">
        <v>2748</v>
      </c>
      <c r="B3137" s="153" t="s">
        <v>10485</v>
      </c>
      <c r="C3137" s="153" t="s">
        <v>5583</v>
      </c>
      <c r="D3137" s="153" t="s">
        <v>128</v>
      </c>
      <c r="E3137" s="153">
        <v>6.21</v>
      </c>
    </row>
    <row r="3138" spans="1:5">
      <c r="A3138" s="153">
        <v>2736</v>
      </c>
      <c r="B3138" s="153" t="s">
        <v>10486</v>
      </c>
      <c r="C3138" s="153" t="s">
        <v>5583</v>
      </c>
      <c r="D3138" s="153" t="s">
        <v>128</v>
      </c>
      <c r="E3138" s="153">
        <v>8.67</v>
      </c>
    </row>
    <row r="3139" spans="1:5">
      <c r="A3139" s="153">
        <v>2745</v>
      </c>
      <c r="B3139" s="153" t="s">
        <v>10487</v>
      </c>
      <c r="C3139" s="153" t="s">
        <v>5583</v>
      </c>
      <c r="D3139" s="153" t="s">
        <v>128</v>
      </c>
      <c r="E3139" s="153">
        <v>1.75</v>
      </c>
    </row>
    <row r="3140" spans="1:5">
      <c r="A3140" s="153">
        <v>2751</v>
      </c>
      <c r="B3140" s="153" t="s">
        <v>10488</v>
      </c>
      <c r="C3140" s="153" t="s">
        <v>5583</v>
      </c>
      <c r="D3140" s="153" t="s">
        <v>128</v>
      </c>
      <c r="E3140" s="153">
        <v>2.2400000000000002</v>
      </c>
    </row>
    <row r="3141" spans="1:5">
      <c r="A3141" s="153">
        <v>14439</v>
      </c>
      <c r="B3141" s="153" t="s">
        <v>10489</v>
      </c>
      <c r="C3141" s="153" t="s">
        <v>5583</v>
      </c>
      <c r="D3141" s="153" t="s">
        <v>128</v>
      </c>
      <c r="E3141" s="153">
        <v>1.98</v>
      </c>
    </row>
    <row r="3142" spans="1:5">
      <c r="A3142" s="153">
        <v>2731</v>
      </c>
      <c r="B3142" s="153" t="s">
        <v>10490</v>
      </c>
      <c r="C3142" s="153" t="s">
        <v>5583</v>
      </c>
      <c r="D3142" s="153" t="s">
        <v>128</v>
      </c>
      <c r="E3142" s="153">
        <v>51.24</v>
      </c>
    </row>
    <row r="3143" spans="1:5">
      <c r="A3143" s="153">
        <v>21138</v>
      </c>
      <c r="B3143" s="153" t="s">
        <v>10491</v>
      </c>
      <c r="C3143" s="153" t="s">
        <v>5583</v>
      </c>
      <c r="D3143" s="153" t="s">
        <v>128</v>
      </c>
      <c r="E3143" s="153">
        <v>5.56</v>
      </c>
    </row>
    <row r="3144" spans="1:5">
      <c r="A3144" s="153">
        <v>2747</v>
      </c>
      <c r="B3144" s="153" t="s">
        <v>10492</v>
      </c>
      <c r="C3144" s="153" t="s">
        <v>5583</v>
      </c>
      <c r="D3144" s="153" t="s">
        <v>128</v>
      </c>
      <c r="E3144" s="153">
        <v>13.74</v>
      </c>
    </row>
    <row r="3145" spans="1:5">
      <c r="A3145" s="153">
        <v>4115</v>
      </c>
      <c r="B3145" s="153" t="s">
        <v>10493</v>
      </c>
      <c r="C3145" s="153" t="s">
        <v>5583</v>
      </c>
      <c r="D3145" s="153" t="s">
        <v>128</v>
      </c>
      <c r="E3145" s="153">
        <v>10.76</v>
      </c>
    </row>
    <row r="3146" spans="1:5">
      <c r="A3146" s="153">
        <v>2729</v>
      </c>
      <c r="B3146" s="153" t="s">
        <v>10494</v>
      </c>
      <c r="C3146" s="153" t="s">
        <v>5580</v>
      </c>
      <c r="D3146" s="153" t="s">
        <v>128</v>
      </c>
      <c r="E3146" s="153">
        <v>12.95</v>
      </c>
    </row>
    <row r="3147" spans="1:5">
      <c r="A3147" s="153">
        <v>4119</v>
      </c>
      <c r="B3147" s="153" t="s">
        <v>10495</v>
      </c>
      <c r="C3147" s="153" t="s">
        <v>5583</v>
      </c>
      <c r="D3147" s="153" t="s">
        <v>128</v>
      </c>
      <c r="E3147" s="153">
        <v>21.64</v>
      </c>
    </row>
    <row r="3148" spans="1:5">
      <c r="A3148" s="153">
        <v>2794</v>
      </c>
      <c r="B3148" s="153" t="s">
        <v>10496</v>
      </c>
      <c r="C3148" s="153" t="s">
        <v>5583</v>
      </c>
      <c r="D3148" s="153" t="s">
        <v>128</v>
      </c>
      <c r="E3148" s="153">
        <v>53.44</v>
      </c>
    </row>
    <row r="3149" spans="1:5">
      <c r="A3149" s="153">
        <v>2788</v>
      </c>
      <c r="B3149" s="153" t="s">
        <v>10497</v>
      </c>
      <c r="C3149" s="153" t="s">
        <v>5583</v>
      </c>
      <c r="D3149" s="153" t="s">
        <v>128</v>
      </c>
      <c r="E3149" s="153">
        <v>108.04</v>
      </c>
    </row>
    <row r="3150" spans="1:5">
      <c r="A3150" s="153">
        <v>4006</v>
      </c>
      <c r="B3150" s="153" t="s">
        <v>10498</v>
      </c>
      <c r="C3150" s="153" t="s">
        <v>5582</v>
      </c>
      <c r="D3150" s="153" t="s">
        <v>127</v>
      </c>
      <c r="E3150" s="153">
        <v>1789.83</v>
      </c>
    </row>
    <row r="3151" spans="1:5">
      <c r="A3151" s="153">
        <v>36151</v>
      </c>
      <c r="B3151" s="153" t="s">
        <v>10499</v>
      </c>
      <c r="C3151" s="153" t="s">
        <v>5580</v>
      </c>
      <c r="D3151" s="153" t="s">
        <v>127</v>
      </c>
      <c r="E3151" s="153">
        <v>24</v>
      </c>
    </row>
    <row r="3152" spans="1:5">
      <c r="A3152" s="153">
        <v>37457</v>
      </c>
      <c r="B3152" s="153" t="s">
        <v>10500</v>
      </c>
      <c r="C3152" s="153" t="s">
        <v>5583</v>
      </c>
      <c r="D3152" s="153" t="s">
        <v>128</v>
      </c>
      <c r="E3152" s="153">
        <v>1.85</v>
      </c>
    </row>
    <row r="3153" spans="1:5">
      <c r="A3153" s="153">
        <v>37456</v>
      </c>
      <c r="B3153" s="153" t="s">
        <v>10501</v>
      </c>
      <c r="C3153" s="153" t="s">
        <v>5583</v>
      </c>
      <c r="D3153" s="153" t="s">
        <v>128</v>
      </c>
      <c r="E3153" s="153">
        <v>0.97</v>
      </c>
    </row>
    <row r="3154" spans="1:5">
      <c r="A3154" s="153">
        <v>37461</v>
      </c>
      <c r="B3154" s="153" t="s">
        <v>10502</v>
      </c>
      <c r="C3154" s="153" t="s">
        <v>5583</v>
      </c>
      <c r="D3154" s="153" t="s">
        <v>128</v>
      </c>
      <c r="E3154" s="153">
        <v>6.87</v>
      </c>
    </row>
    <row r="3155" spans="1:5">
      <c r="A3155" s="153">
        <v>37460</v>
      </c>
      <c r="B3155" s="153" t="s">
        <v>10503</v>
      </c>
      <c r="C3155" s="153" t="s">
        <v>5583</v>
      </c>
      <c r="D3155" s="153" t="s">
        <v>128</v>
      </c>
      <c r="E3155" s="153">
        <v>9.39</v>
      </c>
    </row>
    <row r="3156" spans="1:5">
      <c r="A3156" s="153">
        <v>37458</v>
      </c>
      <c r="B3156" s="153" t="s">
        <v>10504</v>
      </c>
      <c r="C3156" s="153" t="s">
        <v>5583</v>
      </c>
      <c r="D3156" s="153" t="s">
        <v>128</v>
      </c>
      <c r="E3156" s="153">
        <v>2.75</v>
      </c>
    </row>
    <row r="3157" spans="1:5">
      <c r="A3157" s="153">
        <v>37454</v>
      </c>
      <c r="B3157" s="153" t="s">
        <v>10505</v>
      </c>
      <c r="C3157" s="153" t="s">
        <v>5583</v>
      </c>
      <c r="D3157" s="153" t="s">
        <v>128</v>
      </c>
      <c r="E3157" s="153">
        <v>0.72</v>
      </c>
    </row>
    <row r="3158" spans="1:5">
      <c r="A3158" s="153">
        <v>37455</v>
      </c>
      <c r="B3158" s="153" t="s">
        <v>10506</v>
      </c>
      <c r="C3158" s="153" t="s">
        <v>5583</v>
      </c>
      <c r="D3158" s="153" t="s">
        <v>128</v>
      </c>
      <c r="E3158" s="153">
        <v>1.21</v>
      </c>
    </row>
    <row r="3159" spans="1:5">
      <c r="A3159" s="153">
        <v>37459</v>
      </c>
      <c r="B3159" s="153" t="s">
        <v>10507</v>
      </c>
      <c r="C3159" s="153" t="s">
        <v>5583</v>
      </c>
      <c r="D3159" s="153" t="s">
        <v>128</v>
      </c>
      <c r="E3159" s="153">
        <v>3.86</v>
      </c>
    </row>
    <row r="3160" spans="1:5">
      <c r="A3160" s="153">
        <v>21029</v>
      </c>
      <c r="B3160" s="153" t="s">
        <v>10508</v>
      </c>
      <c r="C3160" s="153" t="s">
        <v>5580</v>
      </c>
      <c r="D3160" s="153" t="s">
        <v>5579</v>
      </c>
      <c r="E3160" s="153">
        <v>250</v>
      </c>
    </row>
    <row r="3161" spans="1:5">
      <c r="A3161" s="153">
        <v>21030</v>
      </c>
      <c r="B3161" s="153" t="s">
        <v>10509</v>
      </c>
      <c r="C3161" s="153" t="s">
        <v>5580</v>
      </c>
      <c r="D3161" s="153" t="s">
        <v>127</v>
      </c>
      <c r="E3161" s="153">
        <v>308.16000000000003</v>
      </c>
    </row>
    <row r="3162" spans="1:5">
      <c r="A3162" s="153">
        <v>21031</v>
      </c>
      <c r="B3162" s="153" t="s">
        <v>10510</v>
      </c>
      <c r="C3162" s="153" t="s">
        <v>5580</v>
      </c>
      <c r="D3162" s="153" t="s">
        <v>127</v>
      </c>
      <c r="E3162" s="153">
        <v>383.66</v>
      </c>
    </row>
    <row r="3163" spans="1:5">
      <c r="A3163" s="153">
        <v>21032</v>
      </c>
      <c r="B3163" s="153" t="s">
        <v>10511</v>
      </c>
      <c r="C3163" s="153" t="s">
        <v>5580</v>
      </c>
      <c r="D3163" s="153" t="s">
        <v>127</v>
      </c>
      <c r="E3163" s="153">
        <v>409.65</v>
      </c>
    </row>
    <row r="3164" spans="1:5">
      <c r="A3164" s="153">
        <v>37527</v>
      </c>
      <c r="B3164" s="153" t="s">
        <v>10512</v>
      </c>
      <c r="C3164" s="153" t="s">
        <v>5580</v>
      </c>
      <c r="D3164" s="153" t="s">
        <v>127</v>
      </c>
      <c r="E3164" s="153">
        <v>370.04</v>
      </c>
    </row>
    <row r="3165" spans="1:5">
      <c r="A3165" s="153">
        <v>37528</v>
      </c>
      <c r="B3165" s="153" t="s">
        <v>5702</v>
      </c>
      <c r="C3165" s="153" t="s">
        <v>5580</v>
      </c>
      <c r="D3165" s="153" t="s">
        <v>127</v>
      </c>
      <c r="E3165" s="153">
        <v>441.21</v>
      </c>
    </row>
    <row r="3166" spans="1:5">
      <c r="A3166" s="153">
        <v>37529</v>
      </c>
      <c r="B3166" s="153" t="s">
        <v>10513</v>
      </c>
      <c r="C3166" s="153" t="s">
        <v>5580</v>
      </c>
      <c r="D3166" s="153" t="s">
        <v>127</v>
      </c>
      <c r="E3166" s="153">
        <v>445.54</v>
      </c>
    </row>
    <row r="3167" spans="1:5">
      <c r="A3167" s="153">
        <v>37530</v>
      </c>
      <c r="B3167" s="153" t="s">
        <v>10514</v>
      </c>
      <c r="C3167" s="153" t="s">
        <v>5580</v>
      </c>
      <c r="D3167" s="153" t="s">
        <v>127</v>
      </c>
      <c r="E3167" s="153">
        <v>581.67999999999995</v>
      </c>
    </row>
    <row r="3168" spans="1:5">
      <c r="A3168" s="153">
        <v>21034</v>
      </c>
      <c r="B3168" s="153" t="s">
        <v>10515</v>
      </c>
      <c r="C3168" s="153" t="s">
        <v>5580</v>
      </c>
      <c r="D3168" s="153" t="s">
        <v>127</v>
      </c>
      <c r="E3168" s="153">
        <v>496.28</v>
      </c>
    </row>
    <row r="3169" spans="1:5">
      <c r="A3169" s="153">
        <v>37531</v>
      </c>
      <c r="B3169" s="153" t="s">
        <v>10516</v>
      </c>
      <c r="C3169" s="153" t="s">
        <v>5580</v>
      </c>
      <c r="D3169" s="153" t="s">
        <v>127</v>
      </c>
      <c r="E3169" s="153">
        <v>625</v>
      </c>
    </row>
    <row r="3170" spans="1:5">
      <c r="A3170" s="153">
        <v>21036</v>
      </c>
      <c r="B3170" s="153" t="s">
        <v>10517</v>
      </c>
      <c r="C3170" s="153" t="s">
        <v>5580</v>
      </c>
      <c r="D3170" s="153" t="s">
        <v>127</v>
      </c>
      <c r="E3170" s="153">
        <v>759.9</v>
      </c>
    </row>
    <row r="3171" spans="1:5">
      <c r="A3171" s="153">
        <v>21037</v>
      </c>
      <c r="B3171" s="153" t="s">
        <v>10518</v>
      </c>
      <c r="C3171" s="153" t="s">
        <v>5580</v>
      </c>
      <c r="D3171" s="153" t="s">
        <v>127</v>
      </c>
      <c r="E3171" s="153">
        <v>866.33</v>
      </c>
    </row>
    <row r="3172" spans="1:5">
      <c r="A3172" s="153">
        <v>20185</v>
      </c>
      <c r="B3172" s="153" t="s">
        <v>10519</v>
      </c>
      <c r="C3172" s="153" t="s">
        <v>5583</v>
      </c>
      <c r="D3172" s="153" t="s">
        <v>128</v>
      </c>
      <c r="E3172" s="153">
        <v>11.18</v>
      </c>
    </row>
    <row r="3173" spans="1:5">
      <c r="A3173" s="153">
        <v>20260</v>
      </c>
      <c r="B3173" s="153" t="s">
        <v>10520</v>
      </c>
      <c r="C3173" s="153" t="s">
        <v>5580</v>
      </c>
      <c r="D3173" s="153" t="s">
        <v>128</v>
      </c>
      <c r="E3173" s="153">
        <v>5.6</v>
      </c>
    </row>
    <row r="3174" spans="1:5">
      <c r="A3174" s="153">
        <v>37523</v>
      </c>
      <c r="B3174" s="153" t="s">
        <v>10521</v>
      </c>
      <c r="C3174" s="153" t="s">
        <v>5580</v>
      </c>
      <c r="D3174" s="153" t="s">
        <v>128</v>
      </c>
      <c r="E3174" s="153">
        <v>494909.66</v>
      </c>
    </row>
    <row r="3175" spans="1:5">
      <c r="A3175" s="153">
        <v>37515</v>
      </c>
      <c r="B3175" s="153" t="s">
        <v>10522</v>
      </c>
      <c r="C3175" s="153" t="s">
        <v>5580</v>
      </c>
      <c r="D3175" s="153" t="s">
        <v>128</v>
      </c>
      <c r="E3175" s="153">
        <v>440000</v>
      </c>
    </row>
    <row r="3176" spans="1:5">
      <c r="A3176" s="153">
        <v>12899</v>
      </c>
      <c r="B3176" s="153" t="s">
        <v>10523</v>
      </c>
      <c r="C3176" s="153" t="s">
        <v>5580</v>
      </c>
      <c r="D3176" s="153" t="s">
        <v>128</v>
      </c>
      <c r="E3176" s="153">
        <v>100.35</v>
      </c>
    </row>
    <row r="3177" spans="1:5">
      <c r="A3177" s="153">
        <v>12898</v>
      </c>
      <c r="B3177" s="153" t="s">
        <v>10524</v>
      </c>
      <c r="C3177" s="153" t="s">
        <v>5580</v>
      </c>
      <c r="D3177" s="153" t="s">
        <v>128</v>
      </c>
      <c r="E3177" s="153">
        <v>159.18</v>
      </c>
    </row>
    <row r="3178" spans="1:5">
      <c r="A3178" s="153">
        <v>42528</v>
      </c>
      <c r="B3178" s="153" t="s">
        <v>10525</v>
      </c>
      <c r="C3178" s="153" t="s">
        <v>5581</v>
      </c>
      <c r="D3178" s="153" t="s">
        <v>128</v>
      </c>
      <c r="E3178" s="153">
        <v>5.81</v>
      </c>
    </row>
    <row r="3179" spans="1:5">
      <c r="A3179" s="153">
        <v>39696</v>
      </c>
      <c r="B3179" s="153" t="s">
        <v>10526</v>
      </c>
      <c r="C3179" s="153" t="s">
        <v>5581</v>
      </c>
      <c r="D3179" s="153" t="s">
        <v>128</v>
      </c>
      <c r="E3179" s="153">
        <v>4.09</v>
      </c>
    </row>
    <row r="3180" spans="1:5">
      <c r="A3180" s="153">
        <v>39700</v>
      </c>
      <c r="B3180" s="153" t="s">
        <v>10527</v>
      </c>
      <c r="C3180" s="153" t="s">
        <v>5581</v>
      </c>
      <c r="D3180" s="153" t="s">
        <v>128</v>
      </c>
      <c r="E3180" s="153">
        <v>16.649999999999999</v>
      </c>
    </row>
    <row r="3181" spans="1:5">
      <c r="A3181" s="153">
        <v>11621</v>
      </c>
      <c r="B3181" s="153" t="s">
        <v>10528</v>
      </c>
      <c r="C3181" s="153" t="s">
        <v>5581</v>
      </c>
      <c r="D3181" s="153" t="s">
        <v>128</v>
      </c>
      <c r="E3181" s="153">
        <v>33.14</v>
      </c>
    </row>
    <row r="3182" spans="1:5">
      <c r="A3182" s="153">
        <v>4014</v>
      </c>
      <c r="B3182" s="153" t="s">
        <v>10529</v>
      </c>
      <c r="C3182" s="153" t="s">
        <v>5581</v>
      </c>
      <c r="D3182" s="153" t="s">
        <v>128</v>
      </c>
      <c r="E3182" s="153">
        <v>34.29</v>
      </c>
    </row>
    <row r="3183" spans="1:5">
      <c r="A3183" s="153">
        <v>4015</v>
      </c>
      <c r="B3183" s="153" t="s">
        <v>10530</v>
      </c>
      <c r="C3183" s="153" t="s">
        <v>5581</v>
      </c>
      <c r="D3183" s="153" t="s">
        <v>128</v>
      </c>
      <c r="E3183" s="153">
        <v>42.11</v>
      </c>
    </row>
    <row r="3184" spans="1:5">
      <c r="A3184" s="153">
        <v>4017</v>
      </c>
      <c r="B3184" s="153" t="s">
        <v>10531</v>
      </c>
      <c r="C3184" s="153" t="s">
        <v>5581</v>
      </c>
      <c r="D3184" s="153" t="s">
        <v>128</v>
      </c>
      <c r="E3184" s="153">
        <v>61.27</v>
      </c>
    </row>
    <row r="3185" spans="1:5">
      <c r="A3185" s="153">
        <v>4016</v>
      </c>
      <c r="B3185" s="153" t="s">
        <v>10532</v>
      </c>
      <c r="C3185" s="153" t="s">
        <v>5581</v>
      </c>
      <c r="D3185" s="153" t="s">
        <v>128</v>
      </c>
      <c r="E3185" s="153">
        <v>24.2</v>
      </c>
    </row>
    <row r="3186" spans="1:5">
      <c r="A3186" s="153">
        <v>39699</v>
      </c>
      <c r="B3186" s="153" t="s">
        <v>10533</v>
      </c>
      <c r="C3186" s="153" t="s">
        <v>5581</v>
      </c>
      <c r="D3186" s="153" t="s">
        <v>127</v>
      </c>
      <c r="E3186" s="153">
        <v>8.65</v>
      </c>
    </row>
    <row r="3187" spans="1:5">
      <c r="A3187" s="153">
        <v>38544</v>
      </c>
      <c r="B3187" s="153" t="s">
        <v>10534</v>
      </c>
      <c r="C3187" s="153" t="s">
        <v>5581</v>
      </c>
      <c r="D3187" s="153" t="s">
        <v>128</v>
      </c>
      <c r="E3187" s="153">
        <v>6.21</v>
      </c>
    </row>
    <row r="3188" spans="1:5">
      <c r="A3188" s="153">
        <v>38545</v>
      </c>
      <c r="B3188" s="153" t="s">
        <v>10535</v>
      </c>
      <c r="C3188" s="153" t="s">
        <v>5581</v>
      </c>
      <c r="D3188" s="153" t="s">
        <v>128</v>
      </c>
      <c r="E3188" s="153">
        <v>3.99</v>
      </c>
    </row>
    <row r="3189" spans="1:5">
      <c r="A3189" s="153">
        <v>42527</v>
      </c>
      <c r="B3189" s="153" t="s">
        <v>10536</v>
      </c>
      <c r="C3189" s="153" t="s">
        <v>5581</v>
      </c>
      <c r="D3189" s="153" t="s">
        <v>128</v>
      </c>
      <c r="E3189" s="153">
        <v>15.36</v>
      </c>
    </row>
    <row r="3190" spans="1:5">
      <c r="A3190" s="153">
        <v>39323</v>
      </c>
      <c r="B3190" s="153" t="s">
        <v>10537</v>
      </c>
      <c r="C3190" s="153" t="s">
        <v>5581</v>
      </c>
      <c r="D3190" s="153" t="s">
        <v>128</v>
      </c>
      <c r="E3190" s="153">
        <v>15.22</v>
      </c>
    </row>
    <row r="3191" spans="1:5">
      <c r="A3191" s="153">
        <v>626</v>
      </c>
      <c r="B3191" s="153" t="s">
        <v>10538</v>
      </c>
      <c r="C3191" s="153" t="s">
        <v>5584</v>
      </c>
      <c r="D3191" s="153" t="s">
        <v>5579</v>
      </c>
      <c r="E3191" s="153">
        <v>11.18</v>
      </c>
    </row>
    <row r="3192" spans="1:5">
      <c r="A3192" s="153">
        <v>25860</v>
      </c>
      <c r="B3192" s="153" t="s">
        <v>10539</v>
      </c>
      <c r="C3192" s="153" t="s">
        <v>5581</v>
      </c>
      <c r="D3192" s="153" t="s">
        <v>128</v>
      </c>
      <c r="E3192" s="153">
        <v>9.11</v>
      </c>
    </row>
    <row r="3193" spans="1:5">
      <c r="A3193" s="153">
        <v>25861</v>
      </c>
      <c r="B3193" s="153" t="s">
        <v>10540</v>
      </c>
      <c r="C3193" s="153" t="s">
        <v>5581</v>
      </c>
      <c r="D3193" s="153" t="s">
        <v>128</v>
      </c>
      <c r="E3193" s="153">
        <v>13.74</v>
      </c>
    </row>
    <row r="3194" spans="1:5">
      <c r="A3194" s="153">
        <v>25862</v>
      </c>
      <c r="B3194" s="153" t="s">
        <v>10541</v>
      </c>
      <c r="C3194" s="153" t="s">
        <v>5581</v>
      </c>
      <c r="D3194" s="153" t="s">
        <v>128</v>
      </c>
      <c r="E3194" s="153">
        <v>14.58</v>
      </c>
    </row>
    <row r="3195" spans="1:5">
      <c r="A3195" s="153">
        <v>25863</v>
      </c>
      <c r="B3195" s="153" t="s">
        <v>10542</v>
      </c>
      <c r="C3195" s="153" t="s">
        <v>5581</v>
      </c>
      <c r="D3195" s="153" t="s">
        <v>128</v>
      </c>
      <c r="E3195" s="153">
        <v>18.23</v>
      </c>
    </row>
    <row r="3196" spans="1:5">
      <c r="A3196" s="153">
        <v>25864</v>
      </c>
      <c r="B3196" s="153" t="s">
        <v>10543</v>
      </c>
      <c r="C3196" s="153" t="s">
        <v>5581</v>
      </c>
      <c r="D3196" s="153" t="s">
        <v>128</v>
      </c>
      <c r="E3196" s="153">
        <v>27.34</v>
      </c>
    </row>
    <row r="3197" spans="1:5">
      <c r="A3197" s="153">
        <v>25865</v>
      </c>
      <c r="B3197" s="153" t="s">
        <v>10544</v>
      </c>
      <c r="C3197" s="153" t="s">
        <v>5581</v>
      </c>
      <c r="D3197" s="153" t="s">
        <v>128</v>
      </c>
      <c r="E3197" s="153">
        <v>36.630000000000003</v>
      </c>
    </row>
    <row r="3198" spans="1:5">
      <c r="A3198" s="153">
        <v>25866</v>
      </c>
      <c r="B3198" s="153" t="s">
        <v>10545</v>
      </c>
      <c r="C3198" s="153" t="s">
        <v>5581</v>
      </c>
      <c r="D3198" s="153" t="s">
        <v>128</v>
      </c>
      <c r="E3198" s="153">
        <v>45.48</v>
      </c>
    </row>
    <row r="3199" spans="1:5">
      <c r="A3199" s="153">
        <v>25868</v>
      </c>
      <c r="B3199" s="153" t="s">
        <v>10546</v>
      </c>
      <c r="C3199" s="153" t="s">
        <v>5581</v>
      </c>
      <c r="D3199" s="153" t="s">
        <v>128</v>
      </c>
      <c r="E3199" s="153">
        <v>10.15</v>
      </c>
    </row>
    <row r="3200" spans="1:5">
      <c r="A3200" s="153">
        <v>25869</v>
      </c>
      <c r="B3200" s="153" t="s">
        <v>10547</v>
      </c>
      <c r="C3200" s="153" t="s">
        <v>5581</v>
      </c>
      <c r="D3200" s="153" t="s">
        <v>128</v>
      </c>
      <c r="E3200" s="153">
        <v>14.33</v>
      </c>
    </row>
    <row r="3201" spans="1:5">
      <c r="A3201" s="153">
        <v>25870</v>
      </c>
      <c r="B3201" s="153" t="s">
        <v>10548</v>
      </c>
      <c r="C3201" s="153" t="s">
        <v>5581</v>
      </c>
      <c r="D3201" s="153" t="s">
        <v>128</v>
      </c>
      <c r="E3201" s="153">
        <v>16.239999999999998</v>
      </c>
    </row>
    <row r="3202" spans="1:5">
      <c r="A3202" s="153">
        <v>25871</v>
      </c>
      <c r="B3202" s="153" t="s">
        <v>10549</v>
      </c>
      <c r="C3202" s="153" t="s">
        <v>5581</v>
      </c>
      <c r="D3202" s="153" t="s">
        <v>128</v>
      </c>
      <c r="E3202" s="153">
        <v>19.940000000000001</v>
      </c>
    </row>
    <row r="3203" spans="1:5">
      <c r="A3203" s="153">
        <v>25867</v>
      </c>
      <c r="B3203" s="153" t="s">
        <v>10550</v>
      </c>
      <c r="C3203" s="153" t="s">
        <v>5581</v>
      </c>
      <c r="D3203" s="153" t="s">
        <v>128</v>
      </c>
      <c r="E3203" s="153">
        <v>29.52</v>
      </c>
    </row>
    <row r="3204" spans="1:5">
      <c r="A3204" s="153">
        <v>25872</v>
      </c>
      <c r="B3204" s="153" t="s">
        <v>10551</v>
      </c>
      <c r="C3204" s="153" t="s">
        <v>5581</v>
      </c>
      <c r="D3204" s="153" t="s">
        <v>128</v>
      </c>
      <c r="E3204" s="153">
        <v>39.9</v>
      </c>
    </row>
    <row r="3205" spans="1:5">
      <c r="A3205" s="153">
        <v>25873</v>
      </c>
      <c r="B3205" s="153" t="s">
        <v>10552</v>
      </c>
      <c r="C3205" s="153" t="s">
        <v>5581</v>
      </c>
      <c r="D3205" s="153" t="s">
        <v>128</v>
      </c>
      <c r="E3205" s="153">
        <v>49.77</v>
      </c>
    </row>
    <row r="3206" spans="1:5">
      <c r="A3206" s="153">
        <v>40637</v>
      </c>
      <c r="B3206" s="153" t="s">
        <v>10553</v>
      </c>
      <c r="C3206" s="153" t="s">
        <v>5580</v>
      </c>
      <c r="D3206" s="153" t="s">
        <v>128</v>
      </c>
      <c r="E3206" s="153">
        <v>505925.24</v>
      </c>
    </row>
    <row r="3207" spans="1:5">
      <c r="A3207" s="153">
        <v>13836</v>
      </c>
      <c r="B3207" s="153" t="s">
        <v>10554</v>
      </c>
      <c r="C3207" s="153" t="s">
        <v>5580</v>
      </c>
      <c r="D3207" s="153" t="s">
        <v>128</v>
      </c>
      <c r="E3207" s="153">
        <v>78291.97</v>
      </c>
    </row>
    <row r="3208" spans="1:5">
      <c r="A3208" s="153">
        <v>14534</v>
      </c>
      <c r="B3208" s="153" t="s">
        <v>10555</v>
      </c>
      <c r="C3208" s="153" t="s">
        <v>5580</v>
      </c>
      <c r="D3208" s="153" t="s">
        <v>128</v>
      </c>
      <c r="E3208" s="153">
        <v>32775.089999999997</v>
      </c>
    </row>
    <row r="3209" spans="1:5">
      <c r="A3209" s="153">
        <v>14619</v>
      </c>
      <c r="B3209" s="153" t="s">
        <v>10556</v>
      </c>
      <c r="C3209" s="153" t="s">
        <v>5580</v>
      </c>
      <c r="D3209" s="153" t="s">
        <v>127</v>
      </c>
      <c r="E3209" s="153">
        <v>10183.43</v>
      </c>
    </row>
    <row r="3210" spans="1:5">
      <c r="A3210" s="153">
        <v>14535</v>
      </c>
      <c r="B3210" s="153" t="s">
        <v>10557</v>
      </c>
      <c r="C3210" s="153" t="s">
        <v>5580</v>
      </c>
      <c r="D3210" s="153" t="s">
        <v>128</v>
      </c>
      <c r="E3210" s="153">
        <v>325295.92</v>
      </c>
    </row>
    <row r="3211" spans="1:5">
      <c r="A3211" s="153">
        <v>39813</v>
      </c>
      <c r="B3211" s="153" t="s">
        <v>10558</v>
      </c>
      <c r="C3211" s="153" t="s">
        <v>5580</v>
      </c>
      <c r="D3211" s="153" t="s">
        <v>128</v>
      </c>
      <c r="E3211" s="153">
        <v>14375.23</v>
      </c>
    </row>
    <row r="3212" spans="1:5">
      <c r="A3212" s="153">
        <v>40403</v>
      </c>
      <c r="B3212" s="153" t="s">
        <v>10559</v>
      </c>
      <c r="C3212" s="153" t="s">
        <v>5580</v>
      </c>
      <c r="D3212" s="153" t="s">
        <v>127</v>
      </c>
      <c r="E3212" s="153">
        <v>515.66999999999996</v>
      </c>
    </row>
    <row r="3213" spans="1:5">
      <c r="A3213" s="153">
        <v>12868</v>
      </c>
      <c r="B3213" s="153" t="s">
        <v>10560</v>
      </c>
      <c r="C3213" s="153" t="s">
        <v>5578</v>
      </c>
      <c r="D3213" s="153" t="s">
        <v>127</v>
      </c>
      <c r="E3213" s="153">
        <v>11.79</v>
      </c>
    </row>
    <row r="3214" spans="1:5">
      <c r="A3214" s="153">
        <v>40916</v>
      </c>
      <c r="B3214" s="153" t="s">
        <v>10561</v>
      </c>
      <c r="C3214" s="153" t="s">
        <v>5588</v>
      </c>
      <c r="D3214" s="153" t="s">
        <v>127</v>
      </c>
      <c r="E3214" s="153">
        <v>2066.98</v>
      </c>
    </row>
    <row r="3215" spans="1:5">
      <c r="A3215" s="153">
        <v>4755</v>
      </c>
      <c r="B3215" s="153" t="s">
        <v>10562</v>
      </c>
      <c r="C3215" s="153" t="s">
        <v>5578</v>
      </c>
      <c r="D3215" s="153" t="s">
        <v>127</v>
      </c>
      <c r="E3215" s="153">
        <v>13.8</v>
      </c>
    </row>
    <row r="3216" spans="1:5">
      <c r="A3216" s="153">
        <v>41067</v>
      </c>
      <c r="B3216" s="153" t="s">
        <v>10563</v>
      </c>
      <c r="C3216" s="153" t="s">
        <v>5588</v>
      </c>
      <c r="D3216" s="153" t="s">
        <v>127</v>
      </c>
      <c r="E3216" s="153">
        <v>2419.27</v>
      </c>
    </row>
    <row r="3217" spans="1:5">
      <c r="A3217" s="153">
        <v>38463</v>
      </c>
      <c r="B3217" s="153" t="s">
        <v>10564</v>
      </c>
      <c r="C3217" s="153" t="s">
        <v>5580</v>
      </c>
      <c r="D3217" s="153" t="s">
        <v>127</v>
      </c>
      <c r="E3217" s="153">
        <v>18.91</v>
      </c>
    </row>
    <row r="3218" spans="1:5">
      <c r="A3218" s="153">
        <v>40703</v>
      </c>
      <c r="B3218" s="153" t="s">
        <v>10565</v>
      </c>
      <c r="C3218" s="153" t="s">
        <v>5580</v>
      </c>
      <c r="D3218" s="153" t="s">
        <v>128</v>
      </c>
      <c r="E3218" s="153">
        <v>5833</v>
      </c>
    </row>
    <row r="3219" spans="1:5">
      <c r="A3219" s="153">
        <v>14531</v>
      </c>
      <c r="B3219" s="153" t="s">
        <v>10566</v>
      </c>
      <c r="C3219" s="153" t="s">
        <v>5580</v>
      </c>
      <c r="D3219" s="153" t="s">
        <v>128</v>
      </c>
      <c r="E3219" s="153">
        <v>10874.91</v>
      </c>
    </row>
    <row r="3220" spans="1:5">
      <c r="A3220" s="153">
        <v>36533</v>
      </c>
      <c r="B3220" s="153" t="s">
        <v>10567</v>
      </c>
      <c r="C3220" s="153" t="s">
        <v>5580</v>
      </c>
      <c r="D3220" s="153" t="s">
        <v>128</v>
      </c>
      <c r="E3220" s="153">
        <v>12514.24</v>
      </c>
    </row>
    <row r="3221" spans="1:5">
      <c r="A3221" s="153">
        <v>11616</v>
      </c>
      <c r="B3221" s="153" t="s">
        <v>10568</v>
      </c>
      <c r="C3221" s="153" t="s">
        <v>5580</v>
      </c>
      <c r="D3221" s="153" t="s">
        <v>128</v>
      </c>
      <c r="E3221" s="153">
        <v>11819.51</v>
      </c>
    </row>
    <row r="3222" spans="1:5">
      <c r="A3222" s="153">
        <v>41898</v>
      </c>
      <c r="B3222" s="153" t="s">
        <v>10569</v>
      </c>
      <c r="C3222" s="153" t="s">
        <v>5580</v>
      </c>
      <c r="D3222" s="153" t="s">
        <v>128</v>
      </c>
      <c r="E3222" s="153">
        <v>13298.56</v>
      </c>
    </row>
    <row r="3223" spans="1:5">
      <c r="A3223" s="153">
        <v>13447</v>
      </c>
      <c r="B3223" s="153" t="s">
        <v>10570</v>
      </c>
      <c r="C3223" s="153" t="s">
        <v>5580</v>
      </c>
      <c r="D3223" s="153" t="s">
        <v>128</v>
      </c>
      <c r="E3223" s="153">
        <v>24470.26</v>
      </c>
    </row>
    <row r="3224" spans="1:5">
      <c r="A3224" s="153">
        <v>14529</v>
      </c>
      <c r="B3224" s="153" t="s">
        <v>10571</v>
      </c>
      <c r="C3224" s="153" t="s">
        <v>5580</v>
      </c>
      <c r="D3224" s="153" t="s">
        <v>128</v>
      </c>
      <c r="E3224" s="153">
        <v>13685.6</v>
      </c>
    </row>
    <row r="3225" spans="1:5">
      <c r="A3225" s="153">
        <v>10747</v>
      </c>
      <c r="B3225" s="153" t="s">
        <v>10572</v>
      </c>
      <c r="C3225" s="153" t="s">
        <v>5580</v>
      </c>
      <c r="D3225" s="153" t="s">
        <v>128</v>
      </c>
      <c r="E3225" s="153">
        <v>13427.66</v>
      </c>
    </row>
    <row r="3226" spans="1:5">
      <c r="A3226" s="153">
        <v>36141</v>
      </c>
      <c r="B3226" s="153" t="s">
        <v>10573</v>
      </c>
      <c r="C3226" s="153" t="s">
        <v>5580</v>
      </c>
      <c r="D3226" s="153" t="s">
        <v>127</v>
      </c>
      <c r="E3226" s="153">
        <v>32.4</v>
      </c>
    </row>
    <row r="3227" spans="1:5">
      <c r="A3227" s="153">
        <v>4053</v>
      </c>
      <c r="B3227" s="153" t="s">
        <v>10574</v>
      </c>
      <c r="C3227" s="153" t="s">
        <v>5599</v>
      </c>
      <c r="D3227" s="153" t="s">
        <v>127</v>
      </c>
      <c r="E3227" s="153">
        <v>34.24</v>
      </c>
    </row>
    <row r="3228" spans="1:5">
      <c r="A3228" s="153">
        <v>4052</v>
      </c>
      <c r="B3228" s="153" t="s">
        <v>10575</v>
      </c>
      <c r="C3228" s="153" t="s">
        <v>5586</v>
      </c>
      <c r="D3228" s="153" t="s">
        <v>127</v>
      </c>
      <c r="E3228" s="153">
        <v>69.84</v>
      </c>
    </row>
    <row r="3229" spans="1:5">
      <c r="A3229" s="153">
        <v>4056</v>
      </c>
      <c r="B3229" s="153" t="s">
        <v>10576</v>
      </c>
      <c r="C3229" s="153" t="s">
        <v>5599</v>
      </c>
      <c r="D3229" s="153" t="s">
        <v>127</v>
      </c>
      <c r="E3229" s="153">
        <v>18.010000000000002</v>
      </c>
    </row>
    <row r="3230" spans="1:5">
      <c r="A3230" s="153">
        <v>4051</v>
      </c>
      <c r="B3230" s="153" t="s">
        <v>10577</v>
      </c>
      <c r="C3230" s="153" t="s">
        <v>5586</v>
      </c>
      <c r="D3230" s="153" t="s">
        <v>127</v>
      </c>
      <c r="E3230" s="153">
        <v>44.95</v>
      </c>
    </row>
    <row r="3231" spans="1:5">
      <c r="A3231" s="153">
        <v>4048</v>
      </c>
      <c r="B3231" s="153" t="s">
        <v>10577</v>
      </c>
      <c r="C3231" s="153" t="s">
        <v>5585</v>
      </c>
      <c r="D3231" s="153" t="s">
        <v>127</v>
      </c>
      <c r="E3231" s="153">
        <v>2.4900000000000002</v>
      </c>
    </row>
    <row r="3232" spans="1:5">
      <c r="A3232" s="153">
        <v>4047</v>
      </c>
      <c r="B3232" s="153" t="s">
        <v>10577</v>
      </c>
      <c r="C3232" s="153" t="s">
        <v>5599</v>
      </c>
      <c r="D3232" s="153" t="s">
        <v>5579</v>
      </c>
      <c r="E3232" s="153">
        <v>8.99</v>
      </c>
    </row>
    <row r="3233" spans="1:5">
      <c r="A3233" s="153">
        <v>39434</v>
      </c>
      <c r="B3233" s="153" t="s">
        <v>10578</v>
      </c>
      <c r="C3233" s="153" t="s">
        <v>5584</v>
      </c>
      <c r="D3233" s="153" t="s">
        <v>127</v>
      </c>
      <c r="E3233" s="153">
        <v>2.84</v>
      </c>
    </row>
    <row r="3234" spans="1:5">
      <c r="A3234" s="153">
        <v>39433</v>
      </c>
      <c r="B3234" s="153" t="s">
        <v>10579</v>
      </c>
      <c r="C3234" s="153" t="s">
        <v>5584</v>
      </c>
      <c r="D3234" s="153" t="s">
        <v>127</v>
      </c>
      <c r="E3234" s="153">
        <v>2.04</v>
      </c>
    </row>
    <row r="3235" spans="1:5">
      <c r="A3235" s="153">
        <v>4049</v>
      </c>
      <c r="B3235" s="153" t="s">
        <v>10580</v>
      </c>
      <c r="C3235" s="153" t="s">
        <v>5585</v>
      </c>
      <c r="D3235" s="153" t="s">
        <v>127</v>
      </c>
      <c r="E3235" s="153">
        <v>28.16</v>
      </c>
    </row>
    <row r="3236" spans="1:5">
      <c r="A3236" s="153">
        <v>38120</v>
      </c>
      <c r="B3236" s="153" t="s">
        <v>10581</v>
      </c>
      <c r="C3236" s="153" t="s">
        <v>5584</v>
      </c>
      <c r="D3236" s="153" t="s">
        <v>127</v>
      </c>
      <c r="E3236" s="153">
        <v>79.56</v>
      </c>
    </row>
    <row r="3237" spans="1:5">
      <c r="A3237" s="153">
        <v>38877</v>
      </c>
      <c r="B3237" s="153" t="s">
        <v>10582</v>
      </c>
      <c r="C3237" s="153" t="s">
        <v>5584</v>
      </c>
      <c r="D3237" s="153" t="s">
        <v>127</v>
      </c>
      <c r="E3237" s="153">
        <v>5.57</v>
      </c>
    </row>
    <row r="3238" spans="1:5">
      <c r="A3238" s="153">
        <v>34546</v>
      </c>
      <c r="B3238" s="153" t="s">
        <v>10583</v>
      </c>
      <c r="C3238" s="153" t="s">
        <v>5584</v>
      </c>
      <c r="D3238" s="153" t="s">
        <v>127</v>
      </c>
      <c r="E3238" s="153">
        <v>5.61</v>
      </c>
    </row>
    <row r="3239" spans="1:5">
      <c r="A3239" s="153">
        <v>10498</v>
      </c>
      <c r="B3239" s="153" t="s">
        <v>10584</v>
      </c>
      <c r="C3239" s="153" t="s">
        <v>5584</v>
      </c>
      <c r="D3239" s="153" t="s">
        <v>127</v>
      </c>
      <c r="E3239" s="153">
        <v>7.46</v>
      </c>
    </row>
    <row r="3240" spans="1:5">
      <c r="A3240" s="153">
        <v>4823</v>
      </c>
      <c r="B3240" s="153" t="s">
        <v>10585</v>
      </c>
      <c r="C3240" s="153" t="s">
        <v>5584</v>
      </c>
      <c r="D3240" s="153" t="s">
        <v>127</v>
      </c>
      <c r="E3240" s="153">
        <v>28.62</v>
      </c>
    </row>
    <row r="3241" spans="1:5">
      <c r="A3241" s="153">
        <v>12357</v>
      </c>
      <c r="B3241" s="153" t="s">
        <v>10586</v>
      </c>
      <c r="C3241" s="153" t="s">
        <v>5580</v>
      </c>
      <c r="D3241" s="153" t="s">
        <v>127</v>
      </c>
      <c r="E3241" s="153">
        <v>139.53</v>
      </c>
    </row>
    <row r="3242" spans="1:5">
      <c r="A3242" s="153">
        <v>12358</v>
      </c>
      <c r="B3242" s="153" t="s">
        <v>10587</v>
      </c>
      <c r="C3242" s="153" t="s">
        <v>5580</v>
      </c>
      <c r="D3242" s="153" t="s">
        <v>127</v>
      </c>
      <c r="E3242" s="153">
        <v>156.94999999999999</v>
      </c>
    </row>
    <row r="3243" spans="1:5">
      <c r="A3243" s="153">
        <v>11079</v>
      </c>
      <c r="B3243" s="153" t="s">
        <v>10588</v>
      </c>
      <c r="C3243" s="153" t="s">
        <v>5582</v>
      </c>
      <c r="D3243" s="153" t="s">
        <v>127</v>
      </c>
      <c r="E3243" s="153">
        <v>870.82</v>
      </c>
    </row>
    <row r="3244" spans="1:5">
      <c r="A3244" s="153">
        <v>11082</v>
      </c>
      <c r="B3244" s="153" t="s">
        <v>10589</v>
      </c>
      <c r="C3244" s="153" t="s">
        <v>5582</v>
      </c>
      <c r="D3244" s="153" t="s">
        <v>127</v>
      </c>
      <c r="E3244" s="153">
        <v>888.45</v>
      </c>
    </row>
    <row r="3245" spans="1:5">
      <c r="A3245" s="153">
        <v>4058</v>
      </c>
      <c r="B3245" s="153" t="s">
        <v>10590</v>
      </c>
      <c r="C3245" s="153" t="s">
        <v>5578</v>
      </c>
      <c r="D3245" s="153" t="s">
        <v>127</v>
      </c>
      <c r="E3245" s="153">
        <v>13.06</v>
      </c>
    </row>
    <row r="3246" spans="1:5">
      <c r="A3246" s="153">
        <v>40974</v>
      </c>
      <c r="B3246" s="153" t="s">
        <v>10591</v>
      </c>
      <c r="C3246" s="153" t="s">
        <v>5588</v>
      </c>
      <c r="D3246" s="153" t="s">
        <v>127</v>
      </c>
      <c r="E3246" s="153">
        <v>2288.1</v>
      </c>
    </row>
    <row r="3247" spans="1:5">
      <c r="A3247" s="153">
        <v>34794</v>
      </c>
      <c r="B3247" s="153" t="s">
        <v>10592</v>
      </c>
      <c r="C3247" s="153" t="s">
        <v>5578</v>
      </c>
      <c r="D3247" s="153" t="s">
        <v>127</v>
      </c>
      <c r="E3247" s="153">
        <v>9.77</v>
      </c>
    </row>
    <row r="3248" spans="1:5">
      <c r="A3248" s="153">
        <v>40925</v>
      </c>
      <c r="B3248" s="153" t="s">
        <v>10593</v>
      </c>
      <c r="C3248" s="153" t="s">
        <v>5588</v>
      </c>
      <c r="D3248" s="153" t="s">
        <v>127</v>
      </c>
      <c r="E3248" s="153">
        <v>1714.8</v>
      </c>
    </row>
    <row r="3249" spans="1:5">
      <c r="A3249" s="153">
        <v>13741</v>
      </c>
      <c r="B3249" s="153" t="s">
        <v>10594</v>
      </c>
      <c r="C3249" s="153" t="s">
        <v>5580</v>
      </c>
      <c r="D3249" s="153" t="s">
        <v>127</v>
      </c>
      <c r="E3249" s="153">
        <v>1678.79</v>
      </c>
    </row>
    <row r="3250" spans="1:5">
      <c r="A3250" s="153">
        <v>3288</v>
      </c>
      <c r="B3250" s="153" t="s">
        <v>10595</v>
      </c>
      <c r="C3250" s="153" t="s">
        <v>5583</v>
      </c>
      <c r="D3250" s="153" t="s">
        <v>128</v>
      </c>
      <c r="E3250" s="153">
        <v>4.28</v>
      </c>
    </row>
    <row r="3251" spans="1:5">
      <c r="A3251" s="153">
        <v>13587</v>
      </c>
      <c r="B3251" s="153" t="s">
        <v>10596</v>
      </c>
      <c r="C3251" s="153" t="s">
        <v>5583</v>
      </c>
      <c r="D3251" s="153" t="s">
        <v>128</v>
      </c>
      <c r="E3251" s="153">
        <v>2.58</v>
      </c>
    </row>
    <row r="3252" spans="1:5">
      <c r="A3252" s="153">
        <v>38598</v>
      </c>
      <c r="B3252" s="153" t="s">
        <v>10597</v>
      </c>
      <c r="C3252" s="153" t="s">
        <v>5580</v>
      </c>
      <c r="D3252" s="153" t="s">
        <v>127</v>
      </c>
      <c r="E3252" s="153">
        <v>1.61</v>
      </c>
    </row>
    <row r="3253" spans="1:5">
      <c r="A3253" s="153">
        <v>38595</v>
      </c>
      <c r="B3253" s="153" t="s">
        <v>10598</v>
      </c>
      <c r="C3253" s="153" t="s">
        <v>5580</v>
      </c>
      <c r="D3253" s="153" t="s">
        <v>127</v>
      </c>
      <c r="E3253" s="153">
        <v>1.1100000000000001</v>
      </c>
    </row>
    <row r="3254" spans="1:5">
      <c r="A3254" s="153">
        <v>38592</v>
      </c>
      <c r="B3254" s="153" t="s">
        <v>10599</v>
      </c>
      <c r="C3254" s="153" t="s">
        <v>5580</v>
      </c>
      <c r="D3254" s="153" t="s">
        <v>127</v>
      </c>
      <c r="E3254" s="153">
        <v>1.46</v>
      </c>
    </row>
    <row r="3255" spans="1:5">
      <c r="A3255" s="153">
        <v>38588</v>
      </c>
      <c r="B3255" s="153" t="s">
        <v>10600</v>
      </c>
      <c r="C3255" s="153" t="s">
        <v>5580</v>
      </c>
      <c r="D3255" s="153" t="s">
        <v>127</v>
      </c>
      <c r="E3255" s="153">
        <v>0.92</v>
      </c>
    </row>
    <row r="3256" spans="1:5">
      <c r="A3256" s="153">
        <v>38593</v>
      </c>
      <c r="B3256" s="153" t="s">
        <v>10601</v>
      </c>
      <c r="C3256" s="153" t="s">
        <v>5580</v>
      </c>
      <c r="D3256" s="153" t="s">
        <v>127</v>
      </c>
      <c r="E3256" s="153">
        <v>1.56</v>
      </c>
    </row>
    <row r="3257" spans="1:5">
      <c r="A3257" s="153">
        <v>38589</v>
      </c>
      <c r="B3257" s="153" t="s">
        <v>10602</v>
      </c>
      <c r="C3257" s="153" t="s">
        <v>5580</v>
      </c>
      <c r="D3257" s="153" t="s">
        <v>127</v>
      </c>
      <c r="E3257" s="153">
        <v>1.1200000000000001</v>
      </c>
    </row>
    <row r="3258" spans="1:5">
      <c r="A3258" s="153">
        <v>38594</v>
      </c>
      <c r="B3258" s="153" t="s">
        <v>10603</v>
      </c>
      <c r="C3258" s="153" t="s">
        <v>5580</v>
      </c>
      <c r="D3258" s="153" t="s">
        <v>127</v>
      </c>
      <c r="E3258" s="153">
        <v>2.3199999999999998</v>
      </c>
    </row>
    <row r="3259" spans="1:5">
      <c r="A3259" s="153">
        <v>34787</v>
      </c>
      <c r="B3259" s="153" t="s">
        <v>10604</v>
      </c>
      <c r="C3259" s="153" t="s">
        <v>5580</v>
      </c>
      <c r="D3259" s="153" t="s">
        <v>127</v>
      </c>
      <c r="E3259" s="153">
        <v>0.74</v>
      </c>
    </row>
    <row r="3260" spans="1:5">
      <c r="A3260" s="153">
        <v>34788</v>
      </c>
      <c r="B3260" s="153" t="s">
        <v>10605</v>
      </c>
      <c r="C3260" s="153" t="s">
        <v>5580</v>
      </c>
      <c r="D3260" s="153" t="s">
        <v>127</v>
      </c>
      <c r="E3260" s="153">
        <v>0.75</v>
      </c>
    </row>
    <row r="3261" spans="1:5">
      <c r="A3261" s="153">
        <v>34784</v>
      </c>
      <c r="B3261" s="153" t="s">
        <v>10606</v>
      </c>
      <c r="C3261" s="153" t="s">
        <v>5580</v>
      </c>
      <c r="D3261" s="153" t="s">
        <v>127</v>
      </c>
      <c r="E3261" s="153">
        <v>0.82</v>
      </c>
    </row>
    <row r="3262" spans="1:5">
      <c r="A3262" s="153">
        <v>34781</v>
      </c>
      <c r="B3262" s="153" t="s">
        <v>10607</v>
      </c>
      <c r="C3262" s="153" t="s">
        <v>5580</v>
      </c>
      <c r="D3262" s="153" t="s">
        <v>127</v>
      </c>
      <c r="E3262" s="153">
        <v>0.93</v>
      </c>
    </row>
    <row r="3263" spans="1:5">
      <c r="A3263" s="153">
        <v>34773</v>
      </c>
      <c r="B3263" s="153" t="s">
        <v>10608</v>
      </c>
      <c r="C3263" s="153" t="s">
        <v>5580</v>
      </c>
      <c r="D3263" s="153" t="s">
        <v>127</v>
      </c>
      <c r="E3263" s="153">
        <v>1.1599999999999999</v>
      </c>
    </row>
    <row r="3264" spans="1:5">
      <c r="A3264" s="153">
        <v>34769</v>
      </c>
      <c r="B3264" s="153" t="s">
        <v>10609</v>
      </c>
      <c r="C3264" s="153" t="s">
        <v>5580</v>
      </c>
      <c r="D3264" s="153" t="s">
        <v>127</v>
      </c>
      <c r="E3264" s="153">
        <v>1.34</v>
      </c>
    </row>
    <row r="3265" spans="1:5">
      <c r="A3265" s="153">
        <v>34763</v>
      </c>
      <c r="B3265" s="153" t="s">
        <v>10610</v>
      </c>
      <c r="C3265" s="153" t="s">
        <v>5580</v>
      </c>
      <c r="D3265" s="153" t="s">
        <v>127</v>
      </c>
      <c r="E3265" s="153">
        <v>0.78</v>
      </c>
    </row>
    <row r="3266" spans="1:5">
      <c r="A3266" s="153">
        <v>34774</v>
      </c>
      <c r="B3266" s="153" t="s">
        <v>10611</v>
      </c>
      <c r="C3266" s="153" t="s">
        <v>5580</v>
      </c>
      <c r="D3266" s="153" t="s">
        <v>127</v>
      </c>
      <c r="E3266" s="153">
        <v>1.04</v>
      </c>
    </row>
    <row r="3267" spans="1:5">
      <c r="A3267" s="153">
        <v>34771</v>
      </c>
      <c r="B3267" s="153" t="s">
        <v>10612</v>
      </c>
      <c r="C3267" s="153" t="s">
        <v>5580</v>
      </c>
      <c r="D3267" s="153" t="s">
        <v>127</v>
      </c>
      <c r="E3267" s="153">
        <v>1.19</v>
      </c>
    </row>
    <row r="3268" spans="1:5">
      <c r="A3268" s="153">
        <v>34764</v>
      </c>
      <c r="B3268" s="153" t="s">
        <v>10613</v>
      </c>
      <c r="C3268" s="153" t="s">
        <v>5580</v>
      </c>
      <c r="D3268" s="153" t="s">
        <v>127</v>
      </c>
      <c r="E3268" s="153">
        <v>0.73</v>
      </c>
    </row>
    <row r="3269" spans="1:5">
      <c r="A3269" s="153">
        <v>4062</v>
      </c>
      <c r="B3269" s="153" t="s">
        <v>10614</v>
      </c>
      <c r="C3269" s="153" t="s">
        <v>5580</v>
      </c>
      <c r="D3269" s="153" t="s">
        <v>127</v>
      </c>
      <c r="E3269" s="153">
        <v>13.81</v>
      </c>
    </row>
    <row r="3270" spans="1:5">
      <c r="A3270" s="153">
        <v>4059</v>
      </c>
      <c r="B3270" s="153" t="s">
        <v>10615</v>
      </c>
      <c r="C3270" s="153" t="s">
        <v>5583</v>
      </c>
      <c r="D3270" s="153" t="s">
        <v>5579</v>
      </c>
      <c r="E3270" s="153">
        <v>16.75</v>
      </c>
    </row>
    <row r="3271" spans="1:5">
      <c r="A3271" s="153">
        <v>4061</v>
      </c>
      <c r="B3271" s="153" t="s">
        <v>10616</v>
      </c>
      <c r="C3271" s="153" t="s">
        <v>5580</v>
      </c>
      <c r="D3271" s="153" t="s">
        <v>127</v>
      </c>
      <c r="E3271" s="153">
        <v>13.4</v>
      </c>
    </row>
    <row r="3272" spans="1:5">
      <c r="A3272" s="153">
        <v>10608</v>
      </c>
      <c r="B3272" s="153" t="s">
        <v>10617</v>
      </c>
      <c r="C3272" s="153" t="s">
        <v>5580</v>
      </c>
      <c r="D3272" s="153" t="s">
        <v>128</v>
      </c>
      <c r="E3272" s="153">
        <v>11200</v>
      </c>
    </row>
    <row r="3273" spans="1:5">
      <c r="A3273" s="153">
        <v>4069</v>
      </c>
      <c r="B3273" s="153" t="s">
        <v>10618</v>
      </c>
      <c r="C3273" s="153" t="s">
        <v>5578</v>
      </c>
      <c r="D3273" s="153" t="s">
        <v>127</v>
      </c>
      <c r="E3273" s="153">
        <v>23.15</v>
      </c>
    </row>
    <row r="3274" spans="1:5">
      <c r="A3274" s="153">
        <v>40819</v>
      </c>
      <c r="B3274" s="153" t="s">
        <v>10619</v>
      </c>
      <c r="C3274" s="153" t="s">
        <v>5588</v>
      </c>
      <c r="D3274" s="153" t="s">
        <v>127</v>
      </c>
      <c r="E3274" s="153">
        <v>4056.26</v>
      </c>
    </row>
    <row r="3275" spans="1:5">
      <c r="A3275" s="153">
        <v>34361</v>
      </c>
      <c r="B3275" s="153" t="s">
        <v>10620</v>
      </c>
      <c r="C3275" s="153" t="s">
        <v>5584</v>
      </c>
      <c r="D3275" s="153" t="s">
        <v>127</v>
      </c>
      <c r="E3275" s="153">
        <v>1.88</v>
      </c>
    </row>
    <row r="3276" spans="1:5">
      <c r="A3276" s="153">
        <v>36512</v>
      </c>
      <c r="B3276" s="153" t="s">
        <v>10621</v>
      </c>
      <c r="C3276" s="153" t="s">
        <v>5580</v>
      </c>
      <c r="D3276" s="153" t="s">
        <v>128</v>
      </c>
      <c r="E3276" s="153">
        <v>9832.69</v>
      </c>
    </row>
    <row r="3277" spans="1:5">
      <c r="A3277" s="153">
        <v>25972</v>
      </c>
      <c r="B3277" s="153" t="s">
        <v>10622</v>
      </c>
      <c r="C3277" s="153" t="s">
        <v>5584</v>
      </c>
      <c r="D3277" s="153" t="s">
        <v>127</v>
      </c>
      <c r="E3277" s="153">
        <v>9.77</v>
      </c>
    </row>
    <row r="3278" spans="1:5">
      <c r="A3278" s="153">
        <v>25973</v>
      </c>
      <c r="B3278" s="153" t="s">
        <v>10623</v>
      </c>
      <c r="C3278" s="153" t="s">
        <v>5584</v>
      </c>
      <c r="D3278" s="153" t="s">
        <v>127</v>
      </c>
      <c r="E3278" s="153">
        <v>9.77</v>
      </c>
    </row>
    <row r="3279" spans="1:5">
      <c r="A3279" s="153">
        <v>11697</v>
      </c>
      <c r="B3279" s="153" t="s">
        <v>10624</v>
      </c>
      <c r="C3279" s="153" t="s">
        <v>5580</v>
      </c>
      <c r="D3279" s="153" t="s">
        <v>127</v>
      </c>
      <c r="E3279" s="153">
        <v>455.66</v>
      </c>
    </row>
    <row r="3280" spans="1:5">
      <c r="A3280" s="153">
        <v>11698</v>
      </c>
      <c r="B3280" s="153" t="s">
        <v>10625</v>
      </c>
      <c r="C3280" s="153" t="s">
        <v>5580</v>
      </c>
      <c r="D3280" s="153" t="s">
        <v>127</v>
      </c>
      <c r="E3280" s="153">
        <v>543.57000000000005</v>
      </c>
    </row>
    <row r="3281" spans="1:5">
      <c r="A3281" s="153">
        <v>11699</v>
      </c>
      <c r="B3281" s="153" t="s">
        <v>10626</v>
      </c>
      <c r="C3281" s="153" t="s">
        <v>5580</v>
      </c>
      <c r="D3281" s="153" t="s">
        <v>127</v>
      </c>
      <c r="E3281" s="153">
        <v>600.77</v>
      </c>
    </row>
    <row r="3282" spans="1:5">
      <c r="A3282" s="153">
        <v>10432</v>
      </c>
      <c r="B3282" s="153" t="s">
        <v>10627</v>
      </c>
      <c r="C3282" s="153" t="s">
        <v>5580</v>
      </c>
      <c r="D3282" s="153" t="s">
        <v>127</v>
      </c>
      <c r="E3282" s="153">
        <v>250.07</v>
      </c>
    </row>
    <row r="3283" spans="1:5">
      <c r="A3283" s="153">
        <v>10430</v>
      </c>
      <c r="B3283" s="153" t="s">
        <v>10628</v>
      </c>
      <c r="C3283" s="153" t="s">
        <v>5580</v>
      </c>
      <c r="D3283" s="153" t="s">
        <v>127</v>
      </c>
      <c r="E3283" s="153">
        <v>269.32</v>
      </c>
    </row>
    <row r="3284" spans="1:5">
      <c r="A3284" s="153">
        <v>37514</v>
      </c>
      <c r="B3284" s="153" t="s">
        <v>10629</v>
      </c>
      <c r="C3284" s="153" t="s">
        <v>5580</v>
      </c>
      <c r="D3284" s="153" t="s">
        <v>128</v>
      </c>
      <c r="E3284" s="153">
        <v>158877.5</v>
      </c>
    </row>
    <row r="3285" spans="1:5">
      <c r="A3285" s="153">
        <v>37519</v>
      </c>
      <c r="B3285" s="153" t="s">
        <v>10630</v>
      </c>
      <c r="C3285" s="153" t="s">
        <v>5580</v>
      </c>
      <c r="D3285" s="153" t="s">
        <v>128</v>
      </c>
      <c r="E3285" s="153">
        <v>245194.59</v>
      </c>
    </row>
    <row r="3286" spans="1:5">
      <c r="A3286" s="153">
        <v>37520</v>
      </c>
      <c r="B3286" s="153" t="s">
        <v>10631</v>
      </c>
      <c r="C3286" s="153" t="s">
        <v>5580</v>
      </c>
      <c r="D3286" s="153" t="s">
        <v>128</v>
      </c>
      <c r="E3286" s="153">
        <v>241175.01</v>
      </c>
    </row>
    <row r="3287" spans="1:5">
      <c r="A3287" s="153">
        <v>37521</v>
      </c>
      <c r="B3287" s="153" t="s">
        <v>10632</v>
      </c>
      <c r="C3287" s="153" t="s">
        <v>5580</v>
      </c>
      <c r="D3287" s="153" t="s">
        <v>128</v>
      </c>
      <c r="E3287" s="153">
        <v>294233.51</v>
      </c>
    </row>
    <row r="3288" spans="1:5">
      <c r="A3288" s="153">
        <v>37522</v>
      </c>
      <c r="B3288" s="153" t="s">
        <v>10633</v>
      </c>
      <c r="C3288" s="153" t="s">
        <v>5580</v>
      </c>
      <c r="D3288" s="153" t="s">
        <v>128</v>
      </c>
      <c r="E3288" s="153">
        <v>303085.76</v>
      </c>
    </row>
    <row r="3289" spans="1:5">
      <c r="A3289" s="153">
        <v>21109</v>
      </c>
      <c r="B3289" s="153" t="s">
        <v>10634</v>
      </c>
      <c r="C3289" s="153" t="s">
        <v>5580</v>
      </c>
      <c r="D3289" s="153" t="s">
        <v>128</v>
      </c>
      <c r="E3289" s="153">
        <v>75.38</v>
      </c>
    </row>
    <row r="3290" spans="1:5">
      <c r="A3290" s="153">
        <v>36800</v>
      </c>
      <c r="B3290" s="153" t="s">
        <v>10635</v>
      </c>
      <c r="C3290" s="153" t="s">
        <v>5580</v>
      </c>
      <c r="D3290" s="153" t="s">
        <v>127</v>
      </c>
      <c r="E3290" s="153">
        <v>68.650000000000006</v>
      </c>
    </row>
    <row r="3291" spans="1:5">
      <c r="A3291" s="153">
        <v>11769</v>
      </c>
      <c r="B3291" s="153" t="s">
        <v>10636</v>
      </c>
      <c r="C3291" s="153" t="s">
        <v>5580</v>
      </c>
      <c r="D3291" s="153" t="s">
        <v>127</v>
      </c>
      <c r="E3291" s="153">
        <v>168.24</v>
      </c>
    </row>
    <row r="3292" spans="1:5">
      <c r="A3292" s="153">
        <v>36793</v>
      </c>
      <c r="B3292" s="153" t="s">
        <v>10637</v>
      </c>
      <c r="C3292" s="153" t="s">
        <v>5580</v>
      </c>
      <c r="D3292" s="153" t="s">
        <v>127</v>
      </c>
      <c r="E3292" s="153">
        <v>272.39999999999998</v>
      </c>
    </row>
    <row r="3293" spans="1:5">
      <c r="A3293" s="153">
        <v>37546</v>
      </c>
      <c r="B3293" s="153" t="s">
        <v>10638</v>
      </c>
      <c r="C3293" s="153" t="s">
        <v>5580</v>
      </c>
      <c r="D3293" s="153" t="s">
        <v>128</v>
      </c>
      <c r="E3293" s="153">
        <v>7467.79</v>
      </c>
    </row>
    <row r="3294" spans="1:5">
      <c r="A3294" s="153">
        <v>37544</v>
      </c>
      <c r="B3294" s="153" t="s">
        <v>10639</v>
      </c>
      <c r="C3294" s="153" t="s">
        <v>5580</v>
      </c>
      <c r="D3294" s="153" t="s">
        <v>128</v>
      </c>
      <c r="E3294" s="153">
        <v>7898.44</v>
      </c>
    </row>
    <row r="3295" spans="1:5">
      <c r="A3295" s="153">
        <v>37545</v>
      </c>
      <c r="B3295" s="153" t="s">
        <v>10640</v>
      </c>
      <c r="C3295" s="153" t="s">
        <v>5580</v>
      </c>
      <c r="D3295" s="153" t="s">
        <v>128</v>
      </c>
      <c r="E3295" s="153">
        <v>9398.09</v>
      </c>
    </row>
    <row r="3296" spans="1:5">
      <c r="A3296" s="153">
        <v>11771</v>
      </c>
      <c r="B3296" s="153" t="s">
        <v>10641</v>
      </c>
      <c r="C3296" s="153" t="s">
        <v>5580</v>
      </c>
      <c r="D3296" s="153" t="s">
        <v>127</v>
      </c>
      <c r="E3296" s="153">
        <v>208.69</v>
      </c>
    </row>
    <row r="3297" spans="1:5">
      <c r="A3297" s="153">
        <v>39919</v>
      </c>
      <c r="B3297" s="153" t="s">
        <v>10642</v>
      </c>
      <c r="C3297" s="153" t="s">
        <v>5580</v>
      </c>
      <c r="D3297" s="153" t="s">
        <v>128</v>
      </c>
      <c r="E3297" s="153">
        <v>37380.42</v>
      </c>
    </row>
    <row r="3298" spans="1:5">
      <c r="A3298" s="153">
        <v>38385</v>
      </c>
      <c r="B3298" s="153" t="s">
        <v>10643</v>
      </c>
      <c r="C3298" s="153" t="s">
        <v>5580</v>
      </c>
      <c r="D3298" s="153" t="s">
        <v>127</v>
      </c>
      <c r="E3298" s="153">
        <v>29.83</v>
      </c>
    </row>
    <row r="3299" spans="1:5">
      <c r="A3299" s="153">
        <v>37587</v>
      </c>
      <c r="B3299" s="153" t="s">
        <v>10644</v>
      </c>
      <c r="C3299" s="153" t="s">
        <v>5580</v>
      </c>
      <c r="D3299" s="153" t="s">
        <v>127</v>
      </c>
      <c r="E3299" s="153">
        <v>189.81</v>
      </c>
    </row>
    <row r="3300" spans="1:5">
      <c r="A3300" s="153">
        <v>11571</v>
      </c>
      <c r="B3300" s="153" t="s">
        <v>10645</v>
      </c>
      <c r="C3300" s="153" t="s">
        <v>5580</v>
      </c>
      <c r="D3300" s="153" t="s">
        <v>127</v>
      </c>
      <c r="E3300" s="153">
        <v>175.4</v>
      </c>
    </row>
    <row r="3301" spans="1:5">
      <c r="A3301" s="153">
        <v>11561</v>
      </c>
      <c r="B3301" s="153" t="s">
        <v>10646</v>
      </c>
      <c r="C3301" s="153" t="s">
        <v>5580</v>
      </c>
      <c r="D3301" s="153" t="s">
        <v>127</v>
      </c>
      <c r="E3301" s="153">
        <v>135.66</v>
      </c>
    </row>
    <row r="3302" spans="1:5">
      <c r="A3302" s="153">
        <v>11560</v>
      </c>
      <c r="B3302" s="153" t="s">
        <v>10647</v>
      </c>
      <c r="C3302" s="153" t="s">
        <v>5580</v>
      </c>
      <c r="D3302" s="153" t="s">
        <v>127</v>
      </c>
      <c r="E3302" s="153">
        <v>115.46</v>
      </c>
    </row>
    <row r="3303" spans="1:5">
      <c r="A3303" s="153">
        <v>11499</v>
      </c>
      <c r="B3303" s="153" t="s">
        <v>10648</v>
      </c>
      <c r="C3303" s="153" t="s">
        <v>5580</v>
      </c>
      <c r="D3303" s="153" t="s">
        <v>127</v>
      </c>
      <c r="E3303" s="153">
        <v>1008.96</v>
      </c>
    </row>
    <row r="3304" spans="1:5">
      <c r="A3304" s="153">
        <v>34761</v>
      </c>
      <c r="B3304" s="153" t="s">
        <v>10649</v>
      </c>
      <c r="C3304" s="153" t="s">
        <v>5578</v>
      </c>
      <c r="D3304" s="153" t="s">
        <v>127</v>
      </c>
      <c r="E3304" s="153">
        <v>12.78</v>
      </c>
    </row>
    <row r="3305" spans="1:5">
      <c r="A3305" s="153">
        <v>40924</v>
      </c>
      <c r="B3305" s="153" t="s">
        <v>10650</v>
      </c>
      <c r="C3305" s="153" t="s">
        <v>5588</v>
      </c>
      <c r="D3305" s="153" t="s">
        <v>127</v>
      </c>
      <c r="E3305" s="153">
        <v>2240.2199999999998</v>
      </c>
    </row>
    <row r="3306" spans="1:5">
      <c r="A3306" s="153">
        <v>25957</v>
      </c>
      <c r="B3306" s="153" t="s">
        <v>10651</v>
      </c>
      <c r="C3306" s="153" t="s">
        <v>5578</v>
      </c>
      <c r="D3306" s="153" t="s">
        <v>127</v>
      </c>
      <c r="E3306" s="153">
        <v>8.7200000000000006</v>
      </c>
    </row>
    <row r="3307" spans="1:5">
      <c r="A3307" s="153">
        <v>40983</v>
      </c>
      <c r="B3307" s="153" t="s">
        <v>10652</v>
      </c>
      <c r="C3307" s="153" t="s">
        <v>5588</v>
      </c>
      <c r="D3307" s="153" t="s">
        <v>127</v>
      </c>
      <c r="E3307" s="153">
        <v>1530.05</v>
      </c>
    </row>
    <row r="3308" spans="1:5">
      <c r="A3308" s="153">
        <v>2437</v>
      </c>
      <c r="B3308" s="153" t="s">
        <v>10653</v>
      </c>
      <c r="C3308" s="153" t="s">
        <v>5578</v>
      </c>
      <c r="D3308" s="153" t="s">
        <v>127</v>
      </c>
      <c r="E3308" s="153">
        <v>19.14</v>
      </c>
    </row>
    <row r="3309" spans="1:5">
      <c r="A3309" s="153">
        <v>40921</v>
      </c>
      <c r="B3309" s="153" t="s">
        <v>10654</v>
      </c>
      <c r="C3309" s="153" t="s">
        <v>5588</v>
      </c>
      <c r="D3309" s="153" t="s">
        <v>127</v>
      </c>
      <c r="E3309" s="153">
        <v>3354.59</v>
      </c>
    </row>
    <row r="3310" spans="1:5">
      <c r="A3310" s="153">
        <v>40534</v>
      </c>
      <c r="B3310" s="153" t="s">
        <v>10655</v>
      </c>
      <c r="C3310" s="153" t="s">
        <v>5580</v>
      </c>
      <c r="D3310" s="153" t="s">
        <v>128</v>
      </c>
      <c r="E3310" s="153">
        <v>199.81</v>
      </c>
    </row>
    <row r="3311" spans="1:5">
      <c r="A3311" s="153">
        <v>14252</v>
      </c>
      <c r="B3311" s="153" t="s">
        <v>10656</v>
      </c>
      <c r="C3311" s="153" t="s">
        <v>5580</v>
      </c>
      <c r="D3311" s="153" t="s">
        <v>127</v>
      </c>
      <c r="E3311" s="153">
        <v>2584.29</v>
      </c>
    </row>
    <row r="3312" spans="1:5">
      <c r="A3312" s="153">
        <v>730</v>
      </c>
      <c r="B3312" s="153" t="s">
        <v>10657</v>
      </c>
      <c r="C3312" s="153" t="s">
        <v>5580</v>
      </c>
      <c r="D3312" s="153" t="s">
        <v>127</v>
      </c>
      <c r="E3312" s="153">
        <v>6904.75</v>
      </c>
    </row>
    <row r="3313" spans="1:5">
      <c r="A3313" s="153">
        <v>723</v>
      </c>
      <c r="B3313" s="153" t="s">
        <v>10658</v>
      </c>
      <c r="C3313" s="153" t="s">
        <v>5580</v>
      </c>
      <c r="D3313" s="153" t="s">
        <v>127</v>
      </c>
      <c r="E3313" s="153">
        <v>3431.9</v>
      </c>
    </row>
    <row r="3314" spans="1:5">
      <c r="A3314" s="153">
        <v>36502</v>
      </c>
      <c r="B3314" s="153" t="s">
        <v>10659</v>
      </c>
      <c r="C3314" s="153" t="s">
        <v>5580</v>
      </c>
      <c r="D3314" s="153" t="s">
        <v>127</v>
      </c>
      <c r="E3314" s="153">
        <v>3225.58</v>
      </c>
    </row>
    <row r="3315" spans="1:5">
      <c r="A3315" s="153">
        <v>36503</v>
      </c>
      <c r="B3315" s="153" t="s">
        <v>10660</v>
      </c>
      <c r="C3315" s="153" t="s">
        <v>5580</v>
      </c>
      <c r="D3315" s="153" t="s">
        <v>127</v>
      </c>
      <c r="E3315" s="153">
        <v>3977.52</v>
      </c>
    </row>
    <row r="3316" spans="1:5">
      <c r="A3316" s="153">
        <v>4090</v>
      </c>
      <c r="B3316" s="153" t="s">
        <v>10661</v>
      </c>
      <c r="C3316" s="153" t="s">
        <v>5580</v>
      </c>
      <c r="D3316" s="153" t="s">
        <v>128</v>
      </c>
      <c r="E3316" s="153">
        <v>532500</v>
      </c>
    </row>
    <row r="3317" spans="1:5">
      <c r="A3317" s="153">
        <v>13227</v>
      </c>
      <c r="B3317" s="153" t="s">
        <v>10662</v>
      </c>
      <c r="C3317" s="153" t="s">
        <v>5580</v>
      </c>
      <c r="D3317" s="153" t="s">
        <v>128</v>
      </c>
      <c r="E3317" s="153">
        <v>661697.65</v>
      </c>
    </row>
    <row r="3318" spans="1:5">
      <c r="A3318" s="153">
        <v>10597</v>
      </c>
      <c r="B3318" s="153" t="s">
        <v>10663</v>
      </c>
      <c r="C3318" s="153" t="s">
        <v>5580</v>
      </c>
      <c r="D3318" s="153" t="s">
        <v>128</v>
      </c>
      <c r="E3318" s="153">
        <v>696522.14</v>
      </c>
    </row>
    <row r="3319" spans="1:5">
      <c r="A3319" s="153">
        <v>39628</v>
      </c>
      <c r="B3319" s="153" t="s">
        <v>10664</v>
      </c>
      <c r="C3319" s="153" t="s">
        <v>5580</v>
      </c>
      <c r="D3319" s="153" t="s">
        <v>128</v>
      </c>
      <c r="E3319" s="153">
        <v>2512.92</v>
      </c>
    </row>
    <row r="3320" spans="1:5">
      <c r="A3320" s="153">
        <v>39404</v>
      </c>
      <c r="B3320" s="153" t="s">
        <v>10665</v>
      </c>
      <c r="C3320" s="153" t="s">
        <v>5580</v>
      </c>
      <c r="D3320" s="153" t="s">
        <v>128</v>
      </c>
      <c r="E3320" s="153">
        <v>1246.07</v>
      </c>
    </row>
    <row r="3321" spans="1:5">
      <c r="A3321" s="153">
        <v>39402</v>
      </c>
      <c r="B3321" s="153" t="s">
        <v>10666</v>
      </c>
      <c r="C3321" s="153" t="s">
        <v>5580</v>
      </c>
      <c r="D3321" s="153" t="s">
        <v>128</v>
      </c>
      <c r="E3321" s="153">
        <v>1026.53</v>
      </c>
    </row>
    <row r="3322" spans="1:5">
      <c r="A3322" s="153">
        <v>39403</v>
      </c>
      <c r="B3322" s="153" t="s">
        <v>10667</v>
      </c>
      <c r="C3322" s="153" t="s">
        <v>5580</v>
      </c>
      <c r="D3322" s="153" t="s">
        <v>128</v>
      </c>
      <c r="E3322" s="153">
        <v>1004.2</v>
      </c>
    </row>
    <row r="3323" spans="1:5">
      <c r="A3323" s="153">
        <v>4093</v>
      </c>
      <c r="B3323" s="153" t="s">
        <v>10668</v>
      </c>
      <c r="C3323" s="153" t="s">
        <v>5578</v>
      </c>
      <c r="D3323" s="153" t="s">
        <v>127</v>
      </c>
      <c r="E3323" s="153">
        <v>9.48</v>
      </c>
    </row>
    <row r="3324" spans="1:5">
      <c r="A3324" s="153">
        <v>10512</v>
      </c>
      <c r="B3324" s="153" t="s">
        <v>10669</v>
      </c>
      <c r="C3324" s="153" t="s">
        <v>5588</v>
      </c>
      <c r="D3324" s="153" t="s">
        <v>127</v>
      </c>
      <c r="E3324" s="153">
        <v>2018.97</v>
      </c>
    </row>
    <row r="3325" spans="1:5">
      <c r="A3325" s="153">
        <v>20020</v>
      </c>
      <c r="B3325" s="153" t="s">
        <v>10670</v>
      </c>
      <c r="C3325" s="153" t="s">
        <v>5578</v>
      </c>
      <c r="D3325" s="153" t="s">
        <v>127</v>
      </c>
      <c r="E3325" s="153">
        <v>8.94</v>
      </c>
    </row>
    <row r="3326" spans="1:5">
      <c r="A3326" s="153">
        <v>41038</v>
      </c>
      <c r="B3326" s="153" t="s">
        <v>10671</v>
      </c>
      <c r="C3326" s="153" t="s">
        <v>5588</v>
      </c>
      <c r="D3326" s="153" t="s">
        <v>127</v>
      </c>
      <c r="E3326" s="153">
        <v>1904.39</v>
      </c>
    </row>
    <row r="3327" spans="1:5">
      <c r="A3327" s="153">
        <v>4094</v>
      </c>
      <c r="B3327" s="153" t="s">
        <v>10672</v>
      </c>
      <c r="C3327" s="153" t="s">
        <v>5578</v>
      </c>
      <c r="D3327" s="153" t="s">
        <v>127</v>
      </c>
      <c r="E3327" s="153">
        <v>12.66</v>
      </c>
    </row>
    <row r="3328" spans="1:5">
      <c r="A3328" s="153">
        <v>40988</v>
      </c>
      <c r="B3328" s="153" t="s">
        <v>10673</v>
      </c>
      <c r="C3328" s="153" t="s">
        <v>5588</v>
      </c>
      <c r="D3328" s="153" t="s">
        <v>127</v>
      </c>
      <c r="E3328" s="153">
        <v>2696.2</v>
      </c>
    </row>
    <row r="3329" spans="1:5">
      <c r="A3329" s="153">
        <v>4095</v>
      </c>
      <c r="B3329" s="153" t="s">
        <v>10674</v>
      </c>
      <c r="C3329" s="153" t="s">
        <v>5578</v>
      </c>
      <c r="D3329" s="153" t="s">
        <v>127</v>
      </c>
      <c r="E3329" s="153">
        <v>9.64</v>
      </c>
    </row>
    <row r="3330" spans="1:5">
      <c r="A3330" s="153">
        <v>40990</v>
      </c>
      <c r="B3330" s="153" t="s">
        <v>10675</v>
      </c>
      <c r="C3330" s="153" t="s">
        <v>5588</v>
      </c>
      <c r="D3330" s="153" t="s">
        <v>127</v>
      </c>
      <c r="E3330" s="153">
        <v>1988.68</v>
      </c>
    </row>
    <row r="3331" spans="1:5">
      <c r="A3331" s="153">
        <v>4097</v>
      </c>
      <c r="B3331" s="153" t="s">
        <v>10676</v>
      </c>
      <c r="C3331" s="153" t="s">
        <v>5578</v>
      </c>
      <c r="D3331" s="153" t="s">
        <v>127</v>
      </c>
      <c r="E3331" s="153">
        <v>12.58</v>
      </c>
    </row>
    <row r="3332" spans="1:5">
      <c r="A3332" s="153">
        <v>40994</v>
      </c>
      <c r="B3332" s="153" t="s">
        <v>10677</v>
      </c>
      <c r="C3332" s="153" t="s">
        <v>5588</v>
      </c>
      <c r="D3332" s="153" t="s">
        <v>127</v>
      </c>
      <c r="E3332" s="153">
        <v>2595.0300000000002</v>
      </c>
    </row>
    <row r="3333" spans="1:5">
      <c r="A3333" s="153">
        <v>4096</v>
      </c>
      <c r="B3333" s="153" t="s">
        <v>10678</v>
      </c>
      <c r="C3333" s="153" t="s">
        <v>5578</v>
      </c>
      <c r="D3333" s="153" t="s">
        <v>127</v>
      </c>
      <c r="E3333" s="153">
        <v>9.35</v>
      </c>
    </row>
    <row r="3334" spans="1:5">
      <c r="A3334" s="153">
        <v>40992</v>
      </c>
      <c r="B3334" s="153" t="s">
        <v>10679</v>
      </c>
      <c r="C3334" s="153" t="s">
        <v>5588</v>
      </c>
      <c r="D3334" s="153" t="s">
        <v>127</v>
      </c>
      <c r="E3334" s="153">
        <v>1930.63</v>
      </c>
    </row>
    <row r="3335" spans="1:5">
      <c r="A3335" s="153">
        <v>13955</v>
      </c>
      <c r="B3335" s="153" t="s">
        <v>10680</v>
      </c>
      <c r="C3335" s="153" t="s">
        <v>5580</v>
      </c>
      <c r="D3335" s="153" t="s">
        <v>128</v>
      </c>
      <c r="E3335" s="153">
        <v>2340.88</v>
      </c>
    </row>
    <row r="3336" spans="1:5">
      <c r="A3336" s="153">
        <v>4114</v>
      </c>
      <c r="B3336" s="153" t="s">
        <v>10681</v>
      </c>
      <c r="C3336" s="153" t="s">
        <v>5580</v>
      </c>
      <c r="D3336" s="153" t="s">
        <v>127</v>
      </c>
      <c r="E3336" s="153">
        <v>61.17</v>
      </c>
    </row>
    <row r="3337" spans="1:5">
      <c r="A3337" s="153">
        <v>36797</v>
      </c>
      <c r="B3337" s="153" t="s">
        <v>10682</v>
      </c>
      <c r="C3337" s="153" t="s">
        <v>5580</v>
      </c>
      <c r="D3337" s="153" t="s">
        <v>127</v>
      </c>
      <c r="E3337" s="153">
        <v>53.49</v>
      </c>
    </row>
    <row r="3338" spans="1:5">
      <c r="A3338" s="153">
        <v>4107</v>
      </c>
      <c r="B3338" s="153" t="s">
        <v>10683</v>
      </c>
      <c r="C3338" s="153" t="s">
        <v>5580</v>
      </c>
      <c r="D3338" s="153" t="s">
        <v>127</v>
      </c>
      <c r="E3338" s="153">
        <v>51.51</v>
      </c>
    </row>
    <row r="3339" spans="1:5">
      <c r="A3339" s="153">
        <v>36799</v>
      </c>
      <c r="B3339" s="153" t="s">
        <v>10684</v>
      </c>
      <c r="C3339" s="153" t="s">
        <v>5580</v>
      </c>
      <c r="D3339" s="153" t="s">
        <v>127</v>
      </c>
      <c r="E3339" s="153">
        <v>49.18</v>
      </c>
    </row>
    <row r="3340" spans="1:5">
      <c r="A3340" s="153">
        <v>4108</v>
      </c>
      <c r="B3340" s="153" t="s">
        <v>10685</v>
      </c>
      <c r="C3340" s="153" t="s">
        <v>5580</v>
      </c>
      <c r="D3340" s="153" t="s">
        <v>127</v>
      </c>
      <c r="E3340" s="153">
        <v>41.41</v>
      </c>
    </row>
    <row r="3341" spans="1:5">
      <c r="A3341" s="153">
        <v>4102</v>
      </c>
      <c r="B3341" s="153" t="s">
        <v>10686</v>
      </c>
      <c r="C3341" s="153" t="s">
        <v>5580</v>
      </c>
      <c r="D3341" s="153" t="s">
        <v>5579</v>
      </c>
      <c r="E3341" s="153">
        <v>61.61</v>
      </c>
    </row>
    <row r="3342" spans="1:5">
      <c r="A3342" s="153">
        <v>10826</v>
      </c>
      <c r="B3342" s="153" t="s">
        <v>10687</v>
      </c>
      <c r="C3342" s="153" t="s">
        <v>5580</v>
      </c>
      <c r="D3342" s="153" t="s">
        <v>127</v>
      </c>
      <c r="E3342" s="153">
        <v>79.02</v>
      </c>
    </row>
    <row r="3343" spans="1:5">
      <c r="A3343" s="153">
        <v>365</v>
      </c>
      <c r="B3343" s="153" t="s">
        <v>10688</v>
      </c>
      <c r="C3343" s="153" t="s">
        <v>5580</v>
      </c>
      <c r="D3343" s="153" t="s">
        <v>127</v>
      </c>
      <c r="E3343" s="153">
        <v>48.99</v>
      </c>
    </row>
    <row r="3344" spans="1:5">
      <c r="A3344" s="153">
        <v>38639</v>
      </c>
      <c r="B3344" s="153" t="s">
        <v>10689</v>
      </c>
      <c r="C3344" s="153" t="s">
        <v>5580</v>
      </c>
      <c r="D3344" s="153" t="s">
        <v>127</v>
      </c>
      <c r="E3344" s="153">
        <v>189.65</v>
      </c>
    </row>
    <row r="3345" spans="1:5">
      <c r="A3345" s="153">
        <v>38640</v>
      </c>
      <c r="B3345" s="153" t="s">
        <v>10690</v>
      </c>
      <c r="C3345" s="153" t="s">
        <v>5580</v>
      </c>
      <c r="D3345" s="153" t="s">
        <v>127</v>
      </c>
      <c r="E3345" s="153">
        <v>2.84</v>
      </c>
    </row>
    <row r="3346" spans="1:5">
      <c r="A3346" s="153">
        <v>358</v>
      </c>
      <c r="B3346" s="153" t="s">
        <v>10691</v>
      </c>
      <c r="C3346" s="153" t="s">
        <v>5580</v>
      </c>
      <c r="D3346" s="153" t="s">
        <v>127</v>
      </c>
      <c r="E3346" s="153">
        <v>58.47</v>
      </c>
    </row>
    <row r="3347" spans="1:5">
      <c r="A3347" s="153">
        <v>359</v>
      </c>
      <c r="B3347" s="153" t="s">
        <v>10692</v>
      </c>
      <c r="C3347" s="153" t="s">
        <v>5580</v>
      </c>
      <c r="D3347" s="153" t="s">
        <v>127</v>
      </c>
      <c r="E3347" s="153">
        <v>120.11</v>
      </c>
    </row>
    <row r="3348" spans="1:5">
      <c r="A3348" s="153">
        <v>38641</v>
      </c>
      <c r="B3348" s="153" t="s">
        <v>10693</v>
      </c>
      <c r="C3348" s="153" t="s">
        <v>5580</v>
      </c>
      <c r="D3348" s="153" t="s">
        <v>127</v>
      </c>
      <c r="E3348" s="153">
        <v>118.53</v>
      </c>
    </row>
    <row r="3349" spans="1:5">
      <c r="A3349" s="153">
        <v>360</v>
      </c>
      <c r="B3349" s="153" t="s">
        <v>10694</v>
      </c>
      <c r="C3349" s="153" t="s">
        <v>5580</v>
      </c>
      <c r="D3349" s="153" t="s">
        <v>5579</v>
      </c>
      <c r="E3349" s="153">
        <v>2.75</v>
      </c>
    </row>
    <row r="3350" spans="1:5">
      <c r="A3350" s="153">
        <v>4127</v>
      </c>
      <c r="B3350" s="153" t="s">
        <v>10695</v>
      </c>
      <c r="C3350" s="153" t="s">
        <v>5580</v>
      </c>
      <c r="D3350" s="153" t="s">
        <v>128</v>
      </c>
      <c r="E3350" s="153">
        <v>210.82</v>
      </c>
    </row>
    <row r="3351" spans="1:5">
      <c r="A3351" s="153">
        <v>4154</v>
      </c>
      <c r="B3351" s="153" t="s">
        <v>10696</v>
      </c>
      <c r="C3351" s="153" t="s">
        <v>5580</v>
      </c>
      <c r="D3351" s="153" t="s">
        <v>128</v>
      </c>
      <c r="E3351" s="153">
        <v>257.57</v>
      </c>
    </row>
    <row r="3352" spans="1:5">
      <c r="A3352" s="153">
        <v>4168</v>
      </c>
      <c r="B3352" s="153" t="s">
        <v>10697</v>
      </c>
      <c r="C3352" s="153" t="s">
        <v>5580</v>
      </c>
      <c r="D3352" s="153" t="s">
        <v>128</v>
      </c>
      <c r="E3352" s="153">
        <v>272.02</v>
      </c>
    </row>
    <row r="3353" spans="1:5">
      <c r="A3353" s="153">
        <v>4161</v>
      </c>
      <c r="B3353" s="153" t="s">
        <v>10698</v>
      </c>
      <c r="C3353" s="153" t="s">
        <v>5580</v>
      </c>
      <c r="D3353" s="153" t="s">
        <v>128</v>
      </c>
      <c r="E3353" s="153">
        <v>261.82</v>
      </c>
    </row>
    <row r="3354" spans="1:5">
      <c r="A3354" s="153">
        <v>42430</v>
      </c>
      <c r="B3354" s="153" t="s">
        <v>10699</v>
      </c>
      <c r="C3354" s="153" t="s">
        <v>5580</v>
      </c>
      <c r="D3354" s="153" t="s">
        <v>128</v>
      </c>
      <c r="E3354" s="153">
        <v>5594.17</v>
      </c>
    </row>
    <row r="3355" spans="1:5">
      <c r="A3355" s="153">
        <v>4214</v>
      </c>
      <c r="B3355" s="153" t="s">
        <v>10700</v>
      </c>
      <c r="C3355" s="153" t="s">
        <v>5580</v>
      </c>
      <c r="D3355" s="153" t="s">
        <v>127</v>
      </c>
      <c r="E3355" s="153">
        <v>6.1</v>
      </c>
    </row>
    <row r="3356" spans="1:5">
      <c r="A3356" s="153">
        <v>4215</v>
      </c>
      <c r="B3356" s="153" t="s">
        <v>10701</v>
      </c>
      <c r="C3356" s="153" t="s">
        <v>5580</v>
      </c>
      <c r="D3356" s="153" t="s">
        <v>127</v>
      </c>
      <c r="E3356" s="153">
        <v>4.01</v>
      </c>
    </row>
    <row r="3357" spans="1:5">
      <c r="A3357" s="153">
        <v>4210</v>
      </c>
      <c r="B3357" s="153" t="s">
        <v>10702</v>
      </c>
      <c r="C3357" s="153" t="s">
        <v>5580</v>
      </c>
      <c r="D3357" s="153" t="s">
        <v>127</v>
      </c>
      <c r="E3357" s="153">
        <v>0.67</v>
      </c>
    </row>
    <row r="3358" spans="1:5">
      <c r="A3358" s="153">
        <v>4212</v>
      </c>
      <c r="B3358" s="153" t="s">
        <v>10703</v>
      </c>
      <c r="C3358" s="153" t="s">
        <v>5580</v>
      </c>
      <c r="D3358" s="153" t="s">
        <v>127</v>
      </c>
      <c r="E3358" s="153">
        <v>1.94</v>
      </c>
    </row>
    <row r="3359" spans="1:5">
      <c r="A3359" s="153">
        <v>4213</v>
      </c>
      <c r="B3359" s="153" t="s">
        <v>10704</v>
      </c>
      <c r="C3359" s="153" t="s">
        <v>5580</v>
      </c>
      <c r="D3359" s="153" t="s">
        <v>127</v>
      </c>
      <c r="E3359" s="153">
        <v>8.66</v>
      </c>
    </row>
    <row r="3360" spans="1:5">
      <c r="A3360" s="153">
        <v>4211</v>
      </c>
      <c r="B3360" s="153" t="s">
        <v>10705</v>
      </c>
      <c r="C3360" s="153" t="s">
        <v>5580</v>
      </c>
      <c r="D3360" s="153" t="s">
        <v>127</v>
      </c>
      <c r="E3360" s="153">
        <v>0.97</v>
      </c>
    </row>
    <row r="3361" spans="1:5">
      <c r="A3361" s="153">
        <v>4209</v>
      </c>
      <c r="B3361" s="153" t="s">
        <v>10706</v>
      </c>
      <c r="C3361" s="153" t="s">
        <v>5580</v>
      </c>
      <c r="D3361" s="153" t="s">
        <v>128</v>
      </c>
      <c r="E3361" s="153">
        <v>10.27</v>
      </c>
    </row>
    <row r="3362" spans="1:5">
      <c r="A3362" s="153">
        <v>4180</v>
      </c>
      <c r="B3362" s="153" t="s">
        <v>10707</v>
      </c>
      <c r="C3362" s="153" t="s">
        <v>5580</v>
      </c>
      <c r="D3362" s="153" t="s">
        <v>128</v>
      </c>
      <c r="E3362" s="153">
        <v>7.73</v>
      </c>
    </row>
    <row r="3363" spans="1:5">
      <c r="A3363" s="153">
        <v>4177</v>
      </c>
      <c r="B3363" s="153" t="s">
        <v>10708</v>
      </c>
      <c r="C3363" s="153" t="s">
        <v>5580</v>
      </c>
      <c r="D3363" s="153" t="s">
        <v>128</v>
      </c>
      <c r="E3363" s="153">
        <v>2.56</v>
      </c>
    </row>
    <row r="3364" spans="1:5">
      <c r="A3364" s="153">
        <v>4179</v>
      </c>
      <c r="B3364" s="153" t="s">
        <v>10709</v>
      </c>
      <c r="C3364" s="153" t="s">
        <v>5580</v>
      </c>
      <c r="D3364" s="153" t="s">
        <v>128</v>
      </c>
      <c r="E3364" s="153">
        <v>5.25</v>
      </c>
    </row>
    <row r="3365" spans="1:5">
      <c r="A3365" s="153">
        <v>4208</v>
      </c>
      <c r="B3365" s="153" t="s">
        <v>10710</v>
      </c>
      <c r="C3365" s="153" t="s">
        <v>5580</v>
      </c>
      <c r="D3365" s="153" t="s">
        <v>128</v>
      </c>
      <c r="E3365" s="153">
        <v>24.46</v>
      </c>
    </row>
    <row r="3366" spans="1:5">
      <c r="A3366" s="153">
        <v>4181</v>
      </c>
      <c r="B3366" s="153" t="s">
        <v>10711</v>
      </c>
      <c r="C3366" s="153" t="s">
        <v>5580</v>
      </c>
      <c r="D3366" s="153" t="s">
        <v>128</v>
      </c>
      <c r="E3366" s="153">
        <v>15.98</v>
      </c>
    </row>
    <row r="3367" spans="1:5">
      <c r="A3367" s="153">
        <v>4178</v>
      </c>
      <c r="B3367" s="153" t="s">
        <v>10712</v>
      </c>
      <c r="C3367" s="153" t="s">
        <v>5580</v>
      </c>
      <c r="D3367" s="153" t="s">
        <v>128</v>
      </c>
      <c r="E3367" s="153">
        <v>3.56</v>
      </c>
    </row>
    <row r="3368" spans="1:5">
      <c r="A3368" s="153">
        <v>4182</v>
      </c>
      <c r="B3368" s="153" t="s">
        <v>10713</v>
      </c>
      <c r="C3368" s="153" t="s">
        <v>5580</v>
      </c>
      <c r="D3368" s="153" t="s">
        <v>128</v>
      </c>
      <c r="E3368" s="153">
        <v>39.79</v>
      </c>
    </row>
    <row r="3369" spans="1:5">
      <c r="A3369" s="153">
        <v>4183</v>
      </c>
      <c r="B3369" s="153" t="s">
        <v>10714</v>
      </c>
      <c r="C3369" s="153" t="s">
        <v>5580</v>
      </c>
      <c r="D3369" s="153" t="s">
        <v>128</v>
      </c>
      <c r="E3369" s="153">
        <v>64.069999999999993</v>
      </c>
    </row>
    <row r="3370" spans="1:5">
      <c r="A3370" s="153">
        <v>4184</v>
      </c>
      <c r="B3370" s="153" t="s">
        <v>10715</v>
      </c>
      <c r="C3370" s="153" t="s">
        <v>5580</v>
      </c>
      <c r="D3370" s="153" t="s">
        <v>128</v>
      </c>
      <c r="E3370" s="153">
        <v>141.43</v>
      </c>
    </row>
    <row r="3371" spans="1:5">
      <c r="A3371" s="153">
        <v>4185</v>
      </c>
      <c r="B3371" s="153" t="s">
        <v>10716</v>
      </c>
      <c r="C3371" s="153" t="s">
        <v>5580</v>
      </c>
      <c r="D3371" s="153" t="s">
        <v>128</v>
      </c>
      <c r="E3371" s="153">
        <v>234.99</v>
      </c>
    </row>
    <row r="3372" spans="1:5">
      <c r="A3372" s="153">
        <v>4205</v>
      </c>
      <c r="B3372" s="153" t="s">
        <v>10717</v>
      </c>
      <c r="C3372" s="153" t="s">
        <v>5580</v>
      </c>
      <c r="D3372" s="153" t="s">
        <v>128</v>
      </c>
      <c r="E3372" s="153">
        <v>13.57</v>
      </c>
    </row>
    <row r="3373" spans="1:5">
      <c r="A3373" s="153">
        <v>4192</v>
      </c>
      <c r="B3373" s="153" t="s">
        <v>10718</v>
      </c>
      <c r="C3373" s="153" t="s">
        <v>5580</v>
      </c>
      <c r="D3373" s="153" t="s">
        <v>128</v>
      </c>
      <c r="E3373" s="153">
        <v>13.57</v>
      </c>
    </row>
    <row r="3374" spans="1:5">
      <c r="A3374" s="153">
        <v>4191</v>
      </c>
      <c r="B3374" s="153" t="s">
        <v>10719</v>
      </c>
      <c r="C3374" s="153" t="s">
        <v>5580</v>
      </c>
      <c r="D3374" s="153" t="s">
        <v>128</v>
      </c>
      <c r="E3374" s="153">
        <v>13.57</v>
      </c>
    </row>
    <row r="3375" spans="1:5">
      <c r="A3375" s="153">
        <v>4207</v>
      </c>
      <c r="B3375" s="153" t="s">
        <v>10720</v>
      </c>
      <c r="C3375" s="153" t="s">
        <v>5580</v>
      </c>
      <c r="D3375" s="153" t="s">
        <v>128</v>
      </c>
      <c r="E3375" s="153">
        <v>10.92</v>
      </c>
    </row>
    <row r="3376" spans="1:5">
      <c r="A3376" s="153">
        <v>4206</v>
      </c>
      <c r="B3376" s="153" t="s">
        <v>10721</v>
      </c>
      <c r="C3376" s="153" t="s">
        <v>5580</v>
      </c>
      <c r="D3376" s="153" t="s">
        <v>128</v>
      </c>
      <c r="E3376" s="153">
        <v>10.6</v>
      </c>
    </row>
    <row r="3377" spans="1:5">
      <c r="A3377" s="153">
        <v>4190</v>
      </c>
      <c r="B3377" s="153" t="s">
        <v>10722</v>
      </c>
      <c r="C3377" s="153" t="s">
        <v>5580</v>
      </c>
      <c r="D3377" s="153" t="s">
        <v>128</v>
      </c>
      <c r="E3377" s="153">
        <v>10.6</v>
      </c>
    </row>
    <row r="3378" spans="1:5">
      <c r="A3378" s="153">
        <v>4186</v>
      </c>
      <c r="B3378" s="153" t="s">
        <v>10723</v>
      </c>
      <c r="C3378" s="153" t="s">
        <v>5580</v>
      </c>
      <c r="D3378" s="153" t="s">
        <v>128</v>
      </c>
      <c r="E3378" s="153">
        <v>3.13</v>
      </c>
    </row>
    <row r="3379" spans="1:5">
      <c r="A3379" s="153">
        <v>4188</v>
      </c>
      <c r="B3379" s="153" t="s">
        <v>10724</v>
      </c>
      <c r="C3379" s="153" t="s">
        <v>5580</v>
      </c>
      <c r="D3379" s="153" t="s">
        <v>128</v>
      </c>
      <c r="E3379" s="153">
        <v>6.4</v>
      </c>
    </row>
    <row r="3380" spans="1:5">
      <c r="A3380" s="153">
        <v>4189</v>
      </c>
      <c r="B3380" s="153" t="s">
        <v>10725</v>
      </c>
      <c r="C3380" s="153" t="s">
        <v>5580</v>
      </c>
      <c r="D3380" s="153" t="s">
        <v>128</v>
      </c>
      <c r="E3380" s="153">
        <v>6.4</v>
      </c>
    </row>
    <row r="3381" spans="1:5">
      <c r="A3381" s="153">
        <v>4197</v>
      </c>
      <c r="B3381" s="153" t="s">
        <v>10726</v>
      </c>
      <c r="C3381" s="153" t="s">
        <v>5580</v>
      </c>
      <c r="D3381" s="153" t="s">
        <v>128</v>
      </c>
      <c r="E3381" s="153">
        <v>33.880000000000003</v>
      </c>
    </row>
    <row r="3382" spans="1:5">
      <c r="A3382" s="153">
        <v>4194</v>
      </c>
      <c r="B3382" s="153" t="s">
        <v>10727</v>
      </c>
      <c r="C3382" s="153" t="s">
        <v>5580</v>
      </c>
      <c r="D3382" s="153" t="s">
        <v>128</v>
      </c>
      <c r="E3382" s="153">
        <v>20.47</v>
      </c>
    </row>
    <row r="3383" spans="1:5">
      <c r="A3383" s="153">
        <v>4193</v>
      </c>
      <c r="B3383" s="153" t="s">
        <v>10728</v>
      </c>
      <c r="C3383" s="153" t="s">
        <v>5580</v>
      </c>
      <c r="D3383" s="153" t="s">
        <v>128</v>
      </c>
      <c r="E3383" s="153">
        <v>20.47</v>
      </c>
    </row>
    <row r="3384" spans="1:5">
      <c r="A3384" s="153">
        <v>4204</v>
      </c>
      <c r="B3384" s="153" t="s">
        <v>10729</v>
      </c>
      <c r="C3384" s="153" t="s">
        <v>5580</v>
      </c>
      <c r="D3384" s="153" t="s">
        <v>128</v>
      </c>
      <c r="E3384" s="153">
        <v>20.47</v>
      </c>
    </row>
    <row r="3385" spans="1:5">
      <c r="A3385" s="153">
        <v>4187</v>
      </c>
      <c r="B3385" s="153" t="s">
        <v>10730</v>
      </c>
      <c r="C3385" s="153" t="s">
        <v>5580</v>
      </c>
      <c r="D3385" s="153" t="s">
        <v>128</v>
      </c>
      <c r="E3385" s="153">
        <v>4.08</v>
      </c>
    </row>
    <row r="3386" spans="1:5">
      <c r="A3386" s="153">
        <v>4202</v>
      </c>
      <c r="B3386" s="153" t="s">
        <v>10731</v>
      </c>
      <c r="C3386" s="153" t="s">
        <v>5580</v>
      </c>
      <c r="D3386" s="153" t="s">
        <v>128</v>
      </c>
      <c r="E3386" s="153">
        <v>61.88</v>
      </c>
    </row>
    <row r="3387" spans="1:5">
      <c r="A3387" s="153">
        <v>4203</v>
      </c>
      <c r="B3387" s="153" t="s">
        <v>10732</v>
      </c>
      <c r="C3387" s="153" t="s">
        <v>5580</v>
      </c>
      <c r="D3387" s="153" t="s">
        <v>128</v>
      </c>
      <c r="E3387" s="153">
        <v>54.65</v>
      </c>
    </row>
    <row r="3388" spans="1:5">
      <c r="A3388" s="153">
        <v>40368</v>
      </c>
      <c r="B3388" s="153" t="s">
        <v>10733</v>
      </c>
      <c r="C3388" s="153" t="s">
        <v>5580</v>
      </c>
      <c r="D3388" s="153" t="s">
        <v>128</v>
      </c>
      <c r="E3388" s="153">
        <v>25.65</v>
      </c>
    </row>
    <row r="3389" spans="1:5">
      <c r="A3389" s="153">
        <v>40365</v>
      </c>
      <c r="B3389" s="153" t="s">
        <v>10734</v>
      </c>
      <c r="C3389" s="153" t="s">
        <v>5580</v>
      </c>
      <c r="D3389" s="153" t="s">
        <v>128</v>
      </c>
      <c r="E3389" s="153">
        <v>17.3</v>
      </c>
    </row>
    <row r="3390" spans="1:5">
      <c r="A3390" s="153">
        <v>40356</v>
      </c>
      <c r="B3390" s="153" t="s">
        <v>10735</v>
      </c>
      <c r="C3390" s="153" t="s">
        <v>5580</v>
      </c>
      <c r="D3390" s="153" t="s">
        <v>128</v>
      </c>
      <c r="E3390" s="153">
        <v>5.91</v>
      </c>
    </row>
    <row r="3391" spans="1:5">
      <c r="A3391" s="153">
        <v>40362</v>
      </c>
      <c r="B3391" s="153" t="s">
        <v>10736</v>
      </c>
      <c r="C3391" s="153" t="s">
        <v>5580</v>
      </c>
      <c r="D3391" s="153" t="s">
        <v>128</v>
      </c>
      <c r="E3391" s="153">
        <v>11.46</v>
      </c>
    </row>
    <row r="3392" spans="1:5">
      <c r="A3392" s="153">
        <v>40374</v>
      </c>
      <c r="B3392" s="153" t="s">
        <v>10737</v>
      </c>
      <c r="C3392" s="153" t="s">
        <v>5580</v>
      </c>
      <c r="D3392" s="153" t="s">
        <v>128</v>
      </c>
      <c r="E3392" s="153">
        <v>67.040000000000006</v>
      </c>
    </row>
    <row r="3393" spans="1:5">
      <c r="A3393" s="153">
        <v>40371</v>
      </c>
      <c r="B3393" s="153" t="s">
        <v>10738</v>
      </c>
      <c r="C3393" s="153" t="s">
        <v>5580</v>
      </c>
      <c r="D3393" s="153" t="s">
        <v>128</v>
      </c>
      <c r="E3393" s="153">
        <v>42.2</v>
      </c>
    </row>
    <row r="3394" spans="1:5">
      <c r="A3394" s="153">
        <v>40359</v>
      </c>
      <c r="B3394" s="153" t="s">
        <v>10739</v>
      </c>
      <c r="C3394" s="153" t="s">
        <v>5580</v>
      </c>
      <c r="D3394" s="153" t="s">
        <v>128</v>
      </c>
      <c r="E3394" s="153">
        <v>7.63</v>
      </c>
    </row>
    <row r="3395" spans="1:5">
      <c r="A3395" s="153">
        <v>7595</v>
      </c>
      <c r="B3395" s="153" t="s">
        <v>10740</v>
      </c>
      <c r="C3395" s="153" t="s">
        <v>5578</v>
      </c>
      <c r="D3395" s="153" t="s">
        <v>127</v>
      </c>
      <c r="E3395" s="153">
        <v>11.29</v>
      </c>
    </row>
    <row r="3396" spans="1:5">
      <c r="A3396" s="153">
        <v>41094</v>
      </c>
      <c r="B3396" s="153" t="s">
        <v>10741</v>
      </c>
      <c r="C3396" s="153" t="s">
        <v>5588</v>
      </c>
      <c r="D3396" s="153" t="s">
        <v>127</v>
      </c>
      <c r="E3396" s="153">
        <v>2075.29</v>
      </c>
    </row>
    <row r="3397" spans="1:5">
      <c r="A3397" s="153">
        <v>38175</v>
      </c>
      <c r="B3397" s="153" t="s">
        <v>10742</v>
      </c>
      <c r="C3397" s="153" t="s">
        <v>5580</v>
      </c>
      <c r="D3397" s="153" t="s">
        <v>127</v>
      </c>
      <c r="E3397" s="153">
        <v>2.34</v>
      </c>
    </row>
    <row r="3398" spans="1:5">
      <c r="A3398" s="153">
        <v>38176</v>
      </c>
      <c r="B3398" s="153" t="s">
        <v>10743</v>
      </c>
      <c r="C3398" s="153" t="s">
        <v>5580</v>
      </c>
      <c r="D3398" s="153" t="s">
        <v>127</v>
      </c>
      <c r="E3398" s="153">
        <v>6.34</v>
      </c>
    </row>
    <row r="3399" spans="1:5">
      <c r="A3399" s="153">
        <v>36152</v>
      </c>
      <c r="B3399" s="153" t="s">
        <v>10744</v>
      </c>
      <c r="C3399" s="153" t="s">
        <v>5580</v>
      </c>
      <c r="D3399" s="153" t="s">
        <v>127</v>
      </c>
      <c r="E3399" s="153">
        <v>4.68</v>
      </c>
    </row>
    <row r="3400" spans="1:5">
      <c r="A3400" s="153">
        <v>11138</v>
      </c>
      <c r="B3400" s="153" t="s">
        <v>10745</v>
      </c>
      <c r="C3400" s="153" t="s">
        <v>5585</v>
      </c>
      <c r="D3400" s="153" t="s">
        <v>127</v>
      </c>
      <c r="E3400" s="153">
        <v>2.35</v>
      </c>
    </row>
    <row r="3401" spans="1:5">
      <c r="A3401" s="153">
        <v>5333</v>
      </c>
      <c r="B3401" s="153" t="s">
        <v>10746</v>
      </c>
      <c r="C3401" s="153" t="s">
        <v>5585</v>
      </c>
      <c r="D3401" s="153" t="s">
        <v>127</v>
      </c>
      <c r="E3401" s="153">
        <v>18.260000000000002</v>
      </c>
    </row>
    <row r="3402" spans="1:5">
      <c r="A3402" s="153">
        <v>4221</v>
      </c>
      <c r="B3402" s="153" t="s">
        <v>10747</v>
      </c>
      <c r="C3402" s="153" t="s">
        <v>5585</v>
      </c>
      <c r="D3402" s="153" t="s">
        <v>5579</v>
      </c>
      <c r="E3402" s="153">
        <v>3.65</v>
      </c>
    </row>
    <row r="3403" spans="1:5">
      <c r="A3403" s="153">
        <v>4227</v>
      </c>
      <c r="B3403" s="153" t="s">
        <v>10748</v>
      </c>
      <c r="C3403" s="153" t="s">
        <v>5585</v>
      </c>
      <c r="D3403" s="153" t="s">
        <v>5579</v>
      </c>
      <c r="E3403" s="153">
        <v>13.8</v>
      </c>
    </row>
    <row r="3404" spans="1:5">
      <c r="A3404" s="153">
        <v>38170</v>
      </c>
      <c r="B3404" s="153" t="s">
        <v>10749</v>
      </c>
      <c r="C3404" s="153" t="s">
        <v>5580</v>
      </c>
      <c r="D3404" s="153" t="s">
        <v>127</v>
      </c>
      <c r="E3404" s="153">
        <v>10.68</v>
      </c>
    </row>
    <row r="3405" spans="1:5">
      <c r="A3405" s="153">
        <v>4252</v>
      </c>
      <c r="B3405" s="153" t="s">
        <v>10750</v>
      </c>
      <c r="C3405" s="153" t="s">
        <v>5578</v>
      </c>
      <c r="D3405" s="153" t="s">
        <v>127</v>
      </c>
      <c r="E3405" s="153">
        <v>11.53</v>
      </c>
    </row>
    <row r="3406" spans="1:5">
      <c r="A3406" s="153">
        <v>40980</v>
      </c>
      <c r="B3406" s="153" t="s">
        <v>10751</v>
      </c>
      <c r="C3406" s="153" t="s">
        <v>5588</v>
      </c>
      <c r="D3406" s="153" t="s">
        <v>127</v>
      </c>
      <c r="E3406" s="153">
        <v>2021.13</v>
      </c>
    </row>
    <row r="3407" spans="1:5">
      <c r="A3407" s="153">
        <v>4243</v>
      </c>
      <c r="B3407" s="153" t="s">
        <v>10752</v>
      </c>
      <c r="C3407" s="153" t="s">
        <v>5578</v>
      </c>
      <c r="D3407" s="153" t="s">
        <v>127</v>
      </c>
      <c r="E3407" s="153">
        <v>8.5299999999999994</v>
      </c>
    </row>
    <row r="3408" spans="1:5">
      <c r="A3408" s="153">
        <v>41031</v>
      </c>
      <c r="B3408" s="153" t="s">
        <v>10753</v>
      </c>
      <c r="C3408" s="153" t="s">
        <v>5588</v>
      </c>
      <c r="D3408" s="153" t="s">
        <v>127</v>
      </c>
      <c r="E3408" s="153">
        <v>1497.46</v>
      </c>
    </row>
    <row r="3409" spans="1:5">
      <c r="A3409" s="153">
        <v>40986</v>
      </c>
      <c r="B3409" s="153" t="s">
        <v>10754</v>
      </c>
      <c r="C3409" s="153" t="s">
        <v>5588</v>
      </c>
      <c r="D3409" s="153" t="s">
        <v>127</v>
      </c>
      <c r="E3409" s="153">
        <v>1445.1</v>
      </c>
    </row>
    <row r="3410" spans="1:5">
      <c r="A3410" s="153">
        <v>37666</v>
      </c>
      <c r="B3410" s="153" t="s">
        <v>10755</v>
      </c>
      <c r="C3410" s="153" t="s">
        <v>5578</v>
      </c>
      <c r="D3410" s="153" t="s">
        <v>127</v>
      </c>
      <c r="E3410" s="153">
        <v>8.24</v>
      </c>
    </row>
    <row r="3411" spans="1:5">
      <c r="A3411" s="153">
        <v>4250</v>
      </c>
      <c r="B3411" s="153" t="s">
        <v>10756</v>
      </c>
      <c r="C3411" s="153" t="s">
        <v>5578</v>
      </c>
      <c r="D3411" s="153" t="s">
        <v>127</v>
      </c>
      <c r="E3411" s="153">
        <v>10.4</v>
      </c>
    </row>
    <row r="3412" spans="1:5">
      <c r="A3412" s="153">
        <v>40978</v>
      </c>
      <c r="B3412" s="153" t="s">
        <v>10757</v>
      </c>
      <c r="C3412" s="153" t="s">
        <v>5588</v>
      </c>
      <c r="D3412" s="153" t="s">
        <v>127</v>
      </c>
      <c r="E3412" s="153">
        <v>1823.06</v>
      </c>
    </row>
    <row r="3413" spans="1:5">
      <c r="A3413" s="153">
        <v>25960</v>
      </c>
      <c r="B3413" s="153" t="s">
        <v>10758</v>
      </c>
      <c r="C3413" s="153" t="s">
        <v>5578</v>
      </c>
      <c r="D3413" s="153" t="s">
        <v>127</v>
      </c>
      <c r="E3413" s="153">
        <v>10.51</v>
      </c>
    </row>
    <row r="3414" spans="1:5">
      <c r="A3414" s="153">
        <v>41043</v>
      </c>
      <c r="B3414" s="153" t="s">
        <v>10759</v>
      </c>
      <c r="C3414" s="153" t="s">
        <v>5588</v>
      </c>
      <c r="D3414" s="153" t="s">
        <v>127</v>
      </c>
      <c r="E3414" s="153">
        <v>1843.03</v>
      </c>
    </row>
    <row r="3415" spans="1:5">
      <c r="A3415" s="153">
        <v>4234</v>
      </c>
      <c r="B3415" s="153" t="s">
        <v>10760</v>
      </c>
      <c r="C3415" s="153" t="s">
        <v>5578</v>
      </c>
      <c r="D3415" s="153" t="s">
        <v>5579</v>
      </c>
      <c r="E3415" s="153">
        <v>11.53</v>
      </c>
    </row>
    <row r="3416" spans="1:5">
      <c r="A3416" s="153">
        <v>40987</v>
      </c>
      <c r="B3416" s="153" t="s">
        <v>10761</v>
      </c>
      <c r="C3416" s="153" t="s">
        <v>5588</v>
      </c>
      <c r="D3416" s="153" t="s">
        <v>127</v>
      </c>
      <c r="E3416" s="153">
        <v>2018.97</v>
      </c>
    </row>
    <row r="3417" spans="1:5">
      <c r="A3417" s="153">
        <v>4253</v>
      </c>
      <c r="B3417" s="153" t="s">
        <v>10762</v>
      </c>
      <c r="C3417" s="153" t="s">
        <v>5578</v>
      </c>
      <c r="D3417" s="153" t="s">
        <v>127</v>
      </c>
      <c r="E3417" s="153">
        <v>8.09</v>
      </c>
    </row>
    <row r="3418" spans="1:5">
      <c r="A3418" s="153">
        <v>40981</v>
      </c>
      <c r="B3418" s="153" t="s">
        <v>10763</v>
      </c>
      <c r="C3418" s="153" t="s">
        <v>5588</v>
      </c>
      <c r="D3418" s="153" t="s">
        <v>127</v>
      </c>
      <c r="E3418" s="153">
        <v>1418</v>
      </c>
    </row>
    <row r="3419" spans="1:5">
      <c r="A3419" s="153">
        <v>4254</v>
      </c>
      <c r="B3419" s="153" t="s">
        <v>10764</v>
      </c>
      <c r="C3419" s="153" t="s">
        <v>5578</v>
      </c>
      <c r="D3419" s="153" t="s">
        <v>127</v>
      </c>
      <c r="E3419" s="153">
        <v>7.7</v>
      </c>
    </row>
    <row r="3420" spans="1:5">
      <c r="A3420" s="153">
        <v>41036</v>
      </c>
      <c r="B3420" s="153" t="s">
        <v>10765</v>
      </c>
      <c r="C3420" s="153" t="s">
        <v>5588</v>
      </c>
      <c r="D3420" s="153" t="s">
        <v>127</v>
      </c>
      <c r="E3420" s="153">
        <v>1350.48</v>
      </c>
    </row>
    <row r="3421" spans="1:5">
      <c r="A3421" s="153">
        <v>4251</v>
      </c>
      <c r="B3421" s="153" t="s">
        <v>10766</v>
      </c>
      <c r="C3421" s="153" t="s">
        <v>5578</v>
      </c>
      <c r="D3421" s="153" t="s">
        <v>127</v>
      </c>
      <c r="E3421" s="153">
        <v>14.61</v>
      </c>
    </row>
    <row r="3422" spans="1:5">
      <c r="A3422" s="153">
        <v>40979</v>
      </c>
      <c r="B3422" s="153" t="s">
        <v>10767</v>
      </c>
      <c r="C3422" s="153" t="s">
        <v>5588</v>
      </c>
      <c r="D3422" s="153" t="s">
        <v>127</v>
      </c>
      <c r="E3422" s="153">
        <v>2561.88</v>
      </c>
    </row>
    <row r="3423" spans="1:5">
      <c r="A3423" s="153">
        <v>4230</v>
      </c>
      <c r="B3423" s="153" t="s">
        <v>10768</v>
      </c>
      <c r="C3423" s="153" t="s">
        <v>5578</v>
      </c>
      <c r="D3423" s="153" t="s">
        <v>127</v>
      </c>
      <c r="E3423" s="153">
        <v>10.33</v>
      </c>
    </row>
    <row r="3424" spans="1:5">
      <c r="A3424" s="153">
        <v>40998</v>
      </c>
      <c r="B3424" s="153" t="s">
        <v>10769</v>
      </c>
      <c r="C3424" s="153" t="s">
        <v>5588</v>
      </c>
      <c r="D3424" s="153" t="s">
        <v>127</v>
      </c>
      <c r="E3424" s="153">
        <v>1811.15</v>
      </c>
    </row>
    <row r="3425" spans="1:5">
      <c r="A3425" s="153">
        <v>4257</v>
      </c>
      <c r="B3425" s="153" t="s">
        <v>10770</v>
      </c>
      <c r="C3425" s="153" t="s">
        <v>5578</v>
      </c>
      <c r="D3425" s="153" t="s">
        <v>127</v>
      </c>
      <c r="E3425" s="153">
        <v>9.09</v>
      </c>
    </row>
    <row r="3426" spans="1:5">
      <c r="A3426" s="153">
        <v>40982</v>
      </c>
      <c r="B3426" s="153" t="s">
        <v>10771</v>
      </c>
      <c r="C3426" s="153" t="s">
        <v>5588</v>
      </c>
      <c r="D3426" s="153" t="s">
        <v>127</v>
      </c>
      <c r="E3426" s="153">
        <v>1592.92</v>
      </c>
    </row>
    <row r="3427" spans="1:5">
      <c r="A3427" s="153">
        <v>4240</v>
      </c>
      <c r="B3427" s="153" t="s">
        <v>10772</v>
      </c>
      <c r="C3427" s="153" t="s">
        <v>5578</v>
      </c>
      <c r="D3427" s="153" t="s">
        <v>127</v>
      </c>
      <c r="E3427" s="153">
        <v>10.7</v>
      </c>
    </row>
    <row r="3428" spans="1:5">
      <c r="A3428" s="153">
        <v>41026</v>
      </c>
      <c r="B3428" s="153" t="s">
        <v>10773</v>
      </c>
      <c r="C3428" s="153" t="s">
        <v>5588</v>
      </c>
      <c r="D3428" s="153" t="s">
        <v>127</v>
      </c>
      <c r="E3428" s="153">
        <v>1874.45</v>
      </c>
    </row>
    <row r="3429" spans="1:5">
      <c r="A3429" s="153">
        <v>4239</v>
      </c>
      <c r="B3429" s="153" t="s">
        <v>10774</v>
      </c>
      <c r="C3429" s="153" t="s">
        <v>5578</v>
      </c>
      <c r="D3429" s="153" t="s">
        <v>127</v>
      </c>
      <c r="E3429" s="153">
        <v>13.12</v>
      </c>
    </row>
    <row r="3430" spans="1:5">
      <c r="A3430" s="153">
        <v>41024</v>
      </c>
      <c r="B3430" s="153" t="s">
        <v>10775</v>
      </c>
      <c r="C3430" s="153" t="s">
        <v>5588</v>
      </c>
      <c r="D3430" s="153" t="s">
        <v>127</v>
      </c>
      <c r="E3430" s="153">
        <v>2299.61</v>
      </c>
    </row>
    <row r="3431" spans="1:5">
      <c r="A3431" s="153">
        <v>4248</v>
      </c>
      <c r="B3431" s="153" t="s">
        <v>10776</v>
      </c>
      <c r="C3431" s="153" t="s">
        <v>5578</v>
      </c>
      <c r="D3431" s="153" t="s">
        <v>127</v>
      </c>
      <c r="E3431" s="153">
        <v>9.6199999999999992</v>
      </c>
    </row>
    <row r="3432" spans="1:5">
      <c r="A3432" s="153">
        <v>41033</v>
      </c>
      <c r="B3432" s="153" t="s">
        <v>10777</v>
      </c>
      <c r="C3432" s="153" t="s">
        <v>5588</v>
      </c>
      <c r="D3432" s="153" t="s">
        <v>127</v>
      </c>
      <c r="E3432" s="153">
        <v>1685.78</v>
      </c>
    </row>
    <row r="3433" spans="1:5">
      <c r="A3433" s="153">
        <v>25959</v>
      </c>
      <c r="B3433" s="153" t="s">
        <v>10778</v>
      </c>
      <c r="C3433" s="153" t="s">
        <v>5578</v>
      </c>
      <c r="D3433" s="153" t="s">
        <v>127</v>
      </c>
      <c r="E3433" s="153">
        <v>11.05</v>
      </c>
    </row>
    <row r="3434" spans="1:5">
      <c r="A3434" s="153">
        <v>41040</v>
      </c>
      <c r="B3434" s="153" t="s">
        <v>10779</v>
      </c>
      <c r="C3434" s="153" t="s">
        <v>5588</v>
      </c>
      <c r="D3434" s="153" t="s">
        <v>127</v>
      </c>
      <c r="E3434" s="153">
        <v>1935.19</v>
      </c>
    </row>
    <row r="3435" spans="1:5">
      <c r="A3435" s="153">
        <v>4238</v>
      </c>
      <c r="B3435" s="153" t="s">
        <v>10780</v>
      </c>
      <c r="C3435" s="153" t="s">
        <v>5578</v>
      </c>
      <c r="D3435" s="153" t="s">
        <v>127</v>
      </c>
      <c r="E3435" s="153">
        <v>12.05</v>
      </c>
    </row>
    <row r="3436" spans="1:5">
      <c r="A3436" s="153">
        <v>41012</v>
      </c>
      <c r="B3436" s="153" t="s">
        <v>10781</v>
      </c>
      <c r="C3436" s="153" t="s">
        <v>5588</v>
      </c>
      <c r="D3436" s="153" t="s">
        <v>127</v>
      </c>
      <c r="E3436" s="153">
        <v>2110.39</v>
      </c>
    </row>
    <row r="3437" spans="1:5">
      <c r="A3437" s="153">
        <v>4237</v>
      </c>
      <c r="B3437" s="153" t="s">
        <v>10782</v>
      </c>
      <c r="C3437" s="153" t="s">
        <v>5578</v>
      </c>
      <c r="D3437" s="153" t="s">
        <v>127</v>
      </c>
      <c r="E3437" s="153">
        <v>11.08</v>
      </c>
    </row>
    <row r="3438" spans="1:5">
      <c r="A3438" s="153">
        <v>41002</v>
      </c>
      <c r="B3438" s="153" t="s">
        <v>10783</v>
      </c>
      <c r="C3438" s="153" t="s">
        <v>5588</v>
      </c>
      <c r="D3438" s="153" t="s">
        <v>127</v>
      </c>
      <c r="E3438" s="153">
        <v>1943.85</v>
      </c>
    </row>
    <row r="3439" spans="1:5">
      <c r="A3439" s="153">
        <v>4233</v>
      </c>
      <c r="B3439" s="153" t="s">
        <v>10784</v>
      </c>
      <c r="C3439" s="153" t="s">
        <v>5578</v>
      </c>
      <c r="D3439" s="153" t="s">
        <v>127</v>
      </c>
      <c r="E3439" s="153">
        <v>9.48</v>
      </c>
    </row>
    <row r="3440" spans="1:5">
      <c r="A3440" s="153">
        <v>41001</v>
      </c>
      <c r="B3440" s="153" t="s">
        <v>10785</v>
      </c>
      <c r="C3440" s="153" t="s">
        <v>5588</v>
      </c>
      <c r="D3440" s="153" t="s">
        <v>127</v>
      </c>
      <c r="E3440" s="153">
        <v>1661.87</v>
      </c>
    </row>
    <row r="3441" spans="1:5">
      <c r="A3441" s="153">
        <v>2</v>
      </c>
      <c r="B3441" s="153" t="s">
        <v>10786</v>
      </c>
      <c r="C3441" s="153" t="s">
        <v>5582</v>
      </c>
      <c r="D3441" s="153" t="s">
        <v>127</v>
      </c>
      <c r="E3441" s="153">
        <v>6.57</v>
      </c>
    </row>
    <row r="3442" spans="1:5">
      <c r="A3442" s="153">
        <v>36517</v>
      </c>
      <c r="B3442" s="153" t="s">
        <v>10787</v>
      </c>
      <c r="C3442" s="153" t="s">
        <v>5580</v>
      </c>
      <c r="D3442" s="153" t="s">
        <v>128</v>
      </c>
      <c r="E3442" s="153">
        <v>319680</v>
      </c>
    </row>
    <row r="3443" spans="1:5">
      <c r="A3443" s="153">
        <v>4262</v>
      </c>
      <c r="B3443" s="153" t="s">
        <v>10788</v>
      </c>
      <c r="C3443" s="153" t="s">
        <v>5580</v>
      </c>
      <c r="D3443" s="153" t="s">
        <v>128</v>
      </c>
      <c r="E3443" s="153">
        <v>360000</v>
      </c>
    </row>
    <row r="3444" spans="1:5">
      <c r="A3444" s="153">
        <v>4263</v>
      </c>
      <c r="B3444" s="153" t="s">
        <v>10789</v>
      </c>
      <c r="C3444" s="153" t="s">
        <v>5580</v>
      </c>
      <c r="D3444" s="153" t="s">
        <v>128</v>
      </c>
      <c r="E3444" s="153">
        <v>499199.97</v>
      </c>
    </row>
    <row r="3445" spans="1:5">
      <c r="A3445" s="153">
        <v>36518</v>
      </c>
      <c r="B3445" s="153" t="s">
        <v>10790</v>
      </c>
      <c r="C3445" s="153" t="s">
        <v>5580</v>
      </c>
      <c r="D3445" s="153" t="s">
        <v>128</v>
      </c>
      <c r="E3445" s="153">
        <v>568319.97</v>
      </c>
    </row>
    <row r="3446" spans="1:5">
      <c r="A3446" s="153">
        <v>14221</v>
      </c>
      <c r="B3446" s="153" t="s">
        <v>10791</v>
      </c>
      <c r="C3446" s="153" t="s">
        <v>5580</v>
      </c>
      <c r="D3446" s="153" t="s">
        <v>128</v>
      </c>
      <c r="E3446" s="153">
        <v>331679.98</v>
      </c>
    </row>
    <row r="3447" spans="1:5">
      <c r="A3447" s="153">
        <v>38402</v>
      </c>
      <c r="B3447" s="153" t="s">
        <v>10792</v>
      </c>
      <c r="C3447" s="153" t="s">
        <v>5580</v>
      </c>
      <c r="D3447" s="153" t="s">
        <v>127</v>
      </c>
      <c r="E3447" s="153">
        <v>4.45</v>
      </c>
    </row>
    <row r="3448" spans="1:5">
      <c r="A3448" s="153">
        <v>3412</v>
      </c>
      <c r="B3448" s="153" t="s">
        <v>10793</v>
      </c>
      <c r="C3448" s="153" t="s">
        <v>5581</v>
      </c>
      <c r="D3448" s="153" t="s">
        <v>128</v>
      </c>
      <c r="E3448" s="153">
        <v>13.73</v>
      </c>
    </row>
    <row r="3449" spans="1:5">
      <c r="A3449" s="153">
        <v>3413</v>
      </c>
      <c r="B3449" s="153" t="s">
        <v>10794</v>
      </c>
      <c r="C3449" s="153" t="s">
        <v>5581</v>
      </c>
      <c r="D3449" s="153" t="s">
        <v>128</v>
      </c>
      <c r="E3449" s="153">
        <v>30.91</v>
      </c>
    </row>
    <row r="3450" spans="1:5">
      <c r="A3450" s="153">
        <v>39744</v>
      </c>
      <c r="B3450" s="153" t="s">
        <v>10795</v>
      </c>
      <c r="C3450" s="153" t="s">
        <v>5581</v>
      </c>
      <c r="D3450" s="153" t="s">
        <v>128</v>
      </c>
      <c r="E3450" s="153">
        <v>24</v>
      </c>
    </row>
    <row r="3451" spans="1:5">
      <c r="A3451" s="153">
        <v>39745</v>
      </c>
      <c r="B3451" s="153" t="s">
        <v>10796</v>
      </c>
      <c r="C3451" s="153" t="s">
        <v>5581</v>
      </c>
      <c r="D3451" s="153" t="s">
        <v>128</v>
      </c>
      <c r="E3451" s="153">
        <v>50.66</v>
      </c>
    </row>
    <row r="3452" spans="1:5">
      <c r="A3452" s="153">
        <v>39637</v>
      </c>
      <c r="B3452" s="153" t="s">
        <v>10797</v>
      </c>
      <c r="C3452" s="153" t="s">
        <v>5581</v>
      </c>
      <c r="D3452" s="153" t="s">
        <v>127</v>
      </c>
      <c r="E3452" s="153">
        <v>73.78</v>
      </c>
    </row>
    <row r="3453" spans="1:5">
      <c r="A3453" s="153">
        <v>39638</v>
      </c>
      <c r="B3453" s="153" t="s">
        <v>10798</v>
      </c>
      <c r="C3453" s="153" t="s">
        <v>5581</v>
      </c>
      <c r="D3453" s="153" t="s">
        <v>127</v>
      </c>
      <c r="E3453" s="153">
        <v>137.4</v>
      </c>
    </row>
    <row r="3454" spans="1:5">
      <c r="A3454" s="153">
        <v>39639</v>
      </c>
      <c r="B3454" s="153" t="s">
        <v>10799</v>
      </c>
      <c r="C3454" s="153" t="s">
        <v>5581</v>
      </c>
      <c r="D3454" s="153" t="s">
        <v>127</v>
      </c>
      <c r="E3454" s="153">
        <v>181.15</v>
      </c>
    </row>
    <row r="3455" spans="1:5">
      <c r="A3455" s="153">
        <v>39517</v>
      </c>
      <c r="B3455" s="153" t="s">
        <v>10800</v>
      </c>
      <c r="C3455" s="153" t="s">
        <v>5581</v>
      </c>
      <c r="D3455" s="153" t="s">
        <v>127</v>
      </c>
      <c r="E3455" s="153">
        <v>140.43</v>
      </c>
    </row>
    <row r="3456" spans="1:5">
      <c r="A3456" s="153">
        <v>39518</v>
      </c>
      <c r="B3456" s="153" t="s">
        <v>10801</v>
      </c>
      <c r="C3456" s="153" t="s">
        <v>5581</v>
      </c>
      <c r="D3456" s="153" t="s">
        <v>127</v>
      </c>
      <c r="E3456" s="153">
        <v>166.1</v>
      </c>
    </row>
    <row r="3457" spans="1:5">
      <c r="A3457" s="153">
        <v>38366</v>
      </c>
      <c r="B3457" s="153" t="s">
        <v>10802</v>
      </c>
      <c r="C3457" s="153" t="s">
        <v>5581</v>
      </c>
      <c r="D3457" s="153" t="s">
        <v>128</v>
      </c>
      <c r="E3457" s="153">
        <v>3.52</v>
      </c>
    </row>
    <row r="3458" spans="1:5">
      <c r="A3458" s="153">
        <v>11703</v>
      </c>
      <c r="B3458" s="153" t="s">
        <v>10803</v>
      </c>
      <c r="C3458" s="153" t="s">
        <v>5580</v>
      </c>
      <c r="D3458" s="153" t="s">
        <v>127</v>
      </c>
      <c r="E3458" s="153">
        <v>20.49</v>
      </c>
    </row>
    <row r="3459" spans="1:5">
      <c r="A3459" s="153">
        <v>37400</v>
      </c>
      <c r="B3459" s="153" t="s">
        <v>10804</v>
      </c>
      <c r="C3459" s="153" t="s">
        <v>5580</v>
      </c>
      <c r="D3459" s="153" t="s">
        <v>127</v>
      </c>
      <c r="E3459" s="153">
        <v>60.17</v>
      </c>
    </row>
    <row r="3460" spans="1:5">
      <c r="A3460" s="153">
        <v>25400</v>
      </c>
      <c r="B3460" s="153" t="s">
        <v>10805</v>
      </c>
      <c r="C3460" s="153" t="s">
        <v>5580</v>
      </c>
      <c r="D3460" s="153" t="s">
        <v>127</v>
      </c>
      <c r="E3460" s="153">
        <v>1231.05</v>
      </c>
    </row>
    <row r="3461" spans="1:5">
      <c r="A3461" s="153">
        <v>4272</v>
      </c>
      <c r="B3461" s="153" t="s">
        <v>10806</v>
      </c>
      <c r="C3461" s="153" t="s">
        <v>5580</v>
      </c>
      <c r="D3461" s="153" t="s">
        <v>127</v>
      </c>
      <c r="E3461" s="153">
        <v>80.11</v>
      </c>
    </row>
    <row r="3462" spans="1:5">
      <c r="A3462" s="153">
        <v>4276</v>
      </c>
      <c r="B3462" s="153" t="s">
        <v>10807</v>
      </c>
      <c r="C3462" s="153" t="s">
        <v>5580</v>
      </c>
      <c r="D3462" s="153" t="s">
        <v>127</v>
      </c>
      <c r="E3462" s="153">
        <v>236.45</v>
      </c>
    </row>
    <row r="3463" spans="1:5">
      <c r="A3463" s="153">
        <v>4273</v>
      </c>
      <c r="B3463" s="153" t="s">
        <v>10808</v>
      </c>
      <c r="C3463" s="153" t="s">
        <v>5580</v>
      </c>
      <c r="D3463" s="153" t="s">
        <v>127</v>
      </c>
      <c r="E3463" s="153">
        <v>392.78</v>
      </c>
    </row>
    <row r="3464" spans="1:5">
      <c r="A3464" s="153">
        <v>4274</v>
      </c>
      <c r="B3464" s="153" t="s">
        <v>10809</v>
      </c>
      <c r="C3464" s="153" t="s">
        <v>5580</v>
      </c>
      <c r="D3464" s="153" t="s">
        <v>5579</v>
      </c>
      <c r="E3464" s="153">
        <v>91.08</v>
      </c>
    </row>
    <row r="3465" spans="1:5">
      <c r="A3465" s="153">
        <v>39438</v>
      </c>
      <c r="B3465" s="153" t="s">
        <v>10810</v>
      </c>
      <c r="C3465" s="153" t="s">
        <v>5580</v>
      </c>
      <c r="D3465" s="153" t="s">
        <v>127</v>
      </c>
      <c r="E3465" s="153">
        <v>0.14000000000000001</v>
      </c>
    </row>
    <row r="3466" spans="1:5">
      <c r="A3466" s="153">
        <v>11963</v>
      </c>
      <c r="B3466" s="153" t="s">
        <v>10811</v>
      </c>
      <c r="C3466" s="153" t="s">
        <v>5580</v>
      </c>
      <c r="D3466" s="153" t="s">
        <v>127</v>
      </c>
      <c r="E3466" s="153">
        <v>5.24</v>
      </c>
    </row>
    <row r="3467" spans="1:5">
      <c r="A3467" s="153">
        <v>11964</v>
      </c>
      <c r="B3467" s="153" t="s">
        <v>10812</v>
      </c>
      <c r="C3467" s="153" t="s">
        <v>5580</v>
      </c>
      <c r="D3467" s="153" t="s">
        <v>127</v>
      </c>
      <c r="E3467" s="153">
        <v>1.32</v>
      </c>
    </row>
    <row r="3468" spans="1:5">
      <c r="A3468" s="153">
        <v>4379</v>
      </c>
      <c r="B3468" s="153" t="s">
        <v>10813</v>
      </c>
      <c r="C3468" s="153" t="s">
        <v>5580</v>
      </c>
      <c r="D3468" s="153" t="s">
        <v>127</v>
      </c>
      <c r="E3468" s="153">
        <v>0.02</v>
      </c>
    </row>
    <row r="3469" spans="1:5">
      <c r="A3469" s="153">
        <v>4377</v>
      </c>
      <c r="B3469" s="153" t="s">
        <v>10814</v>
      </c>
      <c r="C3469" s="153" t="s">
        <v>5580</v>
      </c>
      <c r="D3469" s="153" t="s">
        <v>127</v>
      </c>
      <c r="E3469" s="153">
        <v>0.1</v>
      </c>
    </row>
    <row r="3470" spans="1:5">
      <c r="A3470" s="153">
        <v>4356</v>
      </c>
      <c r="B3470" s="153" t="s">
        <v>10815</v>
      </c>
      <c r="C3470" s="153" t="s">
        <v>5580</v>
      </c>
      <c r="D3470" s="153" t="s">
        <v>127</v>
      </c>
      <c r="E3470" s="153">
        <v>0.14000000000000001</v>
      </c>
    </row>
    <row r="3471" spans="1:5">
      <c r="A3471" s="153">
        <v>13246</v>
      </c>
      <c r="B3471" s="153" t="s">
        <v>10816</v>
      </c>
      <c r="C3471" s="153" t="s">
        <v>5580</v>
      </c>
      <c r="D3471" s="153" t="s">
        <v>127</v>
      </c>
      <c r="E3471" s="153">
        <v>0.25</v>
      </c>
    </row>
    <row r="3472" spans="1:5">
      <c r="A3472" s="153">
        <v>4346</v>
      </c>
      <c r="B3472" s="153" t="s">
        <v>10817</v>
      </c>
      <c r="C3472" s="153" t="s">
        <v>5580</v>
      </c>
      <c r="D3472" s="153" t="s">
        <v>127</v>
      </c>
      <c r="E3472" s="153">
        <v>5.62</v>
      </c>
    </row>
    <row r="3473" spans="1:5">
      <c r="A3473" s="153">
        <v>11955</v>
      </c>
      <c r="B3473" s="153" t="s">
        <v>10818</v>
      </c>
      <c r="C3473" s="153" t="s">
        <v>5580</v>
      </c>
      <c r="D3473" s="153" t="s">
        <v>127</v>
      </c>
      <c r="E3473" s="153">
        <v>2.46</v>
      </c>
    </row>
    <row r="3474" spans="1:5">
      <c r="A3474" s="153">
        <v>11960</v>
      </c>
      <c r="B3474" s="153" t="s">
        <v>10819</v>
      </c>
      <c r="C3474" s="153" t="s">
        <v>5580</v>
      </c>
      <c r="D3474" s="153" t="s">
        <v>127</v>
      </c>
      <c r="E3474" s="153">
        <v>0.08</v>
      </c>
    </row>
    <row r="3475" spans="1:5">
      <c r="A3475" s="153">
        <v>4333</v>
      </c>
      <c r="B3475" s="153" t="s">
        <v>10820</v>
      </c>
      <c r="C3475" s="153" t="s">
        <v>5580</v>
      </c>
      <c r="D3475" s="153" t="s">
        <v>127</v>
      </c>
      <c r="E3475" s="153">
        <v>0.14000000000000001</v>
      </c>
    </row>
    <row r="3476" spans="1:5">
      <c r="A3476" s="153">
        <v>4358</v>
      </c>
      <c r="B3476" s="153" t="s">
        <v>10821</v>
      </c>
      <c r="C3476" s="153" t="s">
        <v>5580</v>
      </c>
      <c r="D3476" s="153" t="s">
        <v>127</v>
      </c>
      <c r="E3476" s="153">
        <v>1.1200000000000001</v>
      </c>
    </row>
    <row r="3477" spans="1:5">
      <c r="A3477" s="153">
        <v>39435</v>
      </c>
      <c r="B3477" s="153" t="s">
        <v>10822</v>
      </c>
      <c r="C3477" s="153" t="s">
        <v>5580</v>
      </c>
      <c r="D3477" s="153" t="s">
        <v>127</v>
      </c>
      <c r="E3477" s="153">
        <v>0.05</v>
      </c>
    </row>
    <row r="3478" spans="1:5">
      <c r="A3478" s="153">
        <v>39436</v>
      </c>
      <c r="B3478" s="153" t="s">
        <v>10823</v>
      </c>
      <c r="C3478" s="153" t="s">
        <v>5580</v>
      </c>
      <c r="D3478" s="153" t="s">
        <v>127</v>
      </c>
      <c r="E3478" s="153">
        <v>0.09</v>
      </c>
    </row>
    <row r="3479" spans="1:5">
      <c r="A3479" s="153">
        <v>39437</v>
      </c>
      <c r="B3479" s="153" t="s">
        <v>10824</v>
      </c>
      <c r="C3479" s="153" t="s">
        <v>5580</v>
      </c>
      <c r="D3479" s="153" t="s">
        <v>127</v>
      </c>
      <c r="E3479" s="153">
        <v>0.12</v>
      </c>
    </row>
    <row r="3480" spans="1:5">
      <c r="A3480" s="153">
        <v>39439</v>
      </c>
      <c r="B3480" s="153" t="s">
        <v>10825</v>
      </c>
      <c r="C3480" s="153" t="s">
        <v>5580</v>
      </c>
      <c r="D3480" s="153" t="s">
        <v>127</v>
      </c>
      <c r="E3480" s="153">
        <v>0.08</v>
      </c>
    </row>
    <row r="3481" spans="1:5">
      <c r="A3481" s="153">
        <v>39440</v>
      </c>
      <c r="B3481" s="153" t="s">
        <v>10826</v>
      </c>
      <c r="C3481" s="153" t="s">
        <v>5580</v>
      </c>
      <c r="D3481" s="153" t="s">
        <v>127</v>
      </c>
      <c r="E3481" s="153">
        <v>0.11</v>
      </c>
    </row>
    <row r="3482" spans="1:5">
      <c r="A3482" s="153">
        <v>39441</v>
      </c>
      <c r="B3482" s="153" t="s">
        <v>10827</v>
      </c>
      <c r="C3482" s="153" t="s">
        <v>5580</v>
      </c>
      <c r="D3482" s="153" t="s">
        <v>127</v>
      </c>
      <c r="E3482" s="153">
        <v>0.14000000000000001</v>
      </c>
    </row>
    <row r="3483" spans="1:5">
      <c r="A3483" s="153">
        <v>39442</v>
      </c>
      <c r="B3483" s="153" t="s">
        <v>10828</v>
      </c>
      <c r="C3483" s="153" t="s">
        <v>5580</v>
      </c>
      <c r="D3483" s="153" t="s">
        <v>127</v>
      </c>
      <c r="E3483" s="153">
        <v>0.1</v>
      </c>
    </row>
    <row r="3484" spans="1:5">
      <c r="A3484" s="153">
        <v>39443</v>
      </c>
      <c r="B3484" s="153" t="s">
        <v>10829</v>
      </c>
      <c r="C3484" s="153" t="s">
        <v>5580</v>
      </c>
      <c r="D3484" s="153" t="s">
        <v>127</v>
      </c>
      <c r="E3484" s="153">
        <v>0.13</v>
      </c>
    </row>
    <row r="3485" spans="1:5">
      <c r="A3485" s="153">
        <v>4329</v>
      </c>
      <c r="B3485" s="153" t="s">
        <v>10830</v>
      </c>
      <c r="C3485" s="153" t="s">
        <v>5580</v>
      </c>
      <c r="D3485" s="153" t="s">
        <v>5579</v>
      </c>
      <c r="E3485" s="153">
        <v>1.2</v>
      </c>
    </row>
    <row r="3486" spans="1:5">
      <c r="A3486" s="153">
        <v>4383</v>
      </c>
      <c r="B3486" s="153" t="s">
        <v>10831</v>
      </c>
      <c r="C3486" s="153" t="s">
        <v>5580</v>
      </c>
      <c r="D3486" s="153" t="s">
        <v>127</v>
      </c>
      <c r="E3486" s="153">
        <v>10.85</v>
      </c>
    </row>
    <row r="3487" spans="1:5">
      <c r="A3487" s="153">
        <v>4344</v>
      </c>
      <c r="B3487" s="153" t="s">
        <v>10832</v>
      </c>
      <c r="C3487" s="153" t="s">
        <v>5580</v>
      </c>
      <c r="D3487" s="153" t="s">
        <v>127</v>
      </c>
      <c r="E3487" s="153">
        <v>11.37</v>
      </c>
    </row>
    <row r="3488" spans="1:5">
      <c r="A3488" s="153">
        <v>436</v>
      </c>
      <c r="B3488" s="153" t="s">
        <v>10833</v>
      </c>
      <c r="C3488" s="153" t="s">
        <v>5580</v>
      </c>
      <c r="D3488" s="153" t="s">
        <v>127</v>
      </c>
      <c r="E3488" s="153">
        <v>5.42</v>
      </c>
    </row>
    <row r="3489" spans="1:5">
      <c r="A3489" s="153">
        <v>442</v>
      </c>
      <c r="B3489" s="153" t="s">
        <v>10834</v>
      </c>
      <c r="C3489" s="153" t="s">
        <v>5580</v>
      </c>
      <c r="D3489" s="153" t="s">
        <v>127</v>
      </c>
      <c r="E3489" s="153">
        <v>3.21</v>
      </c>
    </row>
    <row r="3490" spans="1:5">
      <c r="A3490" s="153">
        <v>11953</v>
      </c>
      <c r="B3490" s="153" t="s">
        <v>10835</v>
      </c>
      <c r="C3490" s="153" t="s">
        <v>5580</v>
      </c>
      <c r="D3490" s="153" t="s">
        <v>127</v>
      </c>
      <c r="E3490" s="153">
        <v>1.8</v>
      </c>
    </row>
    <row r="3491" spans="1:5">
      <c r="A3491" s="153">
        <v>4335</v>
      </c>
      <c r="B3491" s="153" t="s">
        <v>10836</v>
      </c>
      <c r="C3491" s="153" t="s">
        <v>5580</v>
      </c>
      <c r="D3491" s="153" t="s">
        <v>127</v>
      </c>
      <c r="E3491" s="153">
        <v>7.63</v>
      </c>
    </row>
    <row r="3492" spans="1:5">
      <c r="A3492" s="153">
        <v>4334</v>
      </c>
      <c r="B3492" s="153" t="s">
        <v>10837</v>
      </c>
      <c r="C3492" s="153" t="s">
        <v>5580</v>
      </c>
      <c r="D3492" s="153" t="s">
        <v>127</v>
      </c>
      <c r="E3492" s="153">
        <v>10.47</v>
      </c>
    </row>
    <row r="3493" spans="1:5">
      <c r="A3493" s="153">
        <v>4343</v>
      </c>
      <c r="B3493" s="153" t="s">
        <v>10838</v>
      </c>
      <c r="C3493" s="153" t="s">
        <v>5580</v>
      </c>
      <c r="D3493" s="153" t="s">
        <v>127</v>
      </c>
      <c r="E3493" s="153">
        <v>2.57</v>
      </c>
    </row>
    <row r="3494" spans="1:5">
      <c r="A3494" s="153">
        <v>430</v>
      </c>
      <c r="B3494" s="153" t="s">
        <v>10839</v>
      </c>
      <c r="C3494" s="153" t="s">
        <v>5580</v>
      </c>
      <c r="D3494" s="153" t="s">
        <v>127</v>
      </c>
      <c r="E3494" s="153">
        <v>4.8499999999999996</v>
      </c>
    </row>
    <row r="3495" spans="1:5">
      <c r="A3495" s="153">
        <v>441</v>
      </c>
      <c r="B3495" s="153" t="s">
        <v>10840</v>
      </c>
      <c r="C3495" s="153" t="s">
        <v>5580</v>
      </c>
      <c r="D3495" s="153" t="s">
        <v>127</v>
      </c>
      <c r="E3495" s="153">
        <v>5.34</v>
      </c>
    </row>
    <row r="3496" spans="1:5">
      <c r="A3496" s="153">
        <v>431</v>
      </c>
      <c r="B3496" s="153" t="s">
        <v>10841</v>
      </c>
      <c r="C3496" s="153" t="s">
        <v>5580</v>
      </c>
      <c r="D3496" s="153" t="s">
        <v>127</v>
      </c>
      <c r="E3496" s="153">
        <v>6.45</v>
      </c>
    </row>
    <row r="3497" spans="1:5">
      <c r="A3497" s="153">
        <v>432</v>
      </c>
      <c r="B3497" s="153" t="s">
        <v>10842</v>
      </c>
      <c r="C3497" s="153" t="s">
        <v>5580</v>
      </c>
      <c r="D3497" s="153" t="s">
        <v>127</v>
      </c>
      <c r="E3497" s="153">
        <v>7.12</v>
      </c>
    </row>
    <row r="3498" spans="1:5">
      <c r="A3498" s="153">
        <v>429</v>
      </c>
      <c r="B3498" s="153" t="s">
        <v>10843</v>
      </c>
      <c r="C3498" s="153" t="s">
        <v>5580</v>
      </c>
      <c r="D3498" s="153" t="s">
        <v>127</v>
      </c>
      <c r="E3498" s="153">
        <v>9.6</v>
      </c>
    </row>
    <row r="3499" spans="1:5">
      <c r="A3499" s="153">
        <v>439</v>
      </c>
      <c r="B3499" s="153" t="s">
        <v>10844</v>
      </c>
      <c r="C3499" s="153" t="s">
        <v>5580</v>
      </c>
      <c r="D3499" s="153" t="s">
        <v>127</v>
      </c>
      <c r="E3499" s="153">
        <v>8.18</v>
      </c>
    </row>
    <row r="3500" spans="1:5">
      <c r="A3500" s="153">
        <v>433</v>
      </c>
      <c r="B3500" s="153" t="s">
        <v>10845</v>
      </c>
      <c r="C3500" s="153" t="s">
        <v>5580</v>
      </c>
      <c r="D3500" s="153" t="s">
        <v>127</v>
      </c>
      <c r="E3500" s="153">
        <v>9.5500000000000007</v>
      </c>
    </row>
    <row r="3501" spans="1:5">
      <c r="A3501" s="153">
        <v>437</v>
      </c>
      <c r="B3501" s="153" t="s">
        <v>10846</v>
      </c>
      <c r="C3501" s="153" t="s">
        <v>5580</v>
      </c>
      <c r="D3501" s="153" t="s">
        <v>127</v>
      </c>
      <c r="E3501" s="153">
        <v>12.69</v>
      </c>
    </row>
    <row r="3502" spans="1:5">
      <c r="A3502" s="153">
        <v>11790</v>
      </c>
      <c r="B3502" s="153" t="s">
        <v>10847</v>
      </c>
      <c r="C3502" s="153" t="s">
        <v>5580</v>
      </c>
      <c r="D3502" s="153" t="s">
        <v>127</v>
      </c>
      <c r="E3502" s="153">
        <v>14.39</v>
      </c>
    </row>
    <row r="3503" spans="1:5">
      <c r="A3503" s="153">
        <v>428</v>
      </c>
      <c r="B3503" s="153" t="s">
        <v>10848</v>
      </c>
      <c r="C3503" s="153" t="s">
        <v>5580</v>
      </c>
      <c r="D3503" s="153" t="s">
        <v>5579</v>
      </c>
      <c r="E3503" s="153">
        <v>15.65</v>
      </c>
    </row>
    <row r="3504" spans="1:5">
      <c r="A3504" s="153">
        <v>4384</v>
      </c>
      <c r="B3504" s="153" t="s">
        <v>10849</v>
      </c>
      <c r="C3504" s="153" t="s">
        <v>5580</v>
      </c>
      <c r="D3504" s="153" t="s">
        <v>127</v>
      </c>
      <c r="E3504" s="153">
        <v>12.46</v>
      </c>
    </row>
    <row r="3505" spans="1:5">
      <c r="A3505" s="153">
        <v>4351</v>
      </c>
      <c r="B3505" s="153" t="s">
        <v>10850</v>
      </c>
      <c r="C3505" s="153" t="s">
        <v>5580</v>
      </c>
      <c r="D3505" s="153" t="s">
        <v>127</v>
      </c>
      <c r="E3505" s="153">
        <v>9.24</v>
      </c>
    </row>
    <row r="3506" spans="1:5">
      <c r="A3506" s="153">
        <v>11054</v>
      </c>
      <c r="B3506" s="153" t="s">
        <v>10851</v>
      </c>
      <c r="C3506" s="153" t="s">
        <v>5580</v>
      </c>
      <c r="D3506" s="153" t="s">
        <v>127</v>
      </c>
      <c r="E3506" s="153">
        <v>0.02</v>
      </c>
    </row>
    <row r="3507" spans="1:5">
      <c r="A3507" s="153">
        <v>11055</v>
      </c>
      <c r="B3507" s="153" t="s">
        <v>10852</v>
      </c>
      <c r="C3507" s="153" t="s">
        <v>5580</v>
      </c>
      <c r="D3507" s="153" t="s">
        <v>127</v>
      </c>
      <c r="E3507" s="153">
        <v>0.04</v>
      </c>
    </row>
    <row r="3508" spans="1:5">
      <c r="A3508" s="153">
        <v>11056</v>
      </c>
      <c r="B3508" s="153" t="s">
        <v>10853</v>
      </c>
      <c r="C3508" s="153" t="s">
        <v>5580</v>
      </c>
      <c r="D3508" s="153" t="s">
        <v>127</v>
      </c>
      <c r="E3508" s="153">
        <v>0.04</v>
      </c>
    </row>
    <row r="3509" spans="1:5">
      <c r="A3509" s="153">
        <v>11057</v>
      </c>
      <c r="B3509" s="153" t="s">
        <v>10854</v>
      </c>
      <c r="C3509" s="153" t="s">
        <v>5580</v>
      </c>
      <c r="D3509" s="153" t="s">
        <v>127</v>
      </c>
      <c r="E3509" s="153">
        <v>0.09</v>
      </c>
    </row>
    <row r="3510" spans="1:5">
      <c r="A3510" s="153">
        <v>11059</v>
      </c>
      <c r="B3510" s="153" t="s">
        <v>10855</v>
      </c>
      <c r="C3510" s="153" t="s">
        <v>5580</v>
      </c>
      <c r="D3510" s="153" t="s">
        <v>127</v>
      </c>
      <c r="E3510" s="153">
        <v>0.17</v>
      </c>
    </row>
    <row r="3511" spans="1:5">
      <c r="A3511" s="153">
        <v>11058</v>
      </c>
      <c r="B3511" s="153" t="s">
        <v>10856</v>
      </c>
      <c r="C3511" s="153" t="s">
        <v>5580</v>
      </c>
      <c r="D3511" s="153" t="s">
        <v>127</v>
      </c>
      <c r="E3511" s="153">
        <v>0.22</v>
      </c>
    </row>
    <row r="3512" spans="1:5">
      <c r="A3512" s="153">
        <v>4380</v>
      </c>
      <c r="B3512" s="153" t="s">
        <v>10857</v>
      </c>
      <c r="C3512" s="153" t="s">
        <v>5580</v>
      </c>
      <c r="D3512" s="153" t="s">
        <v>127</v>
      </c>
      <c r="E3512" s="153">
        <v>0.75</v>
      </c>
    </row>
    <row r="3513" spans="1:5">
      <c r="A3513" s="153">
        <v>4299</v>
      </c>
      <c r="B3513" s="153" t="s">
        <v>10858</v>
      </c>
      <c r="C3513" s="153" t="s">
        <v>5580</v>
      </c>
      <c r="D3513" s="153" t="s">
        <v>5579</v>
      </c>
      <c r="E3513" s="153">
        <v>0.71</v>
      </c>
    </row>
    <row r="3514" spans="1:5">
      <c r="A3514" s="153">
        <v>4304</v>
      </c>
      <c r="B3514" s="153" t="s">
        <v>10859</v>
      </c>
      <c r="C3514" s="153" t="s">
        <v>5580</v>
      </c>
      <c r="D3514" s="153" t="s">
        <v>127</v>
      </c>
      <c r="E3514" s="153">
        <v>0.96</v>
      </c>
    </row>
    <row r="3515" spans="1:5">
      <c r="A3515" s="153">
        <v>4305</v>
      </c>
      <c r="B3515" s="153" t="s">
        <v>10860</v>
      </c>
      <c r="C3515" s="153" t="s">
        <v>5580</v>
      </c>
      <c r="D3515" s="153" t="s">
        <v>127</v>
      </c>
      <c r="E3515" s="153">
        <v>1.1200000000000001</v>
      </c>
    </row>
    <row r="3516" spans="1:5">
      <c r="A3516" s="153">
        <v>4306</v>
      </c>
      <c r="B3516" s="153" t="s">
        <v>10861</v>
      </c>
      <c r="C3516" s="153" t="s">
        <v>5580</v>
      </c>
      <c r="D3516" s="153" t="s">
        <v>127</v>
      </c>
      <c r="E3516" s="153">
        <v>1.3</v>
      </c>
    </row>
    <row r="3517" spans="1:5">
      <c r="A3517" s="153">
        <v>4308</v>
      </c>
      <c r="B3517" s="153" t="s">
        <v>10862</v>
      </c>
      <c r="C3517" s="153" t="s">
        <v>5580</v>
      </c>
      <c r="D3517" s="153" t="s">
        <v>127</v>
      </c>
      <c r="E3517" s="153">
        <v>2.7</v>
      </c>
    </row>
    <row r="3518" spans="1:5">
      <c r="A3518" s="153">
        <v>4302</v>
      </c>
      <c r="B3518" s="153" t="s">
        <v>10863</v>
      </c>
      <c r="C3518" s="153" t="s">
        <v>5580</v>
      </c>
      <c r="D3518" s="153" t="s">
        <v>127</v>
      </c>
      <c r="E3518" s="153">
        <v>2.02</v>
      </c>
    </row>
    <row r="3519" spans="1:5">
      <c r="A3519" s="153">
        <v>4300</v>
      </c>
      <c r="B3519" s="153" t="s">
        <v>10864</v>
      </c>
      <c r="C3519" s="153" t="s">
        <v>5580</v>
      </c>
      <c r="D3519" s="153" t="s">
        <v>127</v>
      </c>
      <c r="E3519" s="153">
        <v>0.48</v>
      </c>
    </row>
    <row r="3520" spans="1:5">
      <c r="A3520" s="153">
        <v>4301</v>
      </c>
      <c r="B3520" s="153" t="s">
        <v>10865</v>
      </c>
      <c r="C3520" s="153" t="s">
        <v>5580</v>
      </c>
      <c r="D3520" s="153" t="s">
        <v>127</v>
      </c>
      <c r="E3520" s="153">
        <v>0.59</v>
      </c>
    </row>
    <row r="3521" spans="1:5">
      <c r="A3521" s="153">
        <v>4320</v>
      </c>
      <c r="B3521" s="153" t="s">
        <v>10866</v>
      </c>
      <c r="C3521" s="153" t="s">
        <v>5580</v>
      </c>
      <c r="D3521" s="153" t="s">
        <v>127</v>
      </c>
      <c r="E3521" s="153">
        <v>1.79</v>
      </c>
    </row>
    <row r="3522" spans="1:5">
      <c r="A3522" s="153">
        <v>4318</v>
      </c>
      <c r="B3522" s="153" t="s">
        <v>10867</v>
      </c>
      <c r="C3522" s="153" t="s">
        <v>5580</v>
      </c>
      <c r="D3522" s="153" t="s">
        <v>127</v>
      </c>
      <c r="E3522" s="153">
        <v>0.87</v>
      </c>
    </row>
    <row r="3523" spans="1:5">
      <c r="A3523" s="153">
        <v>40547</v>
      </c>
      <c r="B3523" s="153" t="s">
        <v>10868</v>
      </c>
      <c r="C3523" s="153" t="s">
        <v>5598</v>
      </c>
      <c r="D3523" s="153" t="s">
        <v>127</v>
      </c>
      <c r="E3523" s="153">
        <v>15.15</v>
      </c>
    </row>
    <row r="3524" spans="1:5">
      <c r="A3524" s="153">
        <v>11962</v>
      </c>
      <c r="B3524" s="153" t="s">
        <v>10869</v>
      </c>
      <c r="C3524" s="153" t="s">
        <v>5580</v>
      </c>
      <c r="D3524" s="153" t="s">
        <v>127</v>
      </c>
      <c r="E3524" s="153">
        <v>0.12</v>
      </c>
    </row>
    <row r="3525" spans="1:5">
      <c r="A3525" s="153">
        <v>4332</v>
      </c>
      <c r="B3525" s="153" t="s">
        <v>10870</v>
      </c>
      <c r="C3525" s="153" t="s">
        <v>5580</v>
      </c>
      <c r="D3525" s="153" t="s">
        <v>127</v>
      </c>
      <c r="E3525" s="153">
        <v>0.6</v>
      </c>
    </row>
    <row r="3526" spans="1:5">
      <c r="A3526" s="153">
        <v>4331</v>
      </c>
      <c r="B3526" s="153" t="s">
        <v>10871</v>
      </c>
      <c r="C3526" s="153" t="s">
        <v>5580</v>
      </c>
      <c r="D3526" s="153" t="s">
        <v>127</v>
      </c>
      <c r="E3526" s="153">
        <v>2.27</v>
      </c>
    </row>
    <row r="3527" spans="1:5">
      <c r="A3527" s="153">
        <v>4336</v>
      </c>
      <c r="B3527" s="153" t="s">
        <v>10872</v>
      </c>
      <c r="C3527" s="153" t="s">
        <v>5580</v>
      </c>
      <c r="D3527" s="153" t="s">
        <v>127</v>
      </c>
      <c r="E3527" s="153">
        <v>2.91</v>
      </c>
    </row>
    <row r="3528" spans="1:5">
      <c r="A3528" s="153">
        <v>13294</v>
      </c>
      <c r="B3528" s="153" t="s">
        <v>10873</v>
      </c>
      <c r="C3528" s="153" t="s">
        <v>5580</v>
      </c>
      <c r="D3528" s="153" t="s">
        <v>127</v>
      </c>
      <c r="E3528" s="153">
        <v>0.83</v>
      </c>
    </row>
    <row r="3529" spans="1:5">
      <c r="A3529" s="153">
        <v>11948</v>
      </c>
      <c r="B3529" s="153" t="s">
        <v>10874</v>
      </c>
      <c r="C3529" s="153" t="s">
        <v>5580</v>
      </c>
      <c r="D3529" s="153" t="s">
        <v>127</v>
      </c>
      <c r="E3529" s="153">
        <v>0.37</v>
      </c>
    </row>
    <row r="3530" spans="1:5">
      <c r="A3530" s="153">
        <v>4382</v>
      </c>
      <c r="B3530" s="153" t="s">
        <v>10875</v>
      </c>
      <c r="C3530" s="153" t="s">
        <v>5580</v>
      </c>
      <c r="D3530" s="153" t="s">
        <v>127</v>
      </c>
      <c r="E3530" s="153">
        <v>0.62</v>
      </c>
    </row>
    <row r="3531" spans="1:5">
      <c r="A3531" s="153">
        <v>4354</v>
      </c>
      <c r="B3531" s="153" t="s">
        <v>10876</v>
      </c>
      <c r="C3531" s="153" t="s">
        <v>5580</v>
      </c>
      <c r="D3531" s="153" t="s">
        <v>127</v>
      </c>
      <c r="E3531" s="153">
        <v>26.08</v>
      </c>
    </row>
    <row r="3532" spans="1:5">
      <c r="A3532" s="153">
        <v>40839</v>
      </c>
      <c r="B3532" s="153" t="s">
        <v>10877</v>
      </c>
      <c r="C3532" s="153" t="s">
        <v>5598</v>
      </c>
      <c r="D3532" s="153" t="s">
        <v>127</v>
      </c>
      <c r="E3532" s="153">
        <v>62.77</v>
      </c>
    </row>
    <row r="3533" spans="1:5">
      <c r="A3533" s="153">
        <v>40552</v>
      </c>
      <c r="B3533" s="153" t="s">
        <v>10878</v>
      </c>
      <c r="C3533" s="153" t="s">
        <v>5598</v>
      </c>
      <c r="D3533" s="153" t="s">
        <v>127</v>
      </c>
      <c r="E3533" s="153">
        <v>25.97</v>
      </c>
    </row>
    <row r="3534" spans="1:5">
      <c r="A3534" s="153">
        <v>40549</v>
      </c>
      <c r="B3534" s="153" t="s">
        <v>10879</v>
      </c>
      <c r="C3534" s="153" t="s">
        <v>5598</v>
      </c>
      <c r="D3534" s="153" t="s">
        <v>127</v>
      </c>
      <c r="E3534" s="153">
        <v>102.81</v>
      </c>
    </row>
    <row r="3535" spans="1:5">
      <c r="A3535" s="153">
        <v>4385</v>
      </c>
      <c r="B3535" s="153" t="s">
        <v>10880</v>
      </c>
      <c r="C3535" s="153" t="s">
        <v>5592</v>
      </c>
      <c r="D3535" s="153" t="s">
        <v>128</v>
      </c>
      <c r="E3535" s="153">
        <v>1028.57</v>
      </c>
    </row>
    <row r="3536" spans="1:5">
      <c r="A3536" s="153">
        <v>4386</v>
      </c>
      <c r="B3536" s="153" t="s">
        <v>10880</v>
      </c>
      <c r="C3536" s="153" t="s">
        <v>5581</v>
      </c>
      <c r="D3536" s="153" t="s">
        <v>128</v>
      </c>
      <c r="E3536" s="153">
        <v>43.48</v>
      </c>
    </row>
    <row r="3537" spans="1:5">
      <c r="A3537" s="153">
        <v>38397</v>
      </c>
      <c r="B3537" s="153" t="s">
        <v>10881</v>
      </c>
      <c r="C3537" s="153" t="s">
        <v>5584</v>
      </c>
      <c r="D3537" s="153" t="s">
        <v>127</v>
      </c>
      <c r="E3537" s="153">
        <v>4.8899999999999997</v>
      </c>
    </row>
    <row r="3538" spans="1:5">
      <c r="A3538" s="153">
        <v>20078</v>
      </c>
      <c r="B3538" s="153" t="s">
        <v>10882</v>
      </c>
      <c r="C3538" s="153" t="s">
        <v>5580</v>
      </c>
      <c r="D3538" s="153" t="s">
        <v>127</v>
      </c>
      <c r="E3538" s="153">
        <v>13.23</v>
      </c>
    </row>
    <row r="3539" spans="1:5">
      <c r="A3539" s="153">
        <v>20079</v>
      </c>
      <c r="B3539" s="153" t="s">
        <v>10883</v>
      </c>
      <c r="C3539" s="153" t="s">
        <v>5580</v>
      </c>
      <c r="D3539" s="153" t="s">
        <v>127</v>
      </c>
      <c r="E3539" s="153">
        <v>82.51</v>
      </c>
    </row>
    <row r="3540" spans="1:5">
      <c r="A3540" s="153">
        <v>39897</v>
      </c>
      <c r="B3540" s="153" t="s">
        <v>10884</v>
      </c>
      <c r="C3540" s="153" t="s">
        <v>5580</v>
      </c>
      <c r="D3540" s="153" t="s">
        <v>128</v>
      </c>
      <c r="E3540" s="153">
        <v>28.79</v>
      </c>
    </row>
    <row r="3541" spans="1:5">
      <c r="A3541" s="153">
        <v>118</v>
      </c>
      <c r="B3541" s="153" t="s">
        <v>10885</v>
      </c>
      <c r="C3541" s="153" t="s">
        <v>5580</v>
      </c>
      <c r="D3541" s="153" t="s">
        <v>127</v>
      </c>
      <c r="E3541" s="153">
        <v>50.01</v>
      </c>
    </row>
    <row r="3542" spans="1:5">
      <c r="A3542" s="153">
        <v>4396</v>
      </c>
      <c r="B3542" s="153" t="s">
        <v>10886</v>
      </c>
      <c r="C3542" s="153" t="s">
        <v>5581</v>
      </c>
      <c r="D3542" s="153" t="s">
        <v>128</v>
      </c>
      <c r="E3542" s="153">
        <v>85.99</v>
      </c>
    </row>
    <row r="3543" spans="1:5">
      <c r="A3543" s="153">
        <v>36881</v>
      </c>
      <c r="B3543" s="153" t="s">
        <v>10887</v>
      </c>
      <c r="C3543" s="153" t="s">
        <v>5581</v>
      </c>
      <c r="D3543" s="153" t="s">
        <v>128</v>
      </c>
      <c r="E3543" s="153">
        <v>76.84</v>
      </c>
    </row>
    <row r="3544" spans="1:5">
      <c r="A3544" s="153">
        <v>36882</v>
      </c>
      <c r="B3544" s="153" t="s">
        <v>10888</v>
      </c>
      <c r="C3544" s="153" t="s">
        <v>5581</v>
      </c>
      <c r="D3544" s="153" t="s">
        <v>128</v>
      </c>
      <c r="E3544" s="153">
        <v>89.64</v>
      </c>
    </row>
    <row r="3545" spans="1:5">
      <c r="A3545" s="153">
        <v>4397</v>
      </c>
      <c r="B3545" s="153" t="s">
        <v>10889</v>
      </c>
      <c r="C3545" s="153" t="s">
        <v>5581</v>
      </c>
      <c r="D3545" s="153" t="s">
        <v>128</v>
      </c>
      <c r="E3545" s="153">
        <v>139.44</v>
      </c>
    </row>
    <row r="3546" spans="1:5">
      <c r="A3546" s="153">
        <v>34754</v>
      </c>
      <c r="B3546" s="153" t="s">
        <v>10890</v>
      </c>
      <c r="C3546" s="153" t="s">
        <v>5581</v>
      </c>
      <c r="D3546" s="153" t="s">
        <v>128</v>
      </c>
      <c r="E3546" s="153">
        <v>258.2</v>
      </c>
    </row>
    <row r="3547" spans="1:5">
      <c r="A3547" s="153">
        <v>25962</v>
      </c>
      <c r="B3547" s="153" t="s">
        <v>10891</v>
      </c>
      <c r="C3547" s="153" t="s">
        <v>5581</v>
      </c>
      <c r="D3547" s="153" t="s">
        <v>128</v>
      </c>
      <c r="E3547" s="153">
        <v>163.53</v>
      </c>
    </row>
    <row r="3548" spans="1:5">
      <c r="A3548" s="153">
        <v>34752</v>
      </c>
      <c r="B3548" s="153" t="s">
        <v>10892</v>
      </c>
      <c r="C3548" s="153" t="s">
        <v>5581</v>
      </c>
      <c r="D3548" s="153" t="s">
        <v>128</v>
      </c>
      <c r="E3548" s="153">
        <v>287.98</v>
      </c>
    </row>
    <row r="3549" spans="1:5">
      <c r="A3549" s="153">
        <v>4751</v>
      </c>
      <c r="B3549" s="153" t="s">
        <v>10893</v>
      </c>
      <c r="C3549" s="153" t="s">
        <v>5578</v>
      </c>
      <c r="D3549" s="153" t="s">
        <v>127</v>
      </c>
      <c r="E3549" s="153">
        <v>14.76</v>
      </c>
    </row>
    <row r="3550" spans="1:5">
      <c r="A3550" s="153">
        <v>41066</v>
      </c>
      <c r="B3550" s="153" t="s">
        <v>10894</v>
      </c>
      <c r="C3550" s="153" t="s">
        <v>5588</v>
      </c>
      <c r="D3550" s="153" t="s">
        <v>127</v>
      </c>
      <c r="E3550" s="153">
        <v>2587.1</v>
      </c>
    </row>
    <row r="3551" spans="1:5">
      <c r="A3551" s="153">
        <v>39604</v>
      </c>
      <c r="B3551" s="153" t="s">
        <v>10895</v>
      </c>
      <c r="C3551" s="153" t="s">
        <v>5580</v>
      </c>
      <c r="D3551" s="153" t="s">
        <v>128</v>
      </c>
      <c r="E3551" s="153">
        <v>11.93</v>
      </c>
    </row>
    <row r="3552" spans="1:5">
      <c r="A3552" s="153">
        <v>39605</v>
      </c>
      <c r="B3552" s="153" t="s">
        <v>10896</v>
      </c>
      <c r="C3552" s="153" t="s">
        <v>5580</v>
      </c>
      <c r="D3552" s="153" t="s">
        <v>128</v>
      </c>
      <c r="E3552" s="153">
        <v>16.559999999999999</v>
      </c>
    </row>
    <row r="3553" spans="1:5">
      <c r="A3553" s="153">
        <v>39606</v>
      </c>
      <c r="B3553" s="153" t="s">
        <v>10897</v>
      </c>
      <c r="C3553" s="153" t="s">
        <v>5580</v>
      </c>
      <c r="D3553" s="153" t="s">
        <v>128</v>
      </c>
      <c r="E3553" s="153">
        <v>21.03</v>
      </c>
    </row>
    <row r="3554" spans="1:5">
      <c r="A3554" s="153">
        <v>39607</v>
      </c>
      <c r="B3554" s="153" t="s">
        <v>10898</v>
      </c>
      <c r="C3554" s="153" t="s">
        <v>5580</v>
      </c>
      <c r="D3554" s="153" t="s">
        <v>128</v>
      </c>
      <c r="E3554" s="153">
        <v>24.13</v>
      </c>
    </row>
    <row r="3555" spans="1:5">
      <c r="A3555" s="153">
        <v>39594</v>
      </c>
      <c r="B3555" s="153" t="s">
        <v>10899</v>
      </c>
      <c r="C3555" s="153" t="s">
        <v>5580</v>
      </c>
      <c r="D3555" s="153" t="s">
        <v>128</v>
      </c>
      <c r="E3555" s="153">
        <v>228.48</v>
      </c>
    </row>
    <row r="3556" spans="1:5">
      <c r="A3556" s="153">
        <v>39596</v>
      </c>
      <c r="B3556" s="153" t="s">
        <v>10900</v>
      </c>
      <c r="C3556" s="153" t="s">
        <v>5580</v>
      </c>
      <c r="D3556" s="153" t="s">
        <v>128</v>
      </c>
      <c r="E3556" s="153">
        <v>398.23</v>
      </c>
    </row>
    <row r="3557" spans="1:5">
      <c r="A3557" s="153">
        <v>39595</v>
      </c>
      <c r="B3557" s="153" t="s">
        <v>10901</v>
      </c>
      <c r="C3557" s="153" t="s">
        <v>5580</v>
      </c>
      <c r="D3557" s="153" t="s">
        <v>128</v>
      </c>
      <c r="E3557" s="153">
        <v>334.28</v>
      </c>
    </row>
    <row r="3558" spans="1:5">
      <c r="A3558" s="153">
        <v>39597</v>
      </c>
      <c r="B3558" s="153" t="s">
        <v>10902</v>
      </c>
      <c r="C3558" s="153" t="s">
        <v>5580</v>
      </c>
      <c r="D3558" s="153" t="s">
        <v>128</v>
      </c>
      <c r="E3558" s="153">
        <v>537.03</v>
      </c>
    </row>
    <row r="3559" spans="1:5">
      <c r="A3559" s="153">
        <v>20209</v>
      </c>
      <c r="B3559" s="153" t="s">
        <v>10903</v>
      </c>
      <c r="C3559" s="153" t="s">
        <v>5583</v>
      </c>
      <c r="D3559" s="153" t="s">
        <v>127</v>
      </c>
      <c r="E3559" s="153">
        <v>16.63</v>
      </c>
    </row>
    <row r="3560" spans="1:5">
      <c r="A3560" s="153">
        <v>4433</v>
      </c>
      <c r="B3560" s="153" t="s">
        <v>10904</v>
      </c>
      <c r="C3560" s="153" t="s">
        <v>5583</v>
      </c>
      <c r="D3560" s="153" t="s">
        <v>127</v>
      </c>
      <c r="E3560" s="153">
        <v>12.1</v>
      </c>
    </row>
    <row r="3561" spans="1:5">
      <c r="A3561" s="153">
        <v>10731</v>
      </c>
      <c r="B3561" s="153" t="s">
        <v>10905</v>
      </c>
      <c r="C3561" s="153" t="s">
        <v>5581</v>
      </c>
      <c r="D3561" s="153" t="s">
        <v>5579</v>
      </c>
      <c r="E3561" s="153">
        <v>36.5</v>
      </c>
    </row>
    <row r="3562" spans="1:5">
      <c r="A3562" s="153">
        <v>4704</v>
      </c>
      <c r="B3562" s="153" t="s">
        <v>10906</v>
      </c>
      <c r="C3562" s="153" t="s">
        <v>5581</v>
      </c>
      <c r="D3562" s="153" t="s">
        <v>127</v>
      </c>
      <c r="E3562" s="153">
        <v>32.94</v>
      </c>
    </row>
    <row r="3563" spans="1:5">
      <c r="A3563" s="153">
        <v>10730</v>
      </c>
      <c r="B3563" s="153" t="s">
        <v>10907</v>
      </c>
      <c r="C3563" s="153" t="s">
        <v>5581</v>
      </c>
      <c r="D3563" s="153" t="s">
        <v>127</v>
      </c>
      <c r="E3563" s="153">
        <v>35.29</v>
      </c>
    </row>
    <row r="3564" spans="1:5">
      <c r="A3564" s="153">
        <v>4729</v>
      </c>
      <c r="B3564" s="153" t="s">
        <v>10908</v>
      </c>
      <c r="C3564" s="153" t="s">
        <v>5582</v>
      </c>
      <c r="D3564" s="153" t="s">
        <v>127</v>
      </c>
      <c r="E3564" s="153">
        <v>81.510000000000005</v>
      </c>
    </row>
    <row r="3565" spans="1:5">
      <c r="A3565" s="153">
        <v>4720</v>
      </c>
      <c r="B3565" s="153" t="s">
        <v>10909</v>
      </c>
      <c r="C3565" s="153" t="s">
        <v>5582</v>
      </c>
      <c r="D3565" s="153" t="s">
        <v>127</v>
      </c>
      <c r="E3565" s="153">
        <v>89.12</v>
      </c>
    </row>
    <row r="3566" spans="1:5">
      <c r="A3566" s="153">
        <v>4721</v>
      </c>
      <c r="B3566" s="153" t="s">
        <v>10910</v>
      </c>
      <c r="C3566" s="153" t="s">
        <v>5582</v>
      </c>
      <c r="D3566" s="153" t="s">
        <v>127</v>
      </c>
      <c r="E3566" s="153">
        <v>69.8</v>
      </c>
    </row>
    <row r="3567" spans="1:5">
      <c r="A3567" s="153">
        <v>4718</v>
      </c>
      <c r="B3567" s="153" t="s">
        <v>10911</v>
      </c>
      <c r="C3567" s="153" t="s">
        <v>5582</v>
      </c>
      <c r="D3567" s="153" t="s">
        <v>5579</v>
      </c>
      <c r="E3567" s="153">
        <v>69.8</v>
      </c>
    </row>
    <row r="3568" spans="1:5">
      <c r="A3568" s="153">
        <v>4722</v>
      </c>
      <c r="B3568" s="153" t="s">
        <v>10912</v>
      </c>
      <c r="C3568" s="153" t="s">
        <v>5582</v>
      </c>
      <c r="D3568" s="153" t="s">
        <v>127</v>
      </c>
      <c r="E3568" s="153">
        <v>69.8</v>
      </c>
    </row>
    <row r="3569" spans="1:5">
      <c r="A3569" s="153">
        <v>4723</v>
      </c>
      <c r="B3569" s="153" t="s">
        <v>10913</v>
      </c>
      <c r="C3569" s="153" t="s">
        <v>5582</v>
      </c>
      <c r="D3569" s="153" t="s">
        <v>127</v>
      </c>
      <c r="E3569" s="153">
        <v>76.150000000000006</v>
      </c>
    </row>
    <row r="3570" spans="1:5">
      <c r="A3570" s="153">
        <v>4727</v>
      </c>
      <c r="B3570" s="153" t="s">
        <v>10914</v>
      </c>
      <c r="C3570" s="153" t="s">
        <v>5582</v>
      </c>
      <c r="D3570" s="153" t="s">
        <v>127</v>
      </c>
      <c r="E3570" s="153">
        <v>78.260000000000005</v>
      </c>
    </row>
    <row r="3571" spans="1:5">
      <c r="A3571" s="153">
        <v>4748</v>
      </c>
      <c r="B3571" s="153" t="s">
        <v>10915</v>
      </c>
      <c r="C3571" s="153" t="s">
        <v>5582</v>
      </c>
      <c r="D3571" s="153" t="s">
        <v>127</v>
      </c>
      <c r="E3571" s="153">
        <v>75.510000000000005</v>
      </c>
    </row>
    <row r="3572" spans="1:5">
      <c r="A3572" s="153">
        <v>4730</v>
      </c>
      <c r="B3572" s="153" t="s">
        <v>10916</v>
      </c>
      <c r="C3572" s="153" t="s">
        <v>5582</v>
      </c>
      <c r="D3572" s="153" t="s">
        <v>127</v>
      </c>
      <c r="E3572" s="153">
        <v>72.98</v>
      </c>
    </row>
    <row r="3573" spans="1:5">
      <c r="A3573" s="153">
        <v>13186</v>
      </c>
      <c r="B3573" s="153" t="s">
        <v>10917</v>
      </c>
      <c r="C3573" s="153" t="s">
        <v>5582</v>
      </c>
      <c r="D3573" s="153" t="s">
        <v>128</v>
      </c>
      <c r="E3573" s="153">
        <v>61.17</v>
      </c>
    </row>
    <row r="3574" spans="1:5">
      <c r="A3574" s="153">
        <v>10737</v>
      </c>
      <c r="B3574" s="153" t="s">
        <v>10918</v>
      </c>
      <c r="C3574" s="153" t="s">
        <v>5581</v>
      </c>
      <c r="D3574" s="153" t="s">
        <v>127</v>
      </c>
      <c r="E3574" s="153">
        <v>114.7</v>
      </c>
    </row>
    <row r="3575" spans="1:5">
      <c r="A3575" s="153">
        <v>10734</v>
      </c>
      <c r="B3575" s="153" t="s">
        <v>10919</v>
      </c>
      <c r="C3575" s="153" t="s">
        <v>5581</v>
      </c>
      <c r="D3575" s="153" t="s">
        <v>127</v>
      </c>
      <c r="E3575" s="153">
        <v>68.23</v>
      </c>
    </row>
    <row r="3576" spans="1:5">
      <c r="A3576" s="153">
        <v>4708</v>
      </c>
      <c r="B3576" s="153" t="s">
        <v>10920</v>
      </c>
      <c r="C3576" s="153" t="s">
        <v>5581</v>
      </c>
      <c r="D3576" s="153" t="s">
        <v>127</v>
      </c>
      <c r="E3576" s="153">
        <v>132.35</v>
      </c>
    </row>
    <row r="3577" spans="1:5">
      <c r="A3577" s="153">
        <v>4712</v>
      </c>
      <c r="B3577" s="153" t="s">
        <v>10921</v>
      </c>
      <c r="C3577" s="153" t="s">
        <v>5581</v>
      </c>
      <c r="D3577" s="153" t="s">
        <v>127</v>
      </c>
      <c r="E3577" s="153">
        <v>64.7</v>
      </c>
    </row>
    <row r="3578" spans="1:5">
      <c r="A3578" s="153">
        <v>4710</v>
      </c>
      <c r="B3578" s="153" t="s">
        <v>10922</v>
      </c>
      <c r="C3578" s="153" t="s">
        <v>5581</v>
      </c>
      <c r="D3578" s="153" t="s">
        <v>127</v>
      </c>
      <c r="E3578" s="153">
        <v>207.49</v>
      </c>
    </row>
    <row r="3579" spans="1:5">
      <c r="A3579" s="153">
        <v>4746</v>
      </c>
      <c r="B3579" s="153" t="s">
        <v>10923</v>
      </c>
      <c r="C3579" s="153" t="s">
        <v>5582</v>
      </c>
      <c r="D3579" s="153" t="s">
        <v>127</v>
      </c>
      <c r="E3579" s="153">
        <v>67.69</v>
      </c>
    </row>
    <row r="3580" spans="1:5">
      <c r="A3580" s="153">
        <v>4750</v>
      </c>
      <c r="B3580" s="153" t="s">
        <v>10924</v>
      </c>
      <c r="C3580" s="153" t="s">
        <v>5578</v>
      </c>
      <c r="D3580" s="153" t="s">
        <v>5579</v>
      </c>
      <c r="E3580" s="153">
        <v>11.53</v>
      </c>
    </row>
    <row r="3581" spans="1:5">
      <c r="A3581" s="153">
        <v>41065</v>
      </c>
      <c r="B3581" s="153" t="s">
        <v>10925</v>
      </c>
      <c r="C3581" s="153" t="s">
        <v>5588</v>
      </c>
      <c r="D3581" s="153" t="s">
        <v>127</v>
      </c>
      <c r="E3581" s="153">
        <v>2018.97</v>
      </c>
    </row>
    <row r="3582" spans="1:5">
      <c r="A3582" s="153">
        <v>34747</v>
      </c>
      <c r="B3582" s="153" t="s">
        <v>10926</v>
      </c>
      <c r="C3582" s="153" t="s">
        <v>5583</v>
      </c>
      <c r="D3582" s="153" t="s">
        <v>127</v>
      </c>
      <c r="E3582" s="153">
        <v>42.5</v>
      </c>
    </row>
    <row r="3583" spans="1:5">
      <c r="A3583" s="153">
        <v>4826</v>
      </c>
      <c r="B3583" s="153" t="s">
        <v>10927</v>
      </c>
      <c r="C3583" s="153" t="s">
        <v>5583</v>
      </c>
      <c r="D3583" s="153" t="s">
        <v>127</v>
      </c>
      <c r="E3583" s="153">
        <v>45.7</v>
      </c>
    </row>
    <row r="3584" spans="1:5">
      <c r="A3584" s="153">
        <v>41975</v>
      </c>
      <c r="B3584" s="153" t="s">
        <v>10928</v>
      </c>
      <c r="C3584" s="153" t="s">
        <v>5581</v>
      </c>
      <c r="D3584" s="153" t="s">
        <v>128</v>
      </c>
      <c r="E3584" s="153">
        <v>60.86</v>
      </c>
    </row>
    <row r="3585" spans="1:5">
      <c r="A3585" s="153">
        <v>4825</v>
      </c>
      <c r="B3585" s="153" t="s">
        <v>10929</v>
      </c>
      <c r="C3585" s="153" t="s">
        <v>5583</v>
      </c>
      <c r="D3585" s="153" t="s">
        <v>127</v>
      </c>
      <c r="E3585" s="153">
        <v>63.26</v>
      </c>
    </row>
    <row r="3586" spans="1:5">
      <c r="A3586" s="153">
        <v>34744</v>
      </c>
      <c r="B3586" s="153" t="s">
        <v>10930</v>
      </c>
      <c r="C3586" s="153" t="s">
        <v>5581</v>
      </c>
      <c r="D3586" s="153" t="s">
        <v>128</v>
      </c>
      <c r="E3586" s="153">
        <v>24.41</v>
      </c>
    </row>
    <row r="3587" spans="1:5">
      <c r="A3587" s="153">
        <v>39430</v>
      </c>
      <c r="B3587" s="153" t="s">
        <v>10931</v>
      </c>
      <c r="C3587" s="153" t="s">
        <v>5580</v>
      </c>
      <c r="D3587" s="153" t="s">
        <v>127</v>
      </c>
      <c r="E3587" s="153">
        <v>1.8</v>
      </c>
    </row>
    <row r="3588" spans="1:5">
      <c r="A3588" s="153">
        <v>39573</v>
      </c>
      <c r="B3588" s="153" t="s">
        <v>10932</v>
      </c>
      <c r="C3588" s="153" t="s">
        <v>5580</v>
      </c>
      <c r="D3588" s="153" t="s">
        <v>127</v>
      </c>
      <c r="E3588" s="153">
        <v>1.77</v>
      </c>
    </row>
    <row r="3589" spans="1:5">
      <c r="A3589" s="153">
        <v>38410</v>
      </c>
      <c r="B3589" s="153" t="s">
        <v>10933</v>
      </c>
      <c r="C3589" s="153" t="s">
        <v>5580</v>
      </c>
      <c r="D3589" s="153" t="s">
        <v>128</v>
      </c>
      <c r="E3589" s="153">
        <v>8744.67</v>
      </c>
    </row>
    <row r="3590" spans="1:5">
      <c r="A3590" s="153">
        <v>4765</v>
      </c>
      <c r="B3590" s="153" t="s">
        <v>10934</v>
      </c>
      <c r="C3590" s="153" t="s">
        <v>5583</v>
      </c>
      <c r="D3590" s="153" t="s">
        <v>127</v>
      </c>
      <c r="E3590" s="153">
        <v>74.66</v>
      </c>
    </row>
    <row r="3591" spans="1:5">
      <c r="A3591" s="153">
        <v>4766</v>
      </c>
      <c r="B3591" s="153" t="s">
        <v>10935</v>
      </c>
      <c r="C3591" s="153" t="s">
        <v>5584</v>
      </c>
      <c r="D3591" s="153" t="s">
        <v>127</v>
      </c>
      <c r="E3591" s="153">
        <v>5.95</v>
      </c>
    </row>
    <row r="3592" spans="1:5">
      <c r="A3592" s="153">
        <v>4767</v>
      </c>
      <c r="B3592" s="153" t="s">
        <v>10935</v>
      </c>
      <c r="C3592" s="153" t="s">
        <v>5583</v>
      </c>
      <c r="D3592" s="153" t="s">
        <v>127</v>
      </c>
      <c r="E3592" s="153">
        <v>128.63999999999999</v>
      </c>
    </row>
    <row r="3593" spans="1:5">
      <c r="A3593" s="153">
        <v>10963</v>
      </c>
      <c r="B3593" s="153" t="s">
        <v>10936</v>
      </c>
      <c r="C3593" s="153" t="s">
        <v>5583</v>
      </c>
      <c r="D3593" s="153" t="s">
        <v>127</v>
      </c>
      <c r="E3593" s="153">
        <v>203.87</v>
      </c>
    </row>
    <row r="3594" spans="1:5">
      <c r="A3594" s="153">
        <v>10962</v>
      </c>
      <c r="B3594" s="153" t="s">
        <v>10937</v>
      </c>
      <c r="C3594" s="153" t="s">
        <v>5584</v>
      </c>
      <c r="D3594" s="153" t="s">
        <v>127</v>
      </c>
      <c r="E3594" s="153">
        <v>6.33</v>
      </c>
    </row>
    <row r="3595" spans="1:5">
      <c r="A3595" s="153">
        <v>34742</v>
      </c>
      <c r="B3595" s="153" t="s">
        <v>10938</v>
      </c>
      <c r="C3595" s="153" t="s">
        <v>5584</v>
      </c>
      <c r="D3595" s="153" t="s">
        <v>127</v>
      </c>
      <c r="E3595" s="153">
        <v>5.93</v>
      </c>
    </row>
    <row r="3596" spans="1:5">
      <c r="A3596" s="153">
        <v>4773</v>
      </c>
      <c r="B3596" s="153" t="s">
        <v>10939</v>
      </c>
      <c r="C3596" s="153" t="s">
        <v>5583</v>
      </c>
      <c r="D3596" s="153" t="s">
        <v>127</v>
      </c>
      <c r="E3596" s="153">
        <v>257.35000000000002</v>
      </c>
    </row>
    <row r="3597" spans="1:5">
      <c r="A3597" s="153">
        <v>34740</v>
      </c>
      <c r="B3597" s="153" t="s">
        <v>10940</v>
      </c>
      <c r="C3597" s="153" t="s">
        <v>5584</v>
      </c>
      <c r="D3597" s="153" t="s">
        <v>127</v>
      </c>
      <c r="E3597" s="153">
        <v>5.93</v>
      </c>
    </row>
    <row r="3598" spans="1:5">
      <c r="A3598" s="153">
        <v>4776</v>
      </c>
      <c r="B3598" s="153" t="s">
        <v>10941</v>
      </c>
      <c r="C3598" s="153" t="s">
        <v>5583</v>
      </c>
      <c r="D3598" s="153" t="s">
        <v>127</v>
      </c>
      <c r="E3598" s="153">
        <v>398.98</v>
      </c>
    </row>
    <row r="3599" spans="1:5">
      <c r="A3599" s="153">
        <v>4774</v>
      </c>
      <c r="B3599" s="153" t="s">
        <v>10941</v>
      </c>
      <c r="C3599" s="153" t="s">
        <v>5584</v>
      </c>
      <c r="D3599" s="153" t="s">
        <v>127</v>
      </c>
      <c r="E3599" s="153">
        <v>5.95</v>
      </c>
    </row>
    <row r="3600" spans="1:5">
      <c r="A3600" s="153">
        <v>40313</v>
      </c>
      <c r="B3600" s="153" t="s">
        <v>10942</v>
      </c>
      <c r="C3600" s="153" t="s">
        <v>5584</v>
      </c>
      <c r="D3600" s="153" t="s">
        <v>5579</v>
      </c>
      <c r="E3600" s="153">
        <v>5.93</v>
      </c>
    </row>
    <row r="3601" spans="1:5">
      <c r="A3601" s="153">
        <v>13340</v>
      </c>
      <c r="B3601" s="153" t="s">
        <v>10943</v>
      </c>
      <c r="C3601" s="153" t="s">
        <v>5583</v>
      </c>
      <c r="D3601" s="153" t="s">
        <v>127</v>
      </c>
      <c r="E3601" s="153">
        <v>25.16</v>
      </c>
    </row>
    <row r="3602" spans="1:5">
      <c r="A3602" s="153">
        <v>10965</v>
      </c>
      <c r="B3602" s="153" t="s">
        <v>10944</v>
      </c>
      <c r="C3602" s="153" t="s">
        <v>5583</v>
      </c>
      <c r="D3602" s="153" t="s">
        <v>127</v>
      </c>
      <c r="E3602" s="153">
        <v>53.66</v>
      </c>
    </row>
    <row r="3603" spans="1:5">
      <c r="A3603" s="153">
        <v>10966</v>
      </c>
      <c r="B3603" s="153" t="s">
        <v>10945</v>
      </c>
      <c r="C3603" s="153" t="s">
        <v>5584</v>
      </c>
      <c r="D3603" s="153" t="s">
        <v>127</v>
      </c>
      <c r="E3603" s="153">
        <v>5.99</v>
      </c>
    </row>
    <row r="3604" spans="1:5">
      <c r="A3604" s="153">
        <v>40537</v>
      </c>
      <c r="B3604" s="153" t="s">
        <v>10946</v>
      </c>
      <c r="C3604" s="153" t="s">
        <v>5584</v>
      </c>
      <c r="D3604" s="153" t="s">
        <v>127</v>
      </c>
      <c r="E3604" s="153">
        <v>6.55</v>
      </c>
    </row>
    <row r="3605" spans="1:5">
      <c r="A3605" s="153">
        <v>40536</v>
      </c>
      <c r="B3605" s="153" t="s">
        <v>10947</v>
      </c>
      <c r="C3605" s="153" t="s">
        <v>5584</v>
      </c>
      <c r="D3605" s="153" t="s">
        <v>127</v>
      </c>
      <c r="E3605" s="153">
        <v>6.55</v>
      </c>
    </row>
    <row r="3606" spans="1:5">
      <c r="A3606" s="153">
        <v>40535</v>
      </c>
      <c r="B3606" s="153" t="s">
        <v>10948</v>
      </c>
      <c r="C3606" s="153" t="s">
        <v>5584</v>
      </c>
      <c r="D3606" s="153" t="s">
        <v>127</v>
      </c>
      <c r="E3606" s="153">
        <v>6.55</v>
      </c>
    </row>
    <row r="3607" spans="1:5">
      <c r="A3607" s="153">
        <v>39427</v>
      </c>
      <c r="B3607" s="153" t="s">
        <v>10949</v>
      </c>
      <c r="C3607" s="153" t="s">
        <v>5583</v>
      </c>
      <c r="D3607" s="153" t="s">
        <v>127</v>
      </c>
      <c r="E3607" s="153">
        <v>4.7699999999999996</v>
      </c>
    </row>
    <row r="3608" spans="1:5">
      <c r="A3608" s="153">
        <v>39424</v>
      </c>
      <c r="B3608" s="153" t="s">
        <v>10950</v>
      </c>
      <c r="C3608" s="153" t="s">
        <v>5583</v>
      </c>
      <c r="D3608" s="153" t="s">
        <v>127</v>
      </c>
      <c r="E3608" s="153">
        <v>2.84</v>
      </c>
    </row>
    <row r="3609" spans="1:5">
      <c r="A3609" s="153">
        <v>39425</v>
      </c>
      <c r="B3609" s="153" t="s">
        <v>10951</v>
      </c>
      <c r="C3609" s="153" t="s">
        <v>5583</v>
      </c>
      <c r="D3609" s="153" t="s">
        <v>127</v>
      </c>
      <c r="E3609" s="153">
        <v>2.8</v>
      </c>
    </row>
    <row r="3610" spans="1:5">
      <c r="A3610" s="153">
        <v>40664</v>
      </c>
      <c r="B3610" s="153" t="s">
        <v>10952</v>
      </c>
      <c r="C3610" s="153" t="s">
        <v>5584</v>
      </c>
      <c r="D3610" s="153" t="s">
        <v>127</v>
      </c>
      <c r="E3610" s="153">
        <v>5.62</v>
      </c>
    </row>
    <row r="3611" spans="1:5">
      <c r="A3611" s="153">
        <v>34360</v>
      </c>
      <c r="B3611" s="153" t="s">
        <v>10953</v>
      </c>
      <c r="C3611" s="153" t="s">
        <v>5584</v>
      </c>
      <c r="D3611" s="153" t="s">
        <v>127</v>
      </c>
      <c r="E3611" s="153">
        <v>36.14</v>
      </c>
    </row>
    <row r="3612" spans="1:5">
      <c r="A3612" s="153">
        <v>20259</v>
      </c>
      <c r="B3612" s="153" t="s">
        <v>10954</v>
      </c>
      <c r="C3612" s="153" t="s">
        <v>5583</v>
      </c>
      <c r="D3612" s="153" t="s">
        <v>128</v>
      </c>
      <c r="E3612" s="153">
        <v>9</v>
      </c>
    </row>
    <row r="3613" spans="1:5">
      <c r="A3613" s="153">
        <v>14077</v>
      </c>
      <c r="B3613" s="153" t="s">
        <v>10955</v>
      </c>
      <c r="C3613" s="153" t="s">
        <v>5583</v>
      </c>
      <c r="D3613" s="153" t="s">
        <v>128</v>
      </c>
      <c r="E3613" s="153">
        <v>137.75</v>
      </c>
    </row>
    <row r="3614" spans="1:5">
      <c r="A3614" s="153">
        <v>3678</v>
      </c>
      <c r="B3614" s="153" t="s">
        <v>10956</v>
      </c>
      <c r="C3614" s="153" t="s">
        <v>5583</v>
      </c>
      <c r="D3614" s="153" t="s">
        <v>128</v>
      </c>
      <c r="E3614" s="153">
        <v>62.26</v>
      </c>
    </row>
    <row r="3615" spans="1:5">
      <c r="A3615" s="153">
        <v>39418</v>
      </c>
      <c r="B3615" s="153" t="s">
        <v>10957</v>
      </c>
      <c r="C3615" s="153" t="s">
        <v>5583</v>
      </c>
      <c r="D3615" s="153" t="s">
        <v>127</v>
      </c>
      <c r="E3615" s="153">
        <v>5.32</v>
      </c>
    </row>
    <row r="3616" spans="1:5">
      <c r="A3616" s="153">
        <v>39419</v>
      </c>
      <c r="B3616" s="153" t="s">
        <v>10958</v>
      </c>
      <c r="C3616" s="153" t="s">
        <v>5583</v>
      </c>
      <c r="D3616" s="153" t="s">
        <v>127</v>
      </c>
      <c r="E3616" s="153">
        <v>6.49</v>
      </c>
    </row>
    <row r="3617" spans="1:5">
      <c r="A3617" s="153">
        <v>39420</v>
      </c>
      <c r="B3617" s="153" t="s">
        <v>10959</v>
      </c>
      <c r="C3617" s="153" t="s">
        <v>5583</v>
      </c>
      <c r="D3617" s="153" t="s">
        <v>127</v>
      </c>
      <c r="E3617" s="153">
        <v>7.16</v>
      </c>
    </row>
    <row r="3618" spans="1:5">
      <c r="A3618" s="153">
        <v>39571</v>
      </c>
      <c r="B3618" s="153" t="s">
        <v>10960</v>
      </c>
      <c r="C3618" s="153" t="s">
        <v>5583</v>
      </c>
      <c r="D3618" s="153" t="s">
        <v>127</v>
      </c>
      <c r="E3618" s="153">
        <v>4.33</v>
      </c>
    </row>
    <row r="3619" spans="1:5">
      <c r="A3619" s="153">
        <v>39421</v>
      </c>
      <c r="B3619" s="153" t="s">
        <v>10961</v>
      </c>
      <c r="C3619" s="153" t="s">
        <v>5583</v>
      </c>
      <c r="D3619" s="153" t="s">
        <v>127</v>
      </c>
      <c r="E3619" s="153">
        <v>6.3</v>
      </c>
    </row>
    <row r="3620" spans="1:5">
      <c r="A3620" s="153">
        <v>39422</v>
      </c>
      <c r="B3620" s="153" t="s">
        <v>10962</v>
      </c>
      <c r="C3620" s="153" t="s">
        <v>5583</v>
      </c>
      <c r="D3620" s="153" t="s">
        <v>5579</v>
      </c>
      <c r="E3620" s="153">
        <v>7.36</v>
      </c>
    </row>
    <row r="3621" spans="1:5">
      <c r="A3621" s="153">
        <v>39423</v>
      </c>
      <c r="B3621" s="153" t="s">
        <v>10963</v>
      </c>
      <c r="C3621" s="153" t="s">
        <v>5583</v>
      </c>
      <c r="D3621" s="153" t="s">
        <v>127</v>
      </c>
      <c r="E3621" s="153">
        <v>8.5399999999999991</v>
      </c>
    </row>
    <row r="3622" spans="1:5">
      <c r="A3622" s="153">
        <v>39426</v>
      </c>
      <c r="B3622" s="153" t="s">
        <v>10964</v>
      </c>
      <c r="C3622" s="153" t="s">
        <v>5583</v>
      </c>
      <c r="D3622" s="153" t="s">
        <v>127</v>
      </c>
      <c r="E3622" s="153">
        <v>19.21</v>
      </c>
    </row>
    <row r="3623" spans="1:5">
      <c r="A3623" s="153">
        <v>39429</v>
      </c>
      <c r="B3623" s="153" t="s">
        <v>10965</v>
      </c>
      <c r="C3623" s="153" t="s">
        <v>5583</v>
      </c>
      <c r="D3623" s="153" t="s">
        <v>127</v>
      </c>
      <c r="E3623" s="153">
        <v>6.06</v>
      </c>
    </row>
    <row r="3624" spans="1:5">
      <c r="A3624" s="153">
        <v>39428</v>
      </c>
      <c r="B3624" s="153" t="s">
        <v>10966</v>
      </c>
      <c r="C3624" s="153" t="s">
        <v>5583</v>
      </c>
      <c r="D3624" s="153" t="s">
        <v>127</v>
      </c>
      <c r="E3624" s="153">
        <v>4.63</v>
      </c>
    </row>
    <row r="3625" spans="1:5">
      <c r="A3625" s="153">
        <v>39572</v>
      </c>
      <c r="B3625" s="153" t="s">
        <v>10967</v>
      </c>
      <c r="C3625" s="153" t="s">
        <v>5583</v>
      </c>
      <c r="D3625" s="153" t="s">
        <v>127</v>
      </c>
      <c r="E3625" s="153">
        <v>4.01</v>
      </c>
    </row>
    <row r="3626" spans="1:5">
      <c r="A3626" s="153">
        <v>39570</v>
      </c>
      <c r="B3626" s="153" t="s">
        <v>10968</v>
      </c>
      <c r="C3626" s="153" t="s">
        <v>5583</v>
      </c>
      <c r="D3626" s="153" t="s">
        <v>127</v>
      </c>
      <c r="E3626" s="153">
        <v>4.25</v>
      </c>
    </row>
    <row r="3627" spans="1:5">
      <c r="A3627" s="153">
        <v>39569</v>
      </c>
      <c r="B3627" s="153" t="s">
        <v>10969</v>
      </c>
      <c r="C3627" s="153" t="s">
        <v>5583</v>
      </c>
      <c r="D3627" s="153" t="s">
        <v>127</v>
      </c>
      <c r="E3627" s="153">
        <v>4.2</v>
      </c>
    </row>
    <row r="3628" spans="1:5">
      <c r="A3628" s="153">
        <v>11552</v>
      </c>
      <c r="B3628" s="153" t="s">
        <v>10970</v>
      </c>
      <c r="C3628" s="153" t="s">
        <v>5583</v>
      </c>
      <c r="D3628" s="153" t="s">
        <v>127</v>
      </c>
      <c r="E3628" s="153">
        <v>8.07</v>
      </c>
    </row>
    <row r="3629" spans="1:5">
      <c r="A3629" s="153">
        <v>40598</v>
      </c>
      <c r="B3629" s="153" t="s">
        <v>10971</v>
      </c>
      <c r="C3629" s="153" t="s">
        <v>5584</v>
      </c>
      <c r="D3629" s="153" t="s">
        <v>127</v>
      </c>
      <c r="E3629" s="153">
        <v>6.55</v>
      </c>
    </row>
    <row r="3630" spans="1:5">
      <c r="A3630" s="153">
        <v>39029</v>
      </c>
      <c r="B3630" s="153" t="s">
        <v>10972</v>
      </c>
      <c r="C3630" s="153" t="s">
        <v>5583</v>
      </c>
      <c r="D3630" s="153" t="s">
        <v>127</v>
      </c>
      <c r="E3630" s="153">
        <v>13.56</v>
      </c>
    </row>
    <row r="3631" spans="1:5">
      <c r="A3631" s="153">
        <v>39028</v>
      </c>
      <c r="B3631" s="153" t="s">
        <v>10973</v>
      </c>
      <c r="C3631" s="153" t="s">
        <v>5583</v>
      </c>
      <c r="D3631" s="153" t="s">
        <v>127</v>
      </c>
      <c r="E3631" s="153">
        <v>7.89</v>
      </c>
    </row>
    <row r="3632" spans="1:5">
      <c r="A3632" s="153">
        <v>39328</v>
      </c>
      <c r="B3632" s="153" t="s">
        <v>10974</v>
      </c>
      <c r="C3632" s="153" t="s">
        <v>5583</v>
      </c>
      <c r="D3632" s="153" t="s">
        <v>127</v>
      </c>
      <c r="E3632" s="153">
        <v>4.34</v>
      </c>
    </row>
    <row r="3633" spans="1:5">
      <c r="A3633" s="153">
        <v>38541</v>
      </c>
      <c r="B3633" s="153" t="s">
        <v>10975</v>
      </c>
      <c r="C3633" s="153" t="s">
        <v>5580</v>
      </c>
      <c r="D3633" s="153" t="s">
        <v>128</v>
      </c>
      <c r="E3633" s="153">
        <v>2024432.94</v>
      </c>
    </row>
    <row r="3634" spans="1:5">
      <c r="A3634" s="153">
        <v>38542</v>
      </c>
      <c r="B3634" s="153" t="s">
        <v>10976</v>
      </c>
      <c r="C3634" s="153" t="s">
        <v>5580</v>
      </c>
      <c r="D3634" s="153" t="s">
        <v>128</v>
      </c>
      <c r="E3634" s="153">
        <v>3147911.82</v>
      </c>
    </row>
    <row r="3635" spans="1:5">
      <c r="A3635" s="153">
        <v>38543</v>
      </c>
      <c r="B3635" s="153" t="s">
        <v>10977</v>
      </c>
      <c r="C3635" s="153" t="s">
        <v>5580</v>
      </c>
      <c r="D3635" s="153" t="s">
        <v>128</v>
      </c>
      <c r="E3635" s="153">
        <v>770695.67</v>
      </c>
    </row>
    <row r="3636" spans="1:5">
      <c r="A3636" s="153">
        <v>40406</v>
      </c>
      <c r="B3636" s="153" t="s">
        <v>10978</v>
      </c>
      <c r="C3636" s="153" t="s">
        <v>5580</v>
      </c>
      <c r="D3636" s="153" t="s">
        <v>128</v>
      </c>
      <c r="E3636" s="153">
        <v>39280.78</v>
      </c>
    </row>
    <row r="3637" spans="1:5">
      <c r="A3637" s="153">
        <v>40789</v>
      </c>
      <c r="B3637" s="153" t="s">
        <v>10979</v>
      </c>
      <c r="C3637" s="153" t="s">
        <v>5580</v>
      </c>
      <c r="D3637" s="153" t="s">
        <v>128</v>
      </c>
      <c r="E3637" s="153">
        <v>5660.76</v>
      </c>
    </row>
    <row r="3638" spans="1:5">
      <c r="A3638" s="153">
        <v>40791</v>
      </c>
      <c r="B3638" s="153" t="s">
        <v>10980</v>
      </c>
      <c r="C3638" s="153" t="s">
        <v>5580</v>
      </c>
      <c r="D3638" s="153" t="s">
        <v>128</v>
      </c>
      <c r="E3638" s="153">
        <v>17720.650000000001</v>
      </c>
    </row>
    <row r="3639" spans="1:5">
      <c r="A3639" s="153">
        <v>11651</v>
      </c>
      <c r="B3639" s="153" t="s">
        <v>10981</v>
      </c>
      <c r="C3639" s="153" t="s">
        <v>5580</v>
      </c>
      <c r="D3639" s="153" t="s">
        <v>128</v>
      </c>
      <c r="E3639" s="153">
        <v>9691.67</v>
      </c>
    </row>
    <row r="3640" spans="1:5">
      <c r="A3640" s="153">
        <v>42002</v>
      </c>
      <c r="B3640" s="153" t="s">
        <v>10982</v>
      </c>
      <c r="C3640" s="153" t="s">
        <v>5580</v>
      </c>
      <c r="D3640" s="153" t="s">
        <v>128</v>
      </c>
      <c r="E3640" s="153">
        <v>660081.84</v>
      </c>
    </row>
    <row r="3641" spans="1:5">
      <c r="A3641" s="153">
        <v>40435</v>
      </c>
      <c r="B3641" s="153" t="s">
        <v>10983</v>
      </c>
      <c r="C3641" s="153" t="s">
        <v>5580</v>
      </c>
      <c r="D3641" s="153" t="s">
        <v>128</v>
      </c>
      <c r="E3641" s="153">
        <v>422797.12</v>
      </c>
    </row>
    <row r="3642" spans="1:5">
      <c r="A3642" s="153">
        <v>39012</v>
      </c>
      <c r="B3642" s="153" t="s">
        <v>10984</v>
      </c>
      <c r="C3642" s="153" t="s">
        <v>5580</v>
      </c>
      <c r="D3642" s="153" t="s">
        <v>128</v>
      </c>
      <c r="E3642" s="153">
        <v>441130.35</v>
      </c>
    </row>
    <row r="3643" spans="1:5">
      <c r="A3643" s="153">
        <v>5327</v>
      </c>
      <c r="B3643" s="153" t="s">
        <v>10985</v>
      </c>
      <c r="C3643" s="153" t="s">
        <v>5584</v>
      </c>
      <c r="D3643" s="153" t="s">
        <v>127</v>
      </c>
      <c r="E3643" s="153">
        <v>28.97</v>
      </c>
    </row>
    <row r="3644" spans="1:5">
      <c r="A3644" s="153">
        <v>35274</v>
      </c>
      <c r="B3644" s="153" t="s">
        <v>10986</v>
      </c>
      <c r="C3644" s="153" t="s">
        <v>5583</v>
      </c>
      <c r="D3644" s="153" t="s">
        <v>127</v>
      </c>
      <c r="E3644" s="153">
        <v>37.21</v>
      </c>
    </row>
    <row r="3645" spans="1:5">
      <c r="A3645" s="153">
        <v>35275</v>
      </c>
      <c r="B3645" s="153" t="s">
        <v>10987</v>
      </c>
      <c r="C3645" s="153" t="s">
        <v>5583</v>
      </c>
      <c r="D3645" s="153" t="s">
        <v>127</v>
      </c>
      <c r="E3645" s="153">
        <v>79.47</v>
      </c>
    </row>
    <row r="3646" spans="1:5">
      <c r="A3646" s="153">
        <v>35276</v>
      </c>
      <c r="B3646" s="153" t="s">
        <v>10988</v>
      </c>
      <c r="C3646" s="153" t="s">
        <v>5583</v>
      </c>
      <c r="D3646" s="153" t="s">
        <v>127</v>
      </c>
      <c r="E3646" s="153">
        <v>129.94</v>
      </c>
    </row>
    <row r="3647" spans="1:5">
      <c r="A3647" s="153">
        <v>38386</v>
      </c>
      <c r="B3647" s="153" t="s">
        <v>10989</v>
      </c>
      <c r="C3647" s="153" t="s">
        <v>5580</v>
      </c>
      <c r="D3647" s="153" t="s">
        <v>127</v>
      </c>
      <c r="E3647" s="153">
        <v>3.2</v>
      </c>
    </row>
    <row r="3648" spans="1:5">
      <c r="A3648" s="153">
        <v>11091</v>
      </c>
      <c r="B3648" s="153" t="s">
        <v>10990</v>
      </c>
      <c r="C3648" s="153" t="s">
        <v>5580</v>
      </c>
      <c r="D3648" s="153" t="s">
        <v>127</v>
      </c>
      <c r="E3648" s="153">
        <v>0.86</v>
      </c>
    </row>
    <row r="3649" spans="1:5">
      <c r="A3649" s="153">
        <v>37586</v>
      </c>
      <c r="B3649" s="153" t="s">
        <v>10991</v>
      </c>
      <c r="C3649" s="153" t="s">
        <v>5598</v>
      </c>
      <c r="D3649" s="153" t="s">
        <v>128</v>
      </c>
      <c r="E3649" s="153">
        <v>32.619999999999997</v>
      </c>
    </row>
    <row r="3650" spans="1:5">
      <c r="A3650" s="153">
        <v>37395</v>
      </c>
      <c r="B3650" s="153" t="s">
        <v>10992</v>
      </c>
      <c r="C3650" s="153" t="s">
        <v>5598</v>
      </c>
      <c r="D3650" s="153" t="s">
        <v>128</v>
      </c>
      <c r="E3650" s="153">
        <v>28.05</v>
      </c>
    </row>
    <row r="3651" spans="1:5">
      <c r="A3651" s="153">
        <v>14147</v>
      </c>
      <c r="B3651" s="153" t="s">
        <v>10993</v>
      </c>
      <c r="C3651" s="153" t="s">
        <v>5598</v>
      </c>
      <c r="D3651" s="153" t="s">
        <v>128</v>
      </c>
      <c r="E3651" s="153">
        <v>37.21</v>
      </c>
    </row>
    <row r="3652" spans="1:5">
      <c r="A3652" s="153">
        <v>37396</v>
      </c>
      <c r="B3652" s="153" t="s">
        <v>10994</v>
      </c>
      <c r="C3652" s="153" t="s">
        <v>5598</v>
      </c>
      <c r="D3652" s="153" t="s">
        <v>128</v>
      </c>
      <c r="E3652" s="153">
        <v>22.95</v>
      </c>
    </row>
    <row r="3653" spans="1:5">
      <c r="A3653" s="153">
        <v>37397</v>
      </c>
      <c r="B3653" s="153" t="s">
        <v>10995</v>
      </c>
      <c r="C3653" s="153" t="s">
        <v>5598</v>
      </c>
      <c r="D3653" s="153" t="s">
        <v>128</v>
      </c>
      <c r="E3653" s="153">
        <v>24.04</v>
      </c>
    </row>
    <row r="3654" spans="1:5">
      <c r="A3654" s="153">
        <v>11559</v>
      </c>
      <c r="B3654" s="153" t="s">
        <v>10996</v>
      </c>
      <c r="C3654" s="153" t="s">
        <v>5580</v>
      </c>
      <c r="D3654" s="153" t="s">
        <v>127</v>
      </c>
      <c r="E3654" s="153">
        <v>3.71</v>
      </c>
    </row>
    <row r="3655" spans="1:5">
      <c r="A3655" s="153">
        <v>444</v>
      </c>
      <c r="B3655" s="153" t="s">
        <v>10997</v>
      </c>
      <c r="C3655" s="153" t="s">
        <v>5580</v>
      </c>
      <c r="D3655" s="153" t="s">
        <v>128</v>
      </c>
      <c r="E3655" s="153">
        <v>18.309999999999999</v>
      </c>
    </row>
    <row r="3656" spans="1:5">
      <c r="A3656" s="153">
        <v>445</v>
      </c>
      <c r="B3656" s="153" t="s">
        <v>10998</v>
      </c>
      <c r="C3656" s="153" t="s">
        <v>5580</v>
      </c>
      <c r="D3656" s="153" t="s">
        <v>128</v>
      </c>
      <c r="E3656" s="153">
        <v>25.06</v>
      </c>
    </row>
    <row r="3657" spans="1:5">
      <c r="A3657" s="153">
        <v>4783</v>
      </c>
      <c r="B3657" s="153" t="s">
        <v>10999</v>
      </c>
      <c r="C3657" s="153" t="s">
        <v>5578</v>
      </c>
      <c r="D3657" s="153" t="s">
        <v>5579</v>
      </c>
      <c r="E3657" s="153">
        <v>11.55</v>
      </c>
    </row>
    <row r="3658" spans="1:5">
      <c r="A3658" s="153">
        <v>41079</v>
      </c>
      <c r="B3658" s="153" t="s">
        <v>11000</v>
      </c>
      <c r="C3658" s="153" t="s">
        <v>5588</v>
      </c>
      <c r="D3658" s="153" t="s">
        <v>127</v>
      </c>
      <c r="E3658" s="153">
        <v>2022.21</v>
      </c>
    </row>
    <row r="3659" spans="1:5">
      <c r="A3659" s="153">
        <v>12874</v>
      </c>
      <c r="B3659" s="153" t="s">
        <v>11001</v>
      </c>
      <c r="C3659" s="153" t="s">
        <v>5578</v>
      </c>
      <c r="D3659" s="153" t="s">
        <v>127</v>
      </c>
      <c r="E3659" s="153">
        <v>14.61</v>
      </c>
    </row>
    <row r="3660" spans="1:5">
      <c r="A3660" s="153">
        <v>41082</v>
      </c>
      <c r="B3660" s="153" t="s">
        <v>11002</v>
      </c>
      <c r="C3660" s="153" t="s">
        <v>5588</v>
      </c>
      <c r="D3660" s="153" t="s">
        <v>127</v>
      </c>
      <c r="E3660" s="153">
        <v>2561.23</v>
      </c>
    </row>
    <row r="3661" spans="1:5">
      <c r="A3661" s="153">
        <v>4785</v>
      </c>
      <c r="B3661" s="153" t="s">
        <v>11003</v>
      </c>
      <c r="C3661" s="153" t="s">
        <v>5578</v>
      </c>
      <c r="D3661" s="153" t="s">
        <v>127</v>
      </c>
      <c r="E3661" s="153">
        <v>12.41</v>
      </c>
    </row>
    <row r="3662" spans="1:5">
      <c r="A3662" s="153">
        <v>41081</v>
      </c>
      <c r="B3662" s="153" t="s">
        <v>11004</v>
      </c>
      <c r="C3662" s="153" t="s">
        <v>5588</v>
      </c>
      <c r="D3662" s="153" t="s">
        <v>127</v>
      </c>
      <c r="E3662" s="153">
        <v>2175.09</v>
      </c>
    </row>
    <row r="3663" spans="1:5">
      <c r="A3663" s="153">
        <v>4801</v>
      </c>
      <c r="B3663" s="153" t="s">
        <v>11005</v>
      </c>
      <c r="C3663" s="153" t="s">
        <v>5581</v>
      </c>
      <c r="D3663" s="153" t="s">
        <v>127</v>
      </c>
      <c r="E3663" s="153">
        <v>41.23</v>
      </c>
    </row>
    <row r="3664" spans="1:5">
      <c r="A3664" s="153">
        <v>4794</v>
      </c>
      <c r="B3664" s="153" t="s">
        <v>11006</v>
      </c>
      <c r="C3664" s="153" t="s">
        <v>5581</v>
      </c>
      <c r="D3664" s="153" t="s">
        <v>127</v>
      </c>
      <c r="E3664" s="153">
        <v>187.78</v>
      </c>
    </row>
    <row r="3665" spans="1:5">
      <c r="A3665" s="153">
        <v>4796</v>
      </c>
      <c r="B3665" s="153" t="s">
        <v>11007</v>
      </c>
      <c r="C3665" s="153" t="s">
        <v>5581</v>
      </c>
      <c r="D3665" s="153" t="s">
        <v>127</v>
      </c>
      <c r="E3665" s="153">
        <v>114.05</v>
      </c>
    </row>
    <row r="3666" spans="1:5">
      <c r="A3666" s="153">
        <v>4800</v>
      </c>
      <c r="B3666" s="153" t="s">
        <v>11008</v>
      </c>
      <c r="C3666" s="153" t="s">
        <v>5581</v>
      </c>
      <c r="D3666" s="153" t="s">
        <v>127</v>
      </c>
      <c r="E3666" s="153">
        <v>31.36</v>
      </c>
    </row>
    <row r="3667" spans="1:5">
      <c r="A3667" s="153">
        <v>4795</v>
      </c>
      <c r="B3667" s="153" t="s">
        <v>11009</v>
      </c>
      <c r="C3667" s="153" t="s">
        <v>5581</v>
      </c>
      <c r="D3667" s="153" t="s">
        <v>127</v>
      </c>
      <c r="E3667" s="153">
        <v>182.79</v>
      </c>
    </row>
    <row r="3668" spans="1:5">
      <c r="A3668" s="153">
        <v>39694</v>
      </c>
      <c r="B3668" s="153" t="s">
        <v>11010</v>
      </c>
      <c r="C3668" s="153" t="s">
        <v>5581</v>
      </c>
      <c r="D3668" s="153" t="s">
        <v>127</v>
      </c>
      <c r="E3668" s="153">
        <v>251.3</v>
      </c>
    </row>
    <row r="3669" spans="1:5">
      <c r="A3669" s="153">
        <v>1292</v>
      </c>
      <c r="B3669" s="153" t="s">
        <v>11011</v>
      </c>
      <c r="C3669" s="153" t="s">
        <v>5581</v>
      </c>
      <c r="D3669" s="153" t="s">
        <v>127</v>
      </c>
      <c r="E3669" s="153">
        <v>34.770000000000003</v>
      </c>
    </row>
    <row r="3670" spans="1:5">
      <c r="A3670" s="153">
        <v>1287</v>
      </c>
      <c r="B3670" s="153" t="s">
        <v>11012</v>
      </c>
      <c r="C3670" s="153" t="s">
        <v>5581</v>
      </c>
      <c r="D3670" s="153" t="s">
        <v>5579</v>
      </c>
      <c r="E3670" s="153">
        <v>17.059999999999999</v>
      </c>
    </row>
    <row r="3671" spans="1:5">
      <c r="A3671" s="153">
        <v>1297</v>
      </c>
      <c r="B3671" s="153" t="s">
        <v>11013</v>
      </c>
      <c r="C3671" s="153" t="s">
        <v>5581</v>
      </c>
      <c r="D3671" s="153" t="s">
        <v>127</v>
      </c>
      <c r="E3671" s="153">
        <v>14.15</v>
      </c>
    </row>
    <row r="3672" spans="1:5">
      <c r="A3672" s="153">
        <v>4786</v>
      </c>
      <c r="B3672" s="153" t="s">
        <v>11014</v>
      </c>
      <c r="C3672" s="153" t="s">
        <v>5581</v>
      </c>
      <c r="D3672" s="153" t="s">
        <v>128</v>
      </c>
      <c r="E3672" s="153">
        <v>70</v>
      </c>
    </row>
    <row r="3673" spans="1:5">
      <c r="A3673" s="153">
        <v>10840</v>
      </c>
      <c r="B3673" s="153" t="s">
        <v>11015</v>
      </c>
      <c r="C3673" s="153" t="s">
        <v>5581</v>
      </c>
      <c r="D3673" s="153" t="s">
        <v>5579</v>
      </c>
      <c r="E3673" s="153">
        <v>185</v>
      </c>
    </row>
    <row r="3674" spans="1:5">
      <c r="A3674" s="153">
        <v>10841</v>
      </c>
      <c r="B3674" s="153" t="s">
        <v>11016</v>
      </c>
      <c r="C3674" s="153" t="s">
        <v>5581</v>
      </c>
      <c r="D3674" s="153" t="s">
        <v>127</v>
      </c>
      <c r="E3674" s="153">
        <v>139.62</v>
      </c>
    </row>
    <row r="3675" spans="1:5">
      <c r="A3675" s="153">
        <v>25980</v>
      </c>
      <c r="B3675" s="153" t="s">
        <v>11017</v>
      </c>
      <c r="C3675" s="153" t="s">
        <v>5581</v>
      </c>
      <c r="D3675" s="153" t="s">
        <v>127</v>
      </c>
      <c r="E3675" s="153">
        <v>178.4</v>
      </c>
    </row>
    <row r="3676" spans="1:5">
      <c r="A3676" s="153">
        <v>10842</v>
      </c>
      <c r="B3676" s="153" t="s">
        <v>11018</v>
      </c>
      <c r="C3676" s="153" t="s">
        <v>5581</v>
      </c>
      <c r="D3676" s="153" t="s">
        <v>127</v>
      </c>
      <c r="E3676" s="153">
        <v>201.67</v>
      </c>
    </row>
    <row r="3677" spans="1:5">
      <c r="A3677" s="153">
        <v>21108</v>
      </c>
      <c r="B3677" s="153" t="s">
        <v>11019</v>
      </c>
      <c r="C3677" s="153" t="s">
        <v>5581</v>
      </c>
      <c r="D3677" s="153" t="s">
        <v>127</v>
      </c>
      <c r="E3677" s="153">
        <v>46.35</v>
      </c>
    </row>
    <row r="3678" spans="1:5">
      <c r="A3678" s="153">
        <v>38180</v>
      </c>
      <c r="B3678" s="153" t="s">
        <v>11020</v>
      </c>
      <c r="C3678" s="153" t="s">
        <v>5581</v>
      </c>
      <c r="D3678" s="153" t="s">
        <v>127</v>
      </c>
      <c r="E3678" s="153">
        <v>91.83</v>
      </c>
    </row>
    <row r="3679" spans="1:5">
      <c r="A3679" s="153">
        <v>40648</v>
      </c>
      <c r="B3679" s="153" t="s">
        <v>11021</v>
      </c>
      <c r="C3679" s="153" t="s">
        <v>5581</v>
      </c>
      <c r="D3679" s="153" t="s">
        <v>128</v>
      </c>
      <c r="E3679" s="153">
        <v>134.4</v>
      </c>
    </row>
    <row r="3680" spans="1:5">
      <c r="A3680" s="153">
        <v>40649</v>
      </c>
      <c r="B3680" s="153" t="s">
        <v>11022</v>
      </c>
      <c r="C3680" s="153" t="s">
        <v>5581</v>
      </c>
      <c r="D3680" s="153" t="s">
        <v>128</v>
      </c>
      <c r="E3680" s="153">
        <v>78.28</v>
      </c>
    </row>
    <row r="3681" spans="1:5">
      <c r="A3681" s="153">
        <v>40650</v>
      </c>
      <c r="B3681" s="153" t="s">
        <v>11023</v>
      </c>
      <c r="C3681" s="153" t="s">
        <v>5581</v>
      </c>
      <c r="D3681" s="153" t="s">
        <v>128</v>
      </c>
      <c r="E3681" s="153">
        <v>100.8</v>
      </c>
    </row>
    <row r="3682" spans="1:5">
      <c r="A3682" s="153">
        <v>40651</v>
      </c>
      <c r="B3682" s="153" t="s">
        <v>11024</v>
      </c>
      <c r="C3682" s="153" t="s">
        <v>5581</v>
      </c>
      <c r="D3682" s="153" t="s">
        <v>128</v>
      </c>
      <c r="E3682" s="153">
        <v>185.92</v>
      </c>
    </row>
    <row r="3683" spans="1:5">
      <c r="A3683" s="153">
        <v>40652</v>
      </c>
      <c r="B3683" s="153" t="s">
        <v>11025</v>
      </c>
      <c r="C3683" s="153" t="s">
        <v>5581</v>
      </c>
      <c r="D3683" s="153" t="s">
        <v>128</v>
      </c>
      <c r="E3683" s="153">
        <v>99.68</v>
      </c>
    </row>
    <row r="3684" spans="1:5">
      <c r="A3684" s="153">
        <v>40647</v>
      </c>
      <c r="B3684" s="153" t="s">
        <v>11026</v>
      </c>
      <c r="C3684" s="153" t="s">
        <v>5581</v>
      </c>
      <c r="D3684" s="153" t="s">
        <v>128</v>
      </c>
      <c r="E3684" s="153">
        <v>109.76</v>
      </c>
    </row>
    <row r="3685" spans="1:5">
      <c r="A3685" s="153">
        <v>40653</v>
      </c>
      <c r="B3685" s="153" t="s">
        <v>11027</v>
      </c>
      <c r="C3685" s="153" t="s">
        <v>5581</v>
      </c>
      <c r="D3685" s="153" t="s">
        <v>128</v>
      </c>
      <c r="E3685" s="153">
        <v>84</v>
      </c>
    </row>
    <row r="3686" spans="1:5">
      <c r="A3686" s="153">
        <v>36178</v>
      </c>
      <c r="B3686" s="153" t="s">
        <v>11028</v>
      </c>
      <c r="C3686" s="153" t="s">
        <v>5580</v>
      </c>
      <c r="D3686" s="153" t="s">
        <v>128</v>
      </c>
      <c r="E3686" s="153">
        <v>7.18</v>
      </c>
    </row>
    <row r="3687" spans="1:5">
      <c r="A3687" s="153">
        <v>38195</v>
      </c>
      <c r="B3687" s="153" t="s">
        <v>11029</v>
      </c>
      <c r="C3687" s="153" t="s">
        <v>5581</v>
      </c>
      <c r="D3687" s="153" t="s">
        <v>127</v>
      </c>
      <c r="E3687" s="153">
        <v>54.74</v>
      </c>
    </row>
    <row r="3688" spans="1:5">
      <c r="A3688" s="153">
        <v>38181</v>
      </c>
      <c r="B3688" s="153" t="s">
        <v>11030</v>
      </c>
      <c r="C3688" s="153" t="s">
        <v>5581</v>
      </c>
      <c r="D3688" s="153" t="s">
        <v>127</v>
      </c>
      <c r="E3688" s="153">
        <v>125.36</v>
      </c>
    </row>
    <row r="3689" spans="1:5">
      <c r="A3689" s="153">
        <v>38182</v>
      </c>
      <c r="B3689" s="153" t="s">
        <v>11031</v>
      </c>
      <c r="C3689" s="153" t="s">
        <v>5581</v>
      </c>
      <c r="D3689" s="153" t="s">
        <v>127</v>
      </c>
      <c r="E3689" s="153">
        <v>119.41</v>
      </c>
    </row>
    <row r="3690" spans="1:5">
      <c r="A3690" s="153">
        <v>38186</v>
      </c>
      <c r="B3690" s="153" t="s">
        <v>11032</v>
      </c>
      <c r="C3690" s="153" t="s">
        <v>5581</v>
      </c>
      <c r="D3690" s="153" t="s">
        <v>127</v>
      </c>
      <c r="E3690" s="153">
        <v>310.39</v>
      </c>
    </row>
    <row r="3691" spans="1:5">
      <c r="A3691" s="153">
        <v>38185</v>
      </c>
      <c r="B3691" s="153" t="s">
        <v>11033</v>
      </c>
      <c r="C3691" s="153" t="s">
        <v>5581</v>
      </c>
      <c r="D3691" s="153" t="s">
        <v>127</v>
      </c>
      <c r="E3691" s="153">
        <v>276.35000000000002</v>
      </c>
    </row>
    <row r="3692" spans="1:5">
      <c r="A3692" s="153">
        <v>40654</v>
      </c>
      <c r="B3692" s="153" t="s">
        <v>11034</v>
      </c>
      <c r="C3692" s="153" t="s">
        <v>5581</v>
      </c>
      <c r="D3692" s="153" t="s">
        <v>128</v>
      </c>
      <c r="E3692" s="153">
        <v>130.47999999999999</v>
      </c>
    </row>
    <row r="3693" spans="1:5">
      <c r="A3693" s="153">
        <v>25981</v>
      </c>
      <c r="B3693" s="153" t="s">
        <v>11035</v>
      </c>
      <c r="C3693" s="153" t="s">
        <v>5581</v>
      </c>
      <c r="D3693" s="153" t="s">
        <v>127</v>
      </c>
      <c r="E3693" s="153">
        <v>147.37</v>
      </c>
    </row>
    <row r="3694" spans="1:5">
      <c r="A3694" s="153">
        <v>4822</v>
      </c>
      <c r="B3694" s="153" t="s">
        <v>11036</v>
      </c>
      <c r="C3694" s="153" t="s">
        <v>5581</v>
      </c>
      <c r="D3694" s="153" t="s">
        <v>127</v>
      </c>
      <c r="E3694" s="153">
        <v>175.12</v>
      </c>
    </row>
    <row r="3695" spans="1:5">
      <c r="A3695" s="153">
        <v>4818</v>
      </c>
      <c r="B3695" s="153" t="s">
        <v>11037</v>
      </c>
      <c r="C3695" s="153" t="s">
        <v>5581</v>
      </c>
      <c r="D3695" s="153" t="s">
        <v>5579</v>
      </c>
      <c r="E3695" s="153">
        <v>180</v>
      </c>
    </row>
    <row r="3696" spans="1:5">
      <c r="A3696" s="153">
        <v>39567</v>
      </c>
      <c r="B3696" s="153" t="s">
        <v>11038</v>
      </c>
      <c r="C3696" s="153" t="s">
        <v>5581</v>
      </c>
      <c r="D3696" s="153" t="s">
        <v>127</v>
      </c>
      <c r="E3696" s="153">
        <v>33.869999999999997</v>
      </c>
    </row>
    <row r="3697" spans="1:5">
      <c r="A3697" s="153">
        <v>39566</v>
      </c>
      <c r="B3697" s="153" t="s">
        <v>11039</v>
      </c>
      <c r="C3697" s="153" t="s">
        <v>5581</v>
      </c>
      <c r="D3697" s="153" t="s">
        <v>127</v>
      </c>
      <c r="E3697" s="153">
        <v>39.130000000000003</v>
      </c>
    </row>
    <row r="3698" spans="1:5">
      <c r="A3698" s="153">
        <v>11062</v>
      </c>
      <c r="B3698" s="153" t="s">
        <v>11040</v>
      </c>
      <c r="C3698" s="153" t="s">
        <v>5581</v>
      </c>
      <c r="D3698" s="153" t="s">
        <v>127</v>
      </c>
      <c r="E3698" s="153">
        <v>52.77</v>
      </c>
    </row>
    <row r="3699" spans="1:5">
      <c r="A3699" s="153">
        <v>11063</v>
      </c>
      <c r="B3699" s="153" t="s">
        <v>11041</v>
      </c>
      <c r="C3699" s="153" t="s">
        <v>5581</v>
      </c>
      <c r="D3699" s="153" t="s">
        <v>127</v>
      </c>
      <c r="E3699" s="153">
        <v>51.08</v>
      </c>
    </row>
    <row r="3700" spans="1:5">
      <c r="A3700" s="153">
        <v>13521</v>
      </c>
      <c r="B3700" s="153" t="s">
        <v>11042</v>
      </c>
      <c r="C3700" s="153" t="s">
        <v>5580</v>
      </c>
      <c r="D3700" s="153" t="s">
        <v>128</v>
      </c>
      <c r="E3700" s="153">
        <v>86.62</v>
      </c>
    </row>
    <row r="3701" spans="1:5">
      <c r="A3701" s="153">
        <v>10851</v>
      </c>
      <c r="B3701" s="153" t="s">
        <v>11043</v>
      </c>
      <c r="C3701" s="153" t="s">
        <v>5580</v>
      </c>
      <c r="D3701" s="153" t="s">
        <v>128</v>
      </c>
      <c r="E3701" s="153">
        <v>47.51</v>
      </c>
    </row>
    <row r="3702" spans="1:5">
      <c r="A3702" s="153">
        <v>39515</v>
      </c>
      <c r="B3702" s="153" t="s">
        <v>11044</v>
      </c>
      <c r="C3702" s="153" t="s">
        <v>5580</v>
      </c>
      <c r="D3702" s="153" t="s">
        <v>127</v>
      </c>
      <c r="E3702" s="153">
        <v>36.22</v>
      </c>
    </row>
    <row r="3703" spans="1:5">
      <c r="A3703" s="153">
        <v>39516</v>
      </c>
      <c r="B3703" s="153" t="s">
        <v>11045</v>
      </c>
      <c r="C3703" s="153" t="s">
        <v>5580</v>
      </c>
      <c r="D3703" s="153" t="s">
        <v>127</v>
      </c>
      <c r="E3703" s="153">
        <v>30.54</v>
      </c>
    </row>
    <row r="3704" spans="1:5">
      <c r="A3704" s="153">
        <v>39514</v>
      </c>
      <c r="B3704" s="153" t="s">
        <v>11046</v>
      </c>
      <c r="C3704" s="153" t="s">
        <v>5580</v>
      </c>
      <c r="D3704" s="153" t="s">
        <v>5579</v>
      </c>
      <c r="E3704" s="153">
        <v>19</v>
      </c>
    </row>
    <row r="3705" spans="1:5">
      <c r="A3705" s="153">
        <v>4812</v>
      </c>
      <c r="B3705" s="153" t="s">
        <v>11047</v>
      </c>
      <c r="C3705" s="153" t="s">
        <v>5581</v>
      </c>
      <c r="D3705" s="153" t="s">
        <v>5579</v>
      </c>
      <c r="E3705" s="153">
        <v>9.36</v>
      </c>
    </row>
    <row r="3706" spans="1:5">
      <c r="A3706" s="153">
        <v>10849</v>
      </c>
      <c r="B3706" s="153" t="s">
        <v>11048</v>
      </c>
      <c r="C3706" s="153" t="s">
        <v>5580</v>
      </c>
      <c r="D3706" s="153" t="s">
        <v>128</v>
      </c>
      <c r="E3706" s="153">
        <v>1260.01</v>
      </c>
    </row>
    <row r="3707" spans="1:5">
      <c r="A3707" s="153">
        <v>10848</v>
      </c>
      <c r="B3707" s="153" t="s">
        <v>11049</v>
      </c>
      <c r="C3707" s="153" t="s">
        <v>5580</v>
      </c>
      <c r="D3707" s="153" t="s">
        <v>128</v>
      </c>
      <c r="E3707" s="153">
        <v>791.44</v>
      </c>
    </row>
    <row r="3708" spans="1:5">
      <c r="A3708" s="153">
        <v>4813</v>
      </c>
      <c r="B3708" s="153" t="s">
        <v>11050</v>
      </c>
      <c r="C3708" s="153" t="s">
        <v>5581</v>
      </c>
      <c r="D3708" s="153" t="s">
        <v>128</v>
      </c>
      <c r="E3708" s="153">
        <v>262.5</v>
      </c>
    </row>
    <row r="3709" spans="1:5">
      <c r="A3709" s="153">
        <v>37560</v>
      </c>
      <c r="B3709" s="153" t="s">
        <v>11051</v>
      </c>
      <c r="C3709" s="153" t="s">
        <v>5580</v>
      </c>
      <c r="D3709" s="153" t="s">
        <v>127</v>
      </c>
      <c r="E3709" s="153">
        <v>49.21</v>
      </c>
    </row>
    <row r="3710" spans="1:5">
      <c r="A3710" s="153">
        <v>37557</v>
      </c>
      <c r="B3710" s="153" t="s">
        <v>11052</v>
      </c>
      <c r="C3710" s="153" t="s">
        <v>5580</v>
      </c>
      <c r="D3710" s="153" t="s">
        <v>127</v>
      </c>
      <c r="E3710" s="153">
        <v>14.94</v>
      </c>
    </row>
    <row r="3711" spans="1:5">
      <c r="A3711" s="153">
        <v>37556</v>
      </c>
      <c r="B3711" s="153" t="s">
        <v>11053</v>
      </c>
      <c r="C3711" s="153" t="s">
        <v>5580</v>
      </c>
      <c r="D3711" s="153" t="s">
        <v>127</v>
      </c>
      <c r="E3711" s="153">
        <v>28.91</v>
      </c>
    </row>
    <row r="3712" spans="1:5">
      <c r="A3712" s="153">
        <v>37559</v>
      </c>
      <c r="B3712" s="153" t="s">
        <v>11054</v>
      </c>
      <c r="C3712" s="153" t="s">
        <v>5580</v>
      </c>
      <c r="D3712" s="153" t="s">
        <v>127</v>
      </c>
      <c r="E3712" s="153">
        <v>35.47</v>
      </c>
    </row>
    <row r="3713" spans="1:5">
      <c r="A3713" s="153">
        <v>37539</v>
      </c>
      <c r="B3713" s="153" t="s">
        <v>11055</v>
      </c>
      <c r="C3713" s="153" t="s">
        <v>5580</v>
      </c>
      <c r="D3713" s="153" t="s">
        <v>5579</v>
      </c>
      <c r="E3713" s="153">
        <v>25</v>
      </c>
    </row>
    <row r="3714" spans="1:5">
      <c r="A3714" s="153">
        <v>37558</v>
      </c>
      <c r="B3714" s="153" t="s">
        <v>11056</v>
      </c>
      <c r="C3714" s="153" t="s">
        <v>5580</v>
      </c>
      <c r="D3714" s="153" t="s">
        <v>127</v>
      </c>
      <c r="E3714" s="153">
        <v>46.61</v>
      </c>
    </row>
    <row r="3715" spans="1:5">
      <c r="A3715" s="153">
        <v>34723</v>
      </c>
      <c r="B3715" s="153" t="s">
        <v>11057</v>
      </c>
      <c r="C3715" s="153" t="s">
        <v>5581</v>
      </c>
      <c r="D3715" s="153" t="s">
        <v>128</v>
      </c>
      <c r="E3715" s="153">
        <v>606.38</v>
      </c>
    </row>
    <row r="3716" spans="1:5">
      <c r="A3716" s="153">
        <v>34721</v>
      </c>
      <c r="B3716" s="153" t="s">
        <v>11058</v>
      </c>
      <c r="C3716" s="153" t="s">
        <v>5581</v>
      </c>
      <c r="D3716" s="153" t="s">
        <v>128</v>
      </c>
      <c r="E3716" s="153">
        <v>756</v>
      </c>
    </row>
    <row r="3717" spans="1:5">
      <c r="A3717" s="153">
        <v>4309</v>
      </c>
      <c r="B3717" s="153" t="s">
        <v>11059</v>
      </c>
      <c r="C3717" s="153" t="s">
        <v>5580</v>
      </c>
      <c r="D3717" s="153" t="s">
        <v>127</v>
      </c>
      <c r="E3717" s="153">
        <v>3.88</v>
      </c>
    </row>
    <row r="3718" spans="1:5">
      <c r="A3718" s="153">
        <v>4307</v>
      </c>
      <c r="B3718" s="153" t="s">
        <v>11060</v>
      </c>
      <c r="C3718" s="153" t="s">
        <v>5580</v>
      </c>
      <c r="D3718" s="153" t="s">
        <v>127</v>
      </c>
      <c r="E3718" s="153">
        <v>6.64</v>
      </c>
    </row>
    <row r="3719" spans="1:5">
      <c r="A3719" s="153">
        <v>10850</v>
      </c>
      <c r="B3719" s="153" t="s">
        <v>11061</v>
      </c>
      <c r="C3719" s="153" t="s">
        <v>5580</v>
      </c>
      <c r="D3719" s="153" t="s">
        <v>128</v>
      </c>
      <c r="E3719" s="153">
        <v>39.369999999999997</v>
      </c>
    </row>
    <row r="3720" spans="1:5">
      <c r="A3720" s="153">
        <v>42438</v>
      </c>
      <c r="B3720" s="153" t="s">
        <v>11062</v>
      </c>
      <c r="C3720" s="153" t="s">
        <v>5580</v>
      </c>
      <c r="D3720" s="153" t="s">
        <v>128</v>
      </c>
      <c r="E3720" s="153">
        <v>1817.78</v>
      </c>
    </row>
    <row r="3721" spans="1:5">
      <c r="A3721" s="153">
        <v>4792</v>
      </c>
      <c r="B3721" s="153" t="s">
        <v>11063</v>
      </c>
      <c r="C3721" s="153" t="s">
        <v>5581</v>
      </c>
      <c r="D3721" s="153" t="s">
        <v>127</v>
      </c>
      <c r="E3721" s="153">
        <v>88.15</v>
      </c>
    </row>
    <row r="3722" spans="1:5">
      <c r="A3722" s="153">
        <v>4790</v>
      </c>
      <c r="B3722" s="153" t="s">
        <v>11064</v>
      </c>
      <c r="C3722" s="153" t="s">
        <v>5581</v>
      </c>
      <c r="D3722" s="153" t="s">
        <v>5579</v>
      </c>
      <c r="E3722" s="153">
        <v>53</v>
      </c>
    </row>
    <row r="3723" spans="1:5">
      <c r="A3723" s="153">
        <v>40671</v>
      </c>
      <c r="B3723" s="153" t="s">
        <v>11065</v>
      </c>
      <c r="C3723" s="153" t="s">
        <v>5581</v>
      </c>
      <c r="D3723" s="153" t="s">
        <v>128</v>
      </c>
      <c r="E3723" s="153">
        <v>40.97</v>
      </c>
    </row>
    <row r="3724" spans="1:5">
      <c r="A3724" s="153">
        <v>7552</v>
      </c>
      <c r="B3724" s="153" t="s">
        <v>11066</v>
      </c>
      <c r="C3724" s="153" t="s">
        <v>5580</v>
      </c>
      <c r="D3724" s="153" t="s">
        <v>128</v>
      </c>
      <c r="E3724" s="153">
        <v>21.55</v>
      </c>
    </row>
    <row r="3725" spans="1:5">
      <c r="A3725" s="153">
        <v>4893</v>
      </c>
      <c r="B3725" s="153" t="s">
        <v>11067</v>
      </c>
      <c r="C3725" s="153" t="s">
        <v>5580</v>
      </c>
      <c r="D3725" s="153" t="s">
        <v>128</v>
      </c>
      <c r="E3725" s="153">
        <v>6.41</v>
      </c>
    </row>
    <row r="3726" spans="1:5">
      <c r="A3726" s="153">
        <v>4894</v>
      </c>
      <c r="B3726" s="153" t="s">
        <v>11068</v>
      </c>
      <c r="C3726" s="153" t="s">
        <v>5580</v>
      </c>
      <c r="D3726" s="153" t="s">
        <v>128</v>
      </c>
      <c r="E3726" s="153">
        <v>5.5</v>
      </c>
    </row>
    <row r="3727" spans="1:5">
      <c r="A3727" s="153">
        <v>4888</v>
      </c>
      <c r="B3727" s="153" t="s">
        <v>11069</v>
      </c>
      <c r="C3727" s="153" t="s">
        <v>5580</v>
      </c>
      <c r="D3727" s="153" t="s">
        <v>128</v>
      </c>
      <c r="E3727" s="153">
        <v>1.87</v>
      </c>
    </row>
    <row r="3728" spans="1:5">
      <c r="A3728" s="153">
        <v>4890</v>
      </c>
      <c r="B3728" s="153" t="s">
        <v>11070</v>
      </c>
      <c r="C3728" s="153" t="s">
        <v>5580</v>
      </c>
      <c r="D3728" s="153" t="s">
        <v>128</v>
      </c>
      <c r="E3728" s="153">
        <v>3.52</v>
      </c>
    </row>
    <row r="3729" spans="1:5">
      <c r="A3729" s="153">
        <v>12411</v>
      </c>
      <c r="B3729" s="153" t="s">
        <v>11071</v>
      </c>
      <c r="C3729" s="153" t="s">
        <v>5580</v>
      </c>
      <c r="D3729" s="153" t="s">
        <v>128</v>
      </c>
      <c r="E3729" s="153">
        <v>18.95</v>
      </c>
    </row>
    <row r="3730" spans="1:5">
      <c r="A3730" s="153">
        <v>4891</v>
      </c>
      <c r="B3730" s="153" t="s">
        <v>11072</v>
      </c>
      <c r="C3730" s="153" t="s">
        <v>5580</v>
      </c>
      <c r="D3730" s="153" t="s">
        <v>128</v>
      </c>
      <c r="E3730" s="153">
        <v>9.4700000000000006</v>
      </c>
    </row>
    <row r="3731" spans="1:5">
      <c r="A3731" s="153">
        <v>4889</v>
      </c>
      <c r="B3731" s="153" t="s">
        <v>11073</v>
      </c>
      <c r="C3731" s="153" t="s">
        <v>5580</v>
      </c>
      <c r="D3731" s="153" t="s">
        <v>128</v>
      </c>
      <c r="E3731" s="153">
        <v>2.5299999999999998</v>
      </c>
    </row>
    <row r="3732" spans="1:5">
      <c r="A3732" s="153">
        <v>4892</v>
      </c>
      <c r="B3732" s="153" t="s">
        <v>11074</v>
      </c>
      <c r="C3732" s="153" t="s">
        <v>5580</v>
      </c>
      <c r="D3732" s="153" t="s">
        <v>128</v>
      </c>
      <c r="E3732" s="153">
        <v>26.54</v>
      </c>
    </row>
    <row r="3733" spans="1:5">
      <c r="A3733" s="153">
        <v>12412</v>
      </c>
      <c r="B3733" s="153" t="s">
        <v>11075</v>
      </c>
      <c r="C3733" s="153" t="s">
        <v>5580</v>
      </c>
      <c r="D3733" s="153" t="s">
        <v>128</v>
      </c>
      <c r="E3733" s="153">
        <v>49.33</v>
      </c>
    </row>
    <row r="3734" spans="1:5">
      <c r="A3734" s="153">
        <v>11073</v>
      </c>
      <c r="B3734" s="153" t="s">
        <v>11076</v>
      </c>
      <c r="C3734" s="153" t="s">
        <v>5580</v>
      </c>
      <c r="D3734" s="153" t="s">
        <v>127</v>
      </c>
      <c r="E3734" s="153">
        <v>3.16</v>
      </c>
    </row>
    <row r="3735" spans="1:5">
      <c r="A3735" s="153">
        <v>11071</v>
      </c>
      <c r="B3735" s="153" t="s">
        <v>11077</v>
      </c>
      <c r="C3735" s="153" t="s">
        <v>5580</v>
      </c>
      <c r="D3735" s="153" t="s">
        <v>127</v>
      </c>
      <c r="E3735" s="153">
        <v>5.1100000000000003</v>
      </c>
    </row>
    <row r="3736" spans="1:5">
      <c r="A3736" s="153">
        <v>11072</v>
      </c>
      <c r="B3736" s="153" t="s">
        <v>11078</v>
      </c>
      <c r="C3736" s="153" t="s">
        <v>5580</v>
      </c>
      <c r="D3736" s="153" t="s">
        <v>127</v>
      </c>
      <c r="E3736" s="153">
        <v>1.78</v>
      </c>
    </row>
    <row r="3737" spans="1:5">
      <c r="A3737" s="153">
        <v>4895</v>
      </c>
      <c r="B3737" s="153" t="s">
        <v>11079</v>
      </c>
      <c r="C3737" s="153" t="s">
        <v>5580</v>
      </c>
      <c r="D3737" s="153" t="s">
        <v>127</v>
      </c>
      <c r="E3737" s="153">
        <v>0.36</v>
      </c>
    </row>
    <row r="3738" spans="1:5">
      <c r="A3738" s="153">
        <v>4907</v>
      </c>
      <c r="B3738" s="153" t="s">
        <v>11080</v>
      </c>
      <c r="C3738" s="153" t="s">
        <v>5580</v>
      </c>
      <c r="D3738" s="153" t="s">
        <v>128</v>
      </c>
      <c r="E3738" s="153">
        <v>17.899999999999999</v>
      </c>
    </row>
    <row r="3739" spans="1:5">
      <c r="A3739" s="153">
        <v>4902</v>
      </c>
      <c r="B3739" s="153" t="s">
        <v>11081</v>
      </c>
      <c r="C3739" s="153" t="s">
        <v>5580</v>
      </c>
      <c r="D3739" s="153" t="s">
        <v>128</v>
      </c>
      <c r="E3739" s="153">
        <v>40.520000000000003</v>
      </c>
    </row>
    <row r="3740" spans="1:5">
      <c r="A3740" s="153">
        <v>4908</v>
      </c>
      <c r="B3740" s="153" t="s">
        <v>11082</v>
      </c>
      <c r="C3740" s="153" t="s">
        <v>5580</v>
      </c>
      <c r="D3740" s="153" t="s">
        <v>128</v>
      </c>
      <c r="E3740" s="153">
        <v>82.28</v>
      </c>
    </row>
    <row r="3741" spans="1:5">
      <c r="A3741" s="153">
        <v>4909</v>
      </c>
      <c r="B3741" s="153" t="s">
        <v>11083</v>
      </c>
      <c r="C3741" s="153" t="s">
        <v>5580</v>
      </c>
      <c r="D3741" s="153" t="s">
        <v>128</v>
      </c>
      <c r="E3741" s="153">
        <v>158.91</v>
      </c>
    </row>
    <row r="3742" spans="1:5">
      <c r="A3742" s="153">
        <v>4903</v>
      </c>
      <c r="B3742" s="153" t="s">
        <v>11084</v>
      </c>
      <c r="C3742" s="153" t="s">
        <v>5580</v>
      </c>
      <c r="D3742" s="153" t="s">
        <v>128</v>
      </c>
      <c r="E3742" s="153">
        <v>467.27</v>
      </c>
    </row>
    <row r="3743" spans="1:5">
      <c r="A3743" s="153">
        <v>4897</v>
      </c>
      <c r="B3743" s="153" t="s">
        <v>11085</v>
      </c>
      <c r="C3743" s="153" t="s">
        <v>5580</v>
      </c>
      <c r="D3743" s="153" t="s">
        <v>127</v>
      </c>
      <c r="E3743" s="153">
        <v>1.54</v>
      </c>
    </row>
    <row r="3744" spans="1:5">
      <c r="A3744" s="153">
        <v>4896</v>
      </c>
      <c r="B3744" s="153" t="s">
        <v>11086</v>
      </c>
      <c r="C3744" s="153" t="s">
        <v>5580</v>
      </c>
      <c r="D3744" s="153" t="s">
        <v>127</v>
      </c>
      <c r="E3744" s="153">
        <v>0.55000000000000004</v>
      </c>
    </row>
    <row r="3745" spans="1:5">
      <c r="A3745" s="153">
        <v>4900</v>
      </c>
      <c r="B3745" s="153" t="s">
        <v>11087</v>
      </c>
      <c r="C3745" s="153" t="s">
        <v>5580</v>
      </c>
      <c r="D3745" s="153" t="s">
        <v>127</v>
      </c>
      <c r="E3745" s="153">
        <v>4.58</v>
      </c>
    </row>
    <row r="3746" spans="1:5">
      <c r="A3746" s="153">
        <v>4898</v>
      </c>
      <c r="B3746" s="153" t="s">
        <v>11088</v>
      </c>
      <c r="C3746" s="153" t="s">
        <v>5580</v>
      </c>
      <c r="D3746" s="153" t="s">
        <v>127</v>
      </c>
      <c r="E3746" s="153">
        <v>1.71</v>
      </c>
    </row>
    <row r="3747" spans="1:5">
      <c r="A3747" s="153">
        <v>4899</v>
      </c>
      <c r="B3747" s="153" t="s">
        <v>11089</v>
      </c>
      <c r="C3747" s="153" t="s">
        <v>5580</v>
      </c>
      <c r="D3747" s="153" t="s">
        <v>127</v>
      </c>
      <c r="E3747" s="153">
        <v>6.28</v>
      </c>
    </row>
    <row r="3748" spans="1:5">
      <c r="A3748" s="153">
        <v>11096</v>
      </c>
      <c r="B3748" s="153" t="s">
        <v>11090</v>
      </c>
      <c r="C3748" s="153" t="s">
        <v>5584</v>
      </c>
      <c r="D3748" s="153" t="s">
        <v>127</v>
      </c>
      <c r="E3748" s="153">
        <v>0.35</v>
      </c>
    </row>
    <row r="3749" spans="1:5">
      <c r="A3749" s="153">
        <v>4741</v>
      </c>
      <c r="B3749" s="153" t="s">
        <v>11091</v>
      </c>
      <c r="C3749" s="153" t="s">
        <v>5582</v>
      </c>
      <c r="D3749" s="153" t="s">
        <v>127</v>
      </c>
      <c r="E3749" s="153">
        <v>66.63</v>
      </c>
    </row>
    <row r="3750" spans="1:5">
      <c r="A3750" s="153">
        <v>4752</v>
      </c>
      <c r="B3750" s="153" t="s">
        <v>11092</v>
      </c>
      <c r="C3750" s="153" t="s">
        <v>5578</v>
      </c>
      <c r="D3750" s="153" t="s">
        <v>127</v>
      </c>
      <c r="E3750" s="153">
        <v>8.6300000000000008</v>
      </c>
    </row>
    <row r="3751" spans="1:5">
      <c r="A3751" s="153">
        <v>41091</v>
      </c>
      <c r="B3751" s="153" t="s">
        <v>11093</v>
      </c>
      <c r="C3751" s="153" t="s">
        <v>5588</v>
      </c>
      <c r="D3751" s="153" t="s">
        <v>127</v>
      </c>
      <c r="E3751" s="153">
        <v>1512.86</v>
      </c>
    </row>
    <row r="3752" spans="1:5">
      <c r="A3752" s="153">
        <v>13954</v>
      </c>
      <c r="B3752" s="153" t="s">
        <v>11094</v>
      </c>
      <c r="C3752" s="153" t="s">
        <v>5580</v>
      </c>
      <c r="D3752" s="153" t="s">
        <v>128</v>
      </c>
      <c r="E3752" s="153">
        <v>6346.57</v>
      </c>
    </row>
    <row r="3753" spans="1:5">
      <c r="A3753" s="153">
        <v>3411</v>
      </c>
      <c r="B3753" s="153" t="s">
        <v>11095</v>
      </c>
      <c r="C3753" s="153" t="s">
        <v>5584</v>
      </c>
      <c r="D3753" s="153" t="s">
        <v>128</v>
      </c>
      <c r="E3753" s="153">
        <v>38.54</v>
      </c>
    </row>
    <row r="3754" spans="1:5">
      <c r="A3754" s="153">
        <v>39995</v>
      </c>
      <c r="B3754" s="153" t="s">
        <v>11096</v>
      </c>
      <c r="C3754" s="153" t="s">
        <v>5582</v>
      </c>
      <c r="D3754" s="153" t="s">
        <v>128</v>
      </c>
      <c r="E3754" s="153">
        <v>296.52999999999997</v>
      </c>
    </row>
    <row r="3755" spans="1:5">
      <c r="A3755" s="153">
        <v>11615</v>
      </c>
      <c r="B3755" s="153" t="s">
        <v>11097</v>
      </c>
      <c r="C3755" s="153" t="s">
        <v>5581</v>
      </c>
      <c r="D3755" s="153" t="s">
        <v>128</v>
      </c>
      <c r="E3755" s="153">
        <v>2.5099999999999998</v>
      </c>
    </row>
    <row r="3756" spans="1:5">
      <c r="A3756" s="153">
        <v>3408</v>
      </c>
      <c r="B3756" s="153" t="s">
        <v>11098</v>
      </c>
      <c r="C3756" s="153" t="s">
        <v>5581</v>
      </c>
      <c r="D3756" s="153" t="s">
        <v>128</v>
      </c>
      <c r="E3756" s="153">
        <v>6.68</v>
      </c>
    </row>
    <row r="3757" spans="1:5">
      <c r="A3757" s="153">
        <v>3409</v>
      </c>
      <c r="B3757" s="153" t="s">
        <v>11099</v>
      </c>
      <c r="C3757" s="153" t="s">
        <v>5581</v>
      </c>
      <c r="D3757" s="153" t="s">
        <v>128</v>
      </c>
      <c r="E3757" s="153">
        <v>16.7</v>
      </c>
    </row>
    <row r="3758" spans="1:5">
      <c r="A3758" s="153">
        <v>11427</v>
      </c>
      <c r="B3758" s="153" t="s">
        <v>11100</v>
      </c>
      <c r="C3758" s="153" t="s">
        <v>5584</v>
      </c>
      <c r="D3758" s="153" t="s">
        <v>128</v>
      </c>
      <c r="E3758" s="153">
        <v>81.53</v>
      </c>
    </row>
    <row r="3759" spans="1:5">
      <c r="A3759" s="153">
        <v>4491</v>
      </c>
      <c r="B3759" s="153" t="s">
        <v>11101</v>
      </c>
      <c r="C3759" s="153" t="s">
        <v>5583</v>
      </c>
      <c r="D3759" s="153" t="s">
        <v>127</v>
      </c>
      <c r="E3759" s="153">
        <v>5.93</v>
      </c>
    </row>
    <row r="3760" spans="1:5">
      <c r="A3760" s="153">
        <v>26022</v>
      </c>
      <c r="B3760" s="153" t="s">
        <v>11102</v>
      </c>
      <c r="C3760" s="153" t="s">
        <v>5580</v>
      </c>
      <c r="D3760" s="153" t="s">
        <v>127</v>
      </c>
      <c r="E3760" s="153">
        <v>125.09</v>
      </c>
    </row>
    <row r="3761" spans="1:5">
      <c r="A3761" s="153">
        <v>421</v>
      </c>
      <c r="B3761" s="153" t="s">
        <v>11103</v>
      </c>
      <c r="C3761" s="153" t="s">
        <v>5580</v>
      </c>
      <c r="D3761" s="153" t="s">
        <v>127</v>
      </c>
      <c r="E3761" s="153">
        <v>9.4499999999999993</v>
      </c>
    </row>
    <row r="3762" spans="1:5">
      <c r="A3762" s="153">
        <v>12362</v>
      </c>
      <c r="B3762" s="153" t="s">
        <v>11104</v>
      </c>
      <c r="C3762" s="153" t="s">
        <v>5580</v>
      </c>
      <c r="D3762" s="153" t="s">
        <v>128</v>
      </c>
      <c r="E3762" s="153">
        <v>9.9499999999999993</v>
      </c>
    </row>
    <row r="3763" spans="1:5">
      <c r="A3763" s="153">
        <v>14148</v>
      </c>
      <c r="B3763" s="153" t="s">
        <v>11105</v>
      </c>
      <c r="C3763" s="153" t="s">
        <v>5580</v>
      </c>
      <c r="D3763" s="153" t="s">
        <v>128</v>
      </c>
      <c r="E3763" s="153">
        <v>0.63</v>
      </c>
    </row>
    <row r="3764" spans="1:5">
      <c r="A3764" s="153">
        <v>4341</v>
      </c>
      <c r="B3764" s="153" t="s">
        <v>11106</v>
      </c>
      <c r="C3764" s="153" t="s">
        <v>5580</v>
      </c>
      <c r="D3764" s="153" t="s">
        <v>127</v>
      </c>
      <c r="E3764" s="153">
        <v>0.56000000000000005</v>
      </c>
    </row>
    <row r="3765" spans="1:5">
      <c r="A3765" s="153">
        <v>4337</v>
      </c>
      <c r="B3765" s="153" t="s">
        <v>11107</v>
      </c>
      <c r="C3765" s="153" t="s">
        <v>5580</v>
      </c>
      <c r="D3765" s="153" t="s">
        <v>127</v>
      </c>
      <c r="E3765" s="153">
        <v>1.41</v>
      </c>
    </row>
    <row r="3766" spans="1:5">
      <c r="A3766" s="153">
        <v>4339</v>
      </c>
      <c r="B3766" s="153" t="s">
        <v>11108</v>
      </c>
      <c r="C3766" s="153" t="s">
        <v>5580</v>
      </c>
      <c r="D3766" s="153" t="s">
        <v>127</v>
      </c>
      <c r="E3766" s="153">
        <v>0.3</v>
      </c>
    </row>
    <row r="3767" spans="1:5">
      <c r="A3767" s="153">
        <v>39997</v>
      </c>
      <c r="B3767" s="153" t="s">
        <v>11109</v>
      </c>
      <c r="C3767" s="153" t="s">
        <v>5580</v>
      </c>
      <c r="D3767" s="153" t="s">
        <v>127</v>
      </c>
      <c r="E3767" s="153">
        <v>0.16</v>
      </c>
    </row>
    <row r="3768" spans="1:5">
      <c r="A3768" s="153">
        <v>11971</v>
      </c>
      <c r="B3768" s="153" t="s">
        <v>11110</v>
      </c>
      <c r="C3768" s="153" t="s">
        <v>5580</v>
      </c>
      <c r="D3768" s="153" t="s">
        <v>127</v>
      </c>
      <c r="E3768" s="153">
        <v>2.34</v>
      </c>
    </row>
    <row r="3769" spans="1:5">
      <c r="A3769" s="153">
        <v>4342</v>
      </c>
      <c r="B3769" s="153" t="s">
        <v>11111</v>
      </c>
      <c r="C3769" s="153" t="s">
        <v>5580</v>
      </c>
      <c r="D3769" s="153" t="s">
        <v>127</v>
      </c>
      <c r="E3769" s="153">
        <v>0.12</v>
      </c>
    </row>
    <row r="3770" spans="1:5">
      <c r="A3770" s="153">
        <v>4330</v>
      </c>
      <c r="B3770" s="153" t="s">
        <v>11112</v>
      </c>
      <c r="C3770" s="153" t="s">
        <v>5580</v>
      </c>
      <c r="D3770" s="153" t="s">
        <v>127</v>
      </c>
      <c r="E3770" s="153">
        <v>0.08</v>
      </c>
    </row>
    <row r="3771" spans="1:5">
      <c r="A3771" s="153">
        <v>4340</v>
      </c>
      <c r="B3771" s="153" t="s">
        <v>11113</v>
      </c>
      <c r="C3771" s="153" t="s">
        <v>5580</v>
      </c>
      <c r="D3771" s="153" t="s">
        <v>127</v>
      </c>
      <c r="E3771" s="153">
        <v>0.65</v>
      </c>
    </row>
    <row r="3772" spans="1:5">
      <c r="A3772" s="153">
        <v>5088</v>
      </c>
      <c r="B3772" s="153" t="s">
        <v>11114</v>
      </c>
      <c r="C3772" s="153" t="s">
        <v>5580</v>
      </c>
      <c r="D3772" s="153" t="s">
        <v>127</v>
      </c>
      <c r="E3772" s="153">
        <v>2.37</v>
      </c>
    </row>
    <row r="3773" spans="1:5">
      <c r="A3773" s="153">
        <v>11154</v>
      </c>
      <c r="B3773" s="153" t="s">
        <v>11115</v>
      </c>
      <c r="C3773" s="153" t="s">
        <v>5580</v>
      </c>
      <c r="D3773" s="153" t="s">
        <v>128</v>
      </c>
      <c r="E3773" s="153">
        <v>825.95</v>
      </c>
    </row>
    <row r="3774" spans="1:5">
      <c r="A3774" s="153">
        <v>39021</v>
      </c>
      <c r="B3774" s="153" t="s">
        <v>11116</v>
      </c>
      <c r="C3774" s="153" t="s">
        <v>5580</v>
      </c>
      <c r="D3774" s="153" t="s">
        <v>128</v>
      </c>
      <c r="E3774" s="153">
        <v>371.51</v>
      </c>
    </row>
    <row r="3775" spans="1:5">
      <c r="A3775" s="153">
        <v>39022</v>
      </c>
      <c r="B3775" s="153" t="s">
        <v>11117</v>
      </c>
      <c r="C3775" s="153" t="s">
        <v>5580</v>
      </c>
      <c r="D3775" s="153" t="s">
        <v>128</v>
      </c>
      <c r="E3775" s="153">
        <v>459.45</v>
      </c>
    </row>
    <row r="3776" spans="1:5">
      <c r="A3776" s="153">
        <v>39024</v>
      </c>
      <c r="B3776" s="153" t="s">
        <v>11118</v>
      </c>
      <c r="C3776" s="153" t="s">
        <v>5580</v>
      </c>
      <c r="D3776" s="153" t="s">
        <v>127</v>
      </c>
      <c r="E3776" s="153">
        <v>659.33</v>
      </c>
    </row>
    <row r="3777" spans="1:5">
      <c r="A3777" s="153">
        <v>4914</v>
      </c>
      <c r="B3777" s="153" t="s">
        <v>11119</v>
      </c>
      <c r="C3777" s="153" t="s">
        <v>5581</v>
      </c>
      <c r="D3777" s="153" t="s">
        <v>127</v>
      </c>
      <c r="E3777" s="153">
        <v>534.6</v>
      </c>
    </row>
    <row r="3778" spans="1:5">
      <c r="A3778" s="153">
        <v>4917</v>
      </c>
      <c r="B3778" s="153" t="s">
        <v>11120</v>
      </c>
      <c r="C3778" s="153" t="s">
        <v>5581</v>
      </c>
      <c r="D3778" s="153" t="s">
        <v>5579</v>
      </c>
      <c r="E3778" s="153">
        <v>369.2</v>
      </c>
    </row>
    <row r="3779" spans="1:5">
      <c r="A3779" s="153">
        <v>39025</v>
      </c>
      <c r="B3779" s="153" t="s">
        <v>11121</v>
      </c>
      <c r="C3779" s="153" t="s">
        <v>5580</v>
      </c>
      <c r="D3779" s="153" t="s">
        <v>127</v>
      </c>
      <c r="E3779" s="153">
        <v>676.07</v>
      </c>
    </row>
    <row r="3780" spans="1:5">
      <c r="A3780" s="153">
        <v>4930</v>
      </c>
      <c r="B3780" s="153" t="s">
        <v>11122</v>
      </c>
      <c r="C3780" s="153" t="s">
        <v>5581</v>
      </c>
      <c r="D3780" s="153" t="s">
        <v>128</v>
      </c>
      <c r="E3780" s="153">
        <v>399.27</v>
      </c>
    </row>
    <row r="3781" spans="1:5">
      <c r="A3781" s="153">
        <v>4922</v>
      </c>
      <c r="B3781" s="153" t="s">
        <v>11123</v>
      </c>
      <c r="C3781" s="153" t="s">
        <v>5581</v>
      </c>
      <c r="D3781" s="153" t="s">
        <v>127</v>
      </c>
      <c r="E3781" s="153">
        <v>342.46</v>
      </c>
    </row>
    <row r="3782" spans="1:5">
      <c r="A3782" s="153">
        <v>4911</v>
      </c>
      <c r="B3782" s="153" t="s">
        <v>11124</v>
      </c>
      <c r="C3782" s="153" t="s">
        <v>5581</v>
      </c>
      <c r="D3782" s="153" t="s">
        <v>128</v>
      </c>
      <c r="E3782" s="153">
        <v>152.44</v>
      </c>
    </row>
    <row r="3783" spans="1:5">
      <c r="A3783" s="153">
        <v>37518</v>
      </c>
      <c r="B3783" s="153" t="s">
        <v>11125</v>
      </c>
      <c r="C3783" s="153" t="s">
        <v>5581</v>
      </c>
      <c r="D3783" s="153" t="s">
        <v>128</v>
      </c>
      <c r="E3783" s="153">
        <v>194.6</v>
      </c>
    </row>
    <row r="3784" spans="1:5">
      <c r="A3784" s="153">
        <v>4910</v>
      </c>
      <c r="B3784" s="153" t="s">
        <v>11126</v>
      </c>
      <c r="C3784" s="153" t="s">
        <v>5581</v>
      </c>
      <c r="D3784" s="153" t="s">
        <v>128</v>
      </c>
      <c r="E3784" s="153">
        <v>152.44</v>
      </c>
    </row>
    <row r="3785" spans="1:5">
      <c r="A3785" s="153">
        <v>4943</v>
      </c>
      <c r="B3785" s="153" t="s">
        <v>11127</v>
      </c>
      <c r="C3785" s="153" t="s">
        <v>5581</v>
      </c>
      <c r="D3785" s="153" t="s">
        <v>128</v>
      </c>
      <c r="E3785" s="153">
        <v>241.95</v>
      </c>
    </row>
    <row r="3786" spans="1:5">
      <c r="A3786" s="153">
        <v>5002</v>
      </c>
      <c r="B3786" s="153" t="s">
        <v>11128</v>
      </c>
      <c r="C3786" s="153" t="s">
        <v>5581</v>
      </c>
      <c r="D3786" s="153" t="s">
        <v>127</v>
      </c>
      <c r="E3786" s="153">
        <v>427.54</v>
      </c>
    </row>
    <row r="3787" spans="1:5">
      <c r="A3787" s="153">
        <v>4977</v>
      </c>
      <c r="B3787" s="153" t="s">
        <v>11129</v>
      </c>
      <c r="C3787" s="153" t="s">
        <v>5581</v>
      </c>
      <c r="D3787" s="153" t="s">
        <v>127</v>
      </c>
      <c r="E3787" s="153">
        <v>288.61</v>
      </c>
    </row>
    <row r="3788" spans="1:5">
      <c r="A3788" s="153">
        <v>5028</v>
      </c>
      <c r="B3788" s="153" t="s">
        <v>11130</v>
      </c>
      <c r="C3788" s="153" t="s">
        <v>5581</v>
      </c>
      <c r="D3788" s="153" t="s">
        <v>127</v>
      </c>
      <c r="E3788" s="153">
        <v>706.18</v>
      </c>
    </row>
    <row r="3789" spans="1:5">
      <c r="A3789" s="153">
        <v>4998</v>
      </c>
      <c r="B3789" s="153" t="s">
        <v>11131</v>
      </c>
      <c r="C3789" s="153" t="s">
        <v>5581</v>
      </c>
      <c r="D3789" s="153" t="s">
        <v>127</v>
      </c>
      <c r="E3789" s="153">
        <v>586.5</v>
      </c>
    </row>
    <row r="3790" spans="1:5">
      <c r="A3790" s="153">
        <v>4969</v>
      </c>
      <c r="B3790" s="153" t="s">
        <v>11132</v>
      </c>
      <c r="C3790" s="153" t="s">
        <v>5581</v>
      </c>
      <c r="D3790" s="153" t="s">
        <v>5579</v>
      </c>
      <c r="E3790" s="153">
        <v>408.18</v>
      </c>
    </row>
    <row r="3791" spans="1:5">
      <c r="A3791" s="153">
        <v>11364</v>
      </c>
      <c r="B3791" s="153" t="s">
        <v>11133</v>
      </c>
      <c r="C3791" s="153" t="s">
        <v>5580</v>
      </c>
      <c r="D3791" s="153" t="s">
        <v>127</v>
      </c>
      <c r="E3791" s="153">
        <v>98.75</v>
      </c>
    </row>
    <row r="3792" spans="1:5">
      <c r="A3792" s="153">
        <v>11365</v>
      </c>
      <c r="B3792" s="153" t="s">
        <v>11134</v>
      </c>
      <c r="C3792" s="153" t="s">
        <v>5580</v>
      </c>
      <c r="D3792" s="153" t="s">
        <v>127</v>
      </c>
      <c r="E3792" s="153">
        <v>106.35</v>
      </c>
    </row>
    <row r="3793" spans="1:5">
      <c r="A3793" s="153">
        <v>11366</v>
      </c>
      <c r="B3793" s="153" t="s">
        <v>11135</v>
      </c>
      <c r="C3793" s="153" t="s">
        <v>5580</v>
      </c>
      <c r="D3793" s="153" t="s">
        <v>127</v>
      </c>
      <c r="E3793" s="153">
        <v>112.55</v>
      </c>
    </row>
    <row r="3794" spans="1:5">
      <c r="A3794" s="153">
        <v>11367</v>
      </c>
      <c r="B3794" s="153" t="s">
        <v>11136</v>
      </c>
      <c r="C3794" s="153" t="s">
        <v>5581</v>
      </c>
      <c r="D3794" s="153" t="s">
        <v>127</v>
      </c>
      <c r="E3794" s="153">
        <v>86.7</v>
      </c>
    </row>
    <row r="3795" spans="1:5">
      <c r="A3795" s="153">
        <v>4989</v>
      </c>
      <c r="B3795" s="153" t="s">
        <v>11137</v>
      </c>
      <c r="C3795" s="153" t="s">
        <v>5580</v>
      </c>
      <c r="D3795" s="153" t="s">
        <v>127</v>
      </c>
      <c r="E3795" s="153">
        <v>224.97</v>
      </c>
    </row>
    <row r="3796" spans="1:5">
      <c r="A3796" s="153">
        <v>4982</v>
      </c>
      <c r="B3796" s="153" t="s">
        <v>11138</v>
      </c>
      <c r="C3796" s="153" t="s">
        <v>5580</v>
      </c>
      <c r="D3796" s="153" t="s">
        <v>127</v>
      </c>
      <c r="E3796" s="153">
        <v>195.31</v>
      </c>
    </row>
    <row r="3797" spans="1:5">
      <c r="A3797" s="153">
        <v>20322</v>
      </c>
      <c r="B3797" s="153" t="s">
        <v>11139</v>
      </c>
      <c r="C3797" s="153" t="s">
        <v>5580</v>
      </c>
      <c r="D3797" s="153" t="s">
        <v>127</v>
      </c>
      <c r="E3797" s="153">
        <v>172.13</v>
      </c>
    </row>
    <row r="3798" spans="1:5">
      <c r="A3798" s="153">
        <v>10553</v>
      </c>
      <c r="B3798" s="153" t="s">
        <v>11140</v>
      </c>
      <c r="C3798" s="153" t="s">
        <v>5580</v>
      </c>
      <c r="D3798" s="153" t="s">
        <v>127</v>
      </c>
      <c r="E3798" s="153">
        <v>183.52</v>
      </c>
    </row>
    <row r="3799" spans="1:5">
      <c r="A3799" s="153">
        <v>5020</v>
      </c>
      <c r="B3799" s="153" t="s">
        <v>11141</v>
      </c>
      <c r="C3799" s="153" t="s">
        <v>5580</v>
      </c>
      <c r="D3799" s="153" t="s">
        <v>127</v>
      </c>
      <c r="E3799" s="153">
        <v>190.27</v>
      </c>
    </row>
    <row r="3800" spans="1:5">
      <c r="A3800" s="153">
        <v>4962</v>
      </c>
      <c r="B3800" s="153" t="s">
        <v>11142</v>
      </c>
      <c r="C3800" s="153" t="s">
        <v>5580</v>
      </c>
      <c r="D3800" s="153" t="s">
        <v>127</v>
      </c>
      <c r="E3800" s="153">
        <v>185.37</v>
      </c>
    </row>
    <row r="3801" spans="1:5">
      <c r="A3801" s="153">
        <v>4981</v>
      </c>
      <c r="B3801" s="153" t="s">
        <v>11143</v>
      </c>
      <c r="C3801" s="153" t="s">
        <v>5580</v>
      </c>
      <c r="D3801" s="153" t="s">
        <v>5579</v>
      </c>
      <c r="E3801" s="153">
        <v>131.09</v>
      </c>
    </row>
    <row r="3802" spans="1:5">
      <c r="A3802" s="153">
        <v>10554</v>
      </c>
      <c r="B3802" s="153" t="s">
        <v>11144</v>
      </c>
      <c r="C3802" s="153" t="s">
        <v>5580</v>
      </c>
      <c r="D3802" s="153" t="s">
        <v>127</v>
      </c>
      <c r="E3802" s="153">
        <v>205.1</v>
      </c>
    </row>
    <row r="3803" spans="1:5">
      <c r="A3803" s="153">
        <v>4964</v>
      </c>
      <c r="B3803" s="153" t="s">
        <v>11145</v>
      </c>
      <c r="C3803" s="153" t="s">
        <v>5580</v>
      </c>
      <c r="D3803" s="153" t="s">
        <v>127</v>
      </c>
      <c r="E3803" s="153">
        <v>225.1</v>
      </c>
    </row>
    <row r="3804" spans="1:5">
      <c r="A3804" s="153">
        <v>4992</v>
      </c>
      <c r="B3804" s="153" t="s">
        <v>11146</v>
      </c>
      <c r="C3804" s="153" t="s">
        <v>5580</v>
      </c>
      <c r="D3804" s="153" t="s">
        <v>127</v>
      </c>
      <c r="E3804" s="153">
        <v>223.25</v>
      </c>
    </row>
    <row r="3805" spans="1:5">
      <c r="A3805" s="153">
        <v>10555</v>
      </c>
      <c r="B3805" s="153" t="s">
        <v>11147</v>
      </c>
      <c r="C3805" s="153" t="s">
        <v>5580</v>
      </c>
      <c r="D3805" s="153" t="s">
        <v>127</v>
      </c>
      <c r="E3805" s="153">
        <v>197.95</v>
      </c>
    </row>
    <row r="3806" spans="1:5">
      <c r="A3806" s="153">
        <v>4987</v>
      </c>
      <c r="B3806" s="153" t="s">
        <v>11148</v>
      </c>
      <c r="C3806" s="153" t="s">
        <v>5580</v>
      </c>
      <c r="D3806" s="153" t="s">
        <v>127</v>
      </c>
      <c r="E3806" s="153">
        <v>205.1</v>
      </c>
    </row>
    <row r="3807" spans="1:5">
      <c r="A3807" s="153">
        <v>10556</v>
      </c>
      <c r="B3807" s="153" t="s">
        <v>11149</v>
      </c>
      <c r="C3807" s="153" t="s">
        <v>5580</v>
      </c>
      <c r="D3807" s="153" t="s">
        <v>127</v>
      </c>
      <c r="E3807" s="153">
        <v>210.3</v>
      </c>
    </row>
    <row r="3808" spans="1:5">
      <c r="A3808" s="153">
        <v>4958</v>
      </c>
      <c r="B3808" s="153" t="s">
        <v>11150</v>
      </c>
      <c r="C3808" s="153" t="s">
        <v>5581</v>
      </c>
      <c r="D3808" s="153" t="s">
        <v>127</v>
      </c>
      <c r="E3808" s="153">
        <v>120.19</v>
      </c>
    </row>
    <row r="3809" spans="1:5">
      <c r="A3809" s="153">
        <v>39502</v>
      </c>
      <c r="B3809" s="153" t="s">
        <v>11151</v>
      </c>
      <c r="C3809" s="153" t="s">
        <v>5580</v>
      </c>
      <c r="D3809" s="153" t="s">
        <v>127</v>
      </c>
      <c r="E3809" s="153">
        <v>291.31</v>
      </c>
    </row>
    <row r="3810" spans="1:5">
      <c r="A3810" s="153">
        <v>39504</v>
      </c>
      <c r="B3810" s="153" t="s">
        <v>11152</v>
      </c>
      <c r="C3810" s="153" t="s">
        <v>5580</v>
      </c>
      <c r="D3810" s="153" t="s">
        <v>127</v>
      </c>
      <c r="E3810" s="153">
        <v>206.56</v>
      </c>
    </row>
    <row r="3811" spans="1:5">
      <c r="A3811" s="153">
        <v>39503</v>
      </c>
      <c r="B3811" s="153" t="s">
        <v>11153</v>
      </c>
      <c r="C3811" s="153" t="s">
        <v>5580</v>
      </c>
      <c r="D3811" s="153" t="s">
        <v>127</v>
      </c>
      <c r="E3811" s="153">
        <v>316.45999999999998</v>
      </c>
    </row>
    <row r="3812" spans="1:5">
      <c r="A3812" s="153">
        <v>39505</v>
      </c>
      <c r="B3812" s="153" t="s">
        <v>11154</v>
      </c>
      <c r="C3812" s="153" t="s">
        <v>5580</v>
      </c>
      <c r="D3812" s="153" t="s">
        <v>127</v>
      </c>
      <c r="E3812" s="153">
        <v>225.1</v>
      </c>
    </row>
    <row r="3813" spans="1:5">
      <c r="A3813" s="153">
        <v>25969</v>
      </c>
      <c r="B3813" s="153" t="s">
        <v>11155</v>
      </c>
      <c r="C3813" s="153" t="s">
        <v>5580</v>
      </c>
      <c r="D3813" s="153" t="s">
        <v>128</v>
      </c>
      <c r="E3813" s="153">
        <v>308.39999999999998</v>
      </c>
    </row>
    <row r="3814" spans="1:5">
      <c r="A3814" s="153">
        <v>4944</v>
      </c>
      <c r="B3814" s="153" t="s">
        <v>11156</v>
      </c>
      <c r="C3814" s="153" t="s">
        <v>5581</v>
      </c>
      <c r="D3814" s="153" t="s">
        <v>128</v>
      </c>
      <c r="E3814" s="153">
        <v>296.72000000000003</v>
      </c>
    </row>
    <row r="3815" spans="1:5">
      <c r="A3815" s="153">
        <v>21102</v>
      </c>
      <c r="B3815" s="153" t="s">
        <v>11157</v>
      </c>
      <c r="C3815" s="153" t="s">
        <v>5580</v>
      </c>
      <c r="D3815" s="153" t="s">
        <v>127</v>
      </c>
      <c r="E3815" s="153">
        <v>24.38</v>
      </c>
    </row>
    <row r="3816" spans="1:5">
      <c r="A3816" s="153">
        <v>21101</v>
      </c>
      <c r="B3816" s="153" t="s">
        <v>11158</v>
      </c>
      <c r="C3816" s="153" t="s">
        <v>5580</v>
      </c>
      <c r="D3816" s="153" t="s">
        <v>127</v>
      </c>
      <c r="E3816" s="153">
        <v>15.65</v>
      </c>
    </row>
    <row r="3817" spans="1:5">
      <c r="A3817" s="153">
        <v>34713</v>
      </c>
      <c r="B3817" s="153" t="s">
        <v>11159</v>
      </c>
      <c r="C3817" s="153" t="s">
        <v>5581</v>
      </c>
      <c r="D3817" s="153" t="s">
        <v>127</v>
      </c>
      <c r="E3817" s="153">
        <v>246.47</v>
      </c>
    </row>
    <row r="3818" spans="1:5">
      <c r="A3818" s="153">
        <v>4947</v>
      </c>
      <c r="B3818" s="153" t="s">
        <v>11160</v>
      </c>
      <c r="C3818" s="153" t="s">
        <v>5581</v>
      </c>
      <c r="D3818" s="153" t="s">
        <v>128</v>
      </c>
      <c r="E3818" s="153">
        <v>513.09</v>
      </c>
    </row>
    <row r="3819" spans="1:5">
      <c r="A3819" s="153">
        <v>37563</v>
      </c>
      <c r="B3819" s="153" t="s">
        <v>11161</v>
      </c>
      <c r="C3819" s="153" t="s">
        <v>5581</v>
      </c>
      <c r="D3819" s="153" t="s">
        <v>128</v>
      </c>
      <c r="E3819" s="153">
        <v>393.97</v>
      </c>
    </row>
    <row r="3820" spans="1:5">
      <c r="A3820" s="153">
        <v>4948</v>
      </c>
      <c r="B3820" s="153" t="s">
        <v>11162</v>
      </c>
      <c r="C3820" s="153" t="s">
        <v>5581</v>
      </c>
      <c r="D3820" s="153" t="s">
        <v>128</v>
      </c>
      <c r="E3820" s="153">
        <v>357.54</v>
      </c>
    </row>
    <row r="3821" spans="1:5">
      <c r="A3821" s="153">
        <v>37561</v>
      </c>
      <c r="B3821" s="153" t="s">
        <v>11163</v>
      </c>
      <c r="C3821" s="153" t="s">
        <v>5581</v>
      </c>
      <c r="D3821" s="153" t="s">
        <v>128</v>
      </c>
      <c r="E3821" s="153">
        <v>735.44</v>
      </c>
    </row>
    <row r="3822" spans="1:5">
      <c r="A3822" s="153">
        <v>37562</v>
      </c>
      <c r="B3822" s="153" t="s">
        <v>11164</v>
      </c>
      <c r="C3822" s="153" t="s">
        <v>5581</v>
      </c>
      <c r="D3822" s="153" t="s">
        <v>128</v>
      </c>
      <c r="E3822" s="153">
        <v>471.71</v>
      </c>
    </row>
    <row r="3823" spans="1:5">
      <c r="A3823" s="153">
        <v>37585</v>
      </c>
      <c r="B3823" s="153" t="s">
        <v>11165</v>
      </c>
      <c r="C3823" s="153" t="s">
        <v>5580</v>
      </c>
      <c r="D3823" s="153" t="s">
        <v>127</v>
      </c>
      <c r="E3823" s="153">
        <v>184.08</v>
      </c>
    </row>
    <row r="3824" spans="1:5">
      <c r="A3824" s="153">
        <v>14164</v>
      </c>
      <c r="B3824" s="153" t="s">
        <v>11166</v>
      </c>
      <c r="C3824" s="153" t="s">
        <v>5580</v>
      </c>
      <c r="D3824" s="153" t="s">
        <v>128</v>
      </c>
      <c r="E3824" s="153">
        <v>1042.77</v>
      </c>
    </row>
    <row r="3825" spans="1:5">
      <c r="A3825" s="153">
        <v>14163</v>
      </c>
      <c r="B3825" s="153" t="s">
        <v>11167</v>
      </c>
      <c r="C3825" s="153" t="s">
        <v>5580</v>
      </c>
      <c r="D3825" s="153" t="s">
        <v>128</v>
      </c>
      <c r="E3825" s="153">
        <v>1185.17</v>
      </c>
    </row>
    <row r="3826" spans="1:5">
      <c r="A3826" s="153">
        <v>5051</v>
      </c>
      <c r="B3826" s="153" t="s">
        <v>11168</v>
      </c>
      <c r="C3826" s="153" t="s">
        <v>5580</v>
      </c>
      <c r="D3826" s="153" t="s">
        <v>128</v>
      </c>
      <c r="E3826" s="153">
        <v>1007.97</v>
      </c>
    </row>
    <row r="3827" spans="1:5">
      <c r="A3827" s="153">
        <v>14162</v>
      </c>
      <c r="B3827" s="153" t="s">
        <v>11169</v>
      </c>
      <c r="C3827" s="153" t="s">
        <v>5580</v>
      </c>
      <c r="D3827" s="153" t="s">
        <v>128</v>
      </c>
      <c r="E3827" s="153">
        <v>1006.51</v>
      </c>
    </row>
    <row r="3828" spans="1:5">
      <c r="A3828" s="153">
        <v>5052</v>
      </c>
      <c r="B3828" s="153" t="s">
        <v>11170</v>
      </c>
      <c r="C3828" s="153" t="s">
        <v>5580</v>
      </c>
      <c r="D3828" s="153" t="s">
        <v>128</v>
      </c>
      <c r="E3828" s="153">
        <v>751</v>
      </c>
    </row>
    <row r="3829" spans="1:5">
      <c r="A3829" s="153">
        <v>14166</v>
      </c>
      <c r="B3829" s="153" t="s">
        <v>11171</v>
      </c>
      <c r="C3829" s="153" t="s">
        <v>5580</v>
      </c>
      <c r="D3829" s="153" t="s">
        <v>128</v>
      </c>
      <c r="E3829" s="153">
        <v>760.53</v>
      </c>
    </row>
    <row r="3830" spans="1:5">
      <c r="A3830" s="153">
        <v>14165</v>
      </c>
      <c r="B3830" s="153" t="s">
        <v>11172</v>
      </c>
      <c r="C3830" s="153" t="s">
        <v>5580</v>
      </c>
      <c r="D3830" s="153" t="s">
        <v>128</v>
      </c>
      <c r="E3830" s="153">
        <v>1053.6099999999999</v>
      </c>
    </row>
    <row r="3831" spans="1:5">
      <c r="A3831" s="153">
        <v>5050</v>
      </c>
      <c r="B3831" s="153" t="s">
        <v>11173</v>
      </c>
      <c r="C3831" s="153" t="s">
        <v>5580</v>
      </c>
      <c r="D3831" s="153" t="s">
        <v>128</v>
      </c>
      <c r="E3831" s="153">
        <v>259.32</v>
      </c>
    </row>
    <row r="3832" spans="1:5">
      <c r="A3832" s="153">
        <v>12378</v>
      </c>
      <c r="B3832" s="153" t="s">
        <v>11174</v>
      </c>
      <c r="C3832" s="153" t="s">
        <v>5580</v>
      </c>
      <c r="D3832" s="153" t="s">
        <v>128</v>
      </c>
      <c r="E3832" s="153">
        <v>616.39</v>
      </c>
    </row>
    <row r="3833" spans="1:5">
      <c r="A3833" s="153">
        <v>12366</v>
      </c>
      <c r="B3833" s="153" t="s">
        <v>11175</v>
      </c>
      <c r="C3833" s="153" t="s">
        <v>5580</v>
      </c>
      <c r="D3833" s="153" t="s">
        <v>128</v>
      </c>
      <c r="E3833" s="153">
        <v>540.11</v>
      </c>
    </row>
    <row r="3834" spans="1:5">
      <c r="A3834" s="153">
        <v>5045</v>
      </c>
      <c r="B3834" s="153" t="s">
        <v>11176</v>
      </c>
      <c r="C3834" s="153" t="s">
        <v>5580</v>
      </c>
      <c r="D3834" s="153" t="s">
        <v>128</v>
      </c>
      <c r="E3834" s="153">
        <v>752.13</v>
      </c>
    </row>
    <row r="3835" spans="1:5">
      <c r="A3835" s="153">
        <v>5044</v>
      </c>
      <c r="B3835" s="153" t="s">
        <v>11177</v>
      </c>
      <c r="C3835" s="153" t="s">
        <v>5580</v>
      </c>
      <c r="D3835" s="153" t="s">
        <v>128</v>
      </c>
      <c r="E3835" s="153">
        <v>530.64</v>
      </c>
    </row>
    <row r="3836" spans="1:5">
      <c r="A3836" s="153">
        <v>5055</v>
      </c>
      <c r="B3836" s="153" t="s">
        <v>11178</v>
      </c>
      <c r="C3836" s="153" t="s">
        <v>5580</v>
      </c>
      <c r="D3836" s="153" t="s">
        <v>128</v>
      </c>
      <c r="E3836" s="153">
        <v>754.43</v>
      </c>
    </row>
    <row r="3837" spans="1:5">
      <c r="A3837" s="153">
        <v>5053</v>
      </c>
      <c r="B3837" s="153" t="s">
        <v>11179</v>
      </c>
      <c r="C3837" s="153" t="s">
        <v>5580</v>
      </c>
      <c r="D3837" s="153" t="s">
        <v>128</v>
      </c>
      <c r="E3837" s="153">
        <v>587.19000000000005</v>
      </c>
    </row>
    <row r="3838" spans="1:5">
      <c r="A3838" s="153">
        <v>5035</v>
      </c>
      <c r="B3838" s="153" t="s">
        <v>11180</v>
      </c>
      <c r="C3838" s="153" t="s">
        <v>5580</v>
      </c>
      <c r="D3838" s="153" t="s">
        <v>128</v>
      </c>
      <c r="E3838" s="153">
        <v>960.05</v>
      </c>
    </row>
    <row r="3839" spans="1:5">
      <c r="A3839" s="153">
        <v>5036</v>
      </c>
      <c r="B3839" s="153" t="s">
        <v>11181</v>
      </c>
      <c r="C3839" s="153" t="s">
        <v>5580</v>
      </c>
      <c r="D3839" s="153" t="s">
        <v>128</v>
      </c>
      <c r="E3839" s="153">
        <v>1602.64</v>
      </c>
    </row>
    <row r="3840" spans="1:5">
      <c r="A3840" s="153">
        <v>5059</v>
      </c>
      <c r="B3840" s="153" t="s">
        <v>11182</v>
      </c>
      <c r="C3840" s="153" t="s">
        <v>5580</v>
      </c>
      <c r="D3840" s="153" t="s">
        <v>128</v>
      </c>
      <c r="E3840" s="153">
        <v>750.85</v>
      </c>
    </row>
    <row r="3841" spans="1:5">
      <c r="A3841" s="153">
        <v>5034</v>
      </c>
      <c r="B3841" s="153" t="s">
        <v>11183</v>
      </c>
      <c r="C3841" s="153" t="s">
        <v>5580</v>
      </c>
      <c r="D3841" s="153" t="s">
        <v>128</v>
      </c>
      <c r="E3841" s="153">
        <v>1036.0999999999999</v>
      </c>
    </row>
    <row r="3842" spans="1:5">
      <c r="A3842" s="153">
        <v>5056</v>
      </c>
      <c r="B3842" s="153" t="s">
        <v>11184</v>
      </c>
      <c r="C3842" s="153" t="s">
        <v>5580</v>
      </c>
      <c r="D3842" s="153" t="s">
        <v>128</v>
      </c>
      <c r="E3842" s="153">
        <v>805.07</v>
      </c>
    </row>
    <row r="3843" spans="1:5">
      <c r="A3843" s="153">
        <v>5057</v>
      </c>
      <c r="B3843" s="153" t="s">
        <v>11185</v>
      </c>
      <c r="C3843" s="153" t="s">
        <v>5580</v>
      </c>
      <c r="D3843" s="153" t="s">
        <v>128</v>
      </c>
      <c r="E3843" s="153">
        <v>645.66</v>
      </c>
    </row>
    <row r="3844" spans="1:5">
      <c r="A3844" s="153">
        <v>5033</v>
      </c>
      <c r="B3844" s="153" t="s">
        <v>11186</v>
      </c>
      <c r="C3844" s="153" t="s">
        <v>5580</v>
      </c>
      <c r="D3844" s="153" t="s">
        <v>128</v>
      </c>
      <c r="E3844" s="153">
        <v>536</v>
      </c>
    </row>
    <row r="3845" spans="1:5">
      <c r="A3845" s="153">
        <v>5038</v>
      </c>
      <c r="B3845" s="153" t="s">
        <v>11187</v>
      </c>
      <c r="C3845" s="153" t="s">
        <v>5580</v>
      </c>
      <c r="D3845" s="153" t="s">
        <v>128</v>
      </c>
      <c r="E3845" s="153">
        <v>436.84</v>
      </c>
    </row>
    <row r="3846" spans="1:5">
      <c r="A3846" s="153">
        <v>12372</v>
      </c>
      <c r="B3846" s="153" t="s">
        <v>11188</v>
      </c>
      <c r="C3846" s="153" t="s">
        <v>5580</v>
      </c>
      <c r="D3846" s="153" t="s">
        <v>128</v>
      </c>
      <c r="E3846" s="153">
        <v>575.66</v>
      </c>
    </row>
    <row r="3847" spans="1:5">
      <c r="A3847" s="153">
        <v>13339</v>
      </c>
      <c r="B3847" s="153" t="s">
        <v>11189</v>
      </c>
      <c r="C3847" s="153" t="s">
        <v>5580</v>
      </c>
      <c r="D3847" s="153" t="s">
        <v>128</v>
      </c>
      <c r="E3847" s="153">
        <v>855.78</v>
      </c>
    </row>
    <row r="3848" spans="1:5">
      <c r="A3848" s="153">
        <v>12373</v>
      </c>
      <c r="B3848" s="153" t="s">
        <v>11190</v>
      </c>
      <c r="C3848" s="153" t="s">
        <v>5580</v>
      </c>
      <c r="D3848" s="153" t="s">
        <v>128</v>
      </c>
      <c r="E3848" s="153">
        <v>896.19</v>
      </c>
    </row>
    <row r="3849" spans="1:5">
      <c r="A3849" s="153">
        <v>12388</v>
      </c>
      <c r="B3849" s="153" t="s">
        <v>11191</v>
      </c>
      <c r="C3849" s="153" t="s">
        <v>5580</v>
      </c>
      <c r="D3849" s="153" t="s">
        <v>128</v>
      </c>
      <c r="E3849" s="153">
        <v>153.49</v>
      </c>
    </row>
    <row r="3850" spans="1:5">
      <c r="A3850" s="153">
        <v>34695</v>
      </c>
      <c r="B3850" s="153" t="s">
        <v>11192</v>
      </c>
      <c r="C3850" s="153" t="s">
        <v>5580</v>
      </c>
      <c r="D3850" s="153" t="s">
        <v>128</v>
      </c>
      <c r="E3850" s="153">
        <v>616.4</v>
      </c>
    </row>
    <row r="3851" spans="1:5">
      <c r="A3851" s="153">
        <v>34692</v>
      </c>
      <c r="B3851" s="153" t="s">
        <v>11193</v>
      </c>
      <c r="C3851" s="153" t="s">
        <v>5580</v>
      </c>
      <c r="D3851" s="153" t="s">
        <v>128</v>
      </c>
      <c r="E3851" s="153">
        <v>1479.36</v>
      </c>
    </row>
    <row r="3852" spans="1:5">
      <c r="A3852" s="153">
        <v>26028</v>
      </c>
      <c r="B3852" s="153" t="s">
        <v>11194</v>
      </c>
      <c r="C3852" s="153" t="s">
        <v>5593</v>
      </c>
      <c r="D3852" s="153" t="s">
        <v>127</v>
      </c>
      <c r="E3852" s="153">
        <v>276.51</v>
      </c>
    </row>
    <row r="3853" spans="1:5">
      <c r="A3853" s="153">
        <v>11844</v>
      </c>
      <c r="B3853" s="153" t="s">
        <v>11195</v>
      </c>
      <c r="C3853" s="153" t="s">
        <v>5583</v>
      </c>
      <c r="D3853" s="153" t="s">
        <v>127</v>
      </c>
      <c r="E3853" s="153">
        <v>50.52</v>
      </c>
    </row>
    <row r="3854" spans="1:5">
      <c r="A3854" s="153">
        <v>4465</v>
      </c>
      <c r="B3854" s="153" t="s">
        <v>11196</v>
      </c>
      <c r="C3854" s="153" t="s">
        <v>5583</v>
      </c>
      <c r="D3854" s="153" t="s">
        <v>127</v>
      </c>
      <c r="E3854" s="153">
        <v>48.42</v>
      </c>
    </row>
    <row r="3855" spans="1:5">
      <c r="A3855" s="153">
        <v>35273</v>
      </c>
      <c r="B3855" s="153" t="s">
        <v>11197</v>
      </c>
      <c r="C3855" s="153" t="s">
        <v>5583</v>
      </c>
      <c r="D3855" s="153" t="s">
        <v>127</v>
      </c>
      <c r="E3855" s="153">
        <v>53.5</v>
      </c>
    </row>
    <row r="3856" spans="1:5">
      <c r="A3856" s="153">
        <v>4470</v>
      </c>
      <c r="B3856" s="153" t="s">
        <v>11198</v>
      </c>
      <c r="C3856" s="153" t="s">
        <v>5583</v>
      </c>
      <c r="D3856" s="153" t="s">
        <v>127</v>
      </c>
      <c r="E3856" s="153">
        <v>79.94</v>
      </c>
    </row>
    <row r="3857" spans="1:5">
      <c r="A3857" s="153">
        <v>20204</v>
      </c>
      <c r="B3857" s="153" t="s">
        <v>11199</v>
      </c>
      <c r="C3857" s="153" t="s">
        <v>5583</v>
      </c>
      <c r="D3857" s="153" t="s">
        <v>127</v>
      </c>
      <c r="E3857" s="153">
        <v>71.34</v>
      </c>
    </row>
    <row r="3858" spans="1:5">
      <c r="A3858" s="153">
        <v>20208</v>
      </c>
      <c r="B3858" s="153" t="s">
        <v>11200</v>
      </c>
      <c r="C3858" s="153" t="s">
        <v>5583</v>
      </c>
      <c r="D3858" s="153" t="s">
        <v>127</v>
      </c>
      <c r="E3858" s="153">
        <v>83.76</v>
      </c>
    </row>
    <row r="3859" spans="1:5">
      <c r="A3859" s="153">
        <v>4437</v>
      </c>
      <c r="B3859" s="153" t="s">
        <v>11201</v>
      </c>
      <c r="C3859" s="153" t="s">
        <v>5583</v>
      </c>
      <c r="D3859" s="153" t="s">
        <v>127</v>
      </c>
      <c r="E3859" s="153">
        <v>57.89</v>
      </c>
    </row>
    <row r="3860" spans="1:5">
      <c r="A3860" s="153">
        <v>14580</v>
      </c>
      <c r="B3860" s="153" t="s">
        <v>11202</v>
      </c>
      <c r="C3860" s="153" t="s">
        <v>5583</v>
      </c>
      <c r="D3860" s="153" t="s">
        <v>127</v>
      </c>
      <c r="E3860" s="153">
        <v>63.05</v>
      </c>
    </row>
    <row r="3861" spans="1:5">
      <c r="A3861" s="153">
        <v>40304</v>
      </c>
      <c r="B3861" s="153" t="s">
        <v>11203</v>
      </c>
      <c r="C3861" s="153" t="s">
        <v>5584</v>
      </c>
      <c r="D3861" s="153" t="s">
        <v>127</v>
      </c>
      <c r="E3861" s="153">
        <v>13.81</v>
      </c>
    </row>
    <row r="3862" spans="1:5">
      <c r="A3862" s="153">
        <v>5065</v>
      </c>
      <c r="B3862" s="153" t="s">
        <v>11204</v>
      </c>
      <c r="C3862" s="153" t="s">
        <v>5584</v>
      </c>
      <c r="D3862" s="153" t="s">
        <v>127</v>
      </c>
      <c r="E3862" s="153">
        <v>21.28</v>
      </c>
    </row>
    <row r="3863" spans="1:5">
      <c r="A3863" s="153">
        <v>5072</v>
      </c>
      <c r="B3863" s="153" t="s">
        <v>11205</v>
      </c>
      <c r="C3863" s="153" t="s">
        <v>5584</v>
      </c>
      <c r="D3863" s="153" t="s">
        <v>127</v>
      </c>
      <c r="E3863" s="153">
        <v>19.690000000000001</v>
      </c>
    </row>
    <row r="3864" spans="1:5">
      <c r="A3864" s="153">
        <v>5066</v>
      </c>
      <c r="B3864" s="153" t="s">
        <v>11206</v>
      </c>
      <c r="C3864" s="153" t="s">
        <v>5584</v>
      </c>
      <c r="D3864" s="153" t="s">
        <v>127</v>
      </c>
      <c r="E3864" s="153">
        <v>14.74</v>
      </c>
    </row>
    <row r="3865" spans="1:5">
      <c r="A3865" s="153">
        <v>5063</v>
      </c>
      <c r="B3865" s="153" t="s">
        <v>11207</v>
      </c>
      <c r="C3865" s="153" t="s">
        <v>5584</v>
      </c>
      <c r="D3865" s="153" t="s">
        <v>127</v>
      </c>
      <c r="E3865" s="153">
        <v>13.35</v>
      </c>
    </row>
    <row r="3866" spans="1:5">
      <c r="A3866" s="153">
        <v>20247</v>
      </c>
      <c r="B3866" s="153" t="s">
        <v>11208</v>
      </c>
      <c r="C3866" s="153" t="s">
        <v>5584</v>
      </c>
      <c r="D3866" s="153" t="s">
        <v>127</v>
      </c>
      <c r="E3866" s="153">
        <v>12.39</v>
      </c>
    </row>
    <row r="3867" spans="1:5">
      <c r="A3867" s="153">
        <v>5074</v>
      </c>
      <c r="B3867" s="153" t="s">
        <v>11209</v>
      </c>
      <c r="C3867" s="153" t="s">
        <v>5584</v>
      </c>
      <c r="D3867" s="153" t="s">
        <v>127</v>
      </c>
      <c r="E3867" s="153">
        <v>12.53</v>
      </c>
    </row>
    <row r="3868" spans="1:5">
      <c r="A3868" s="153">
        <v>5067</v>
      </c>
      <c r="B3868" s="153" t="s">
        <v>11210</v>
      </c>
      <c r="C3868" s="153" t="s">
        <v>5584</v>
      </c>
      <c r="D3868" s="153" t="s">
        <v>127</v>
      </c>
      <c r="E3868" s="153">
        <v>11.92</v>
      </c>
    </row>
    <row r="3869" spans="1:5">
      <c r="A3869" s="153">
        <v>5078</v>
      </c>
      <c r="B3869" s="153" t="s">
        <v>11211</v>
      </c>
      <c r="C3869" s="153" t="s">
        <v>5584</v>
      </c>
      <c r="D3869" s="153" t="s">
        <v>127</v>
      </c>
      <c r="E3869" s="153">
        <v>11.79</v>
      </c>
    </row>
    <row r="3870" spans="1:5">
      <c r="A3870" s="153">
        <v>5068</v>
      </c>
      <c r="B3870" s="153" t="s">
        <v>11212</v>
      </c>
      <c r="C3870" s="153" t="s">
        <v>5584</v>
      </c>
      <c r="D3870" s="153" t="s">
        <v>127</v>
      </c>
      <c r="E3870" s="153">
        <v>11.19</v>
      </c>
    </row>
    <row r="3871" spans="1:5">
      <c r="A3871" s="153">
        <v>5073</v>
      </c>
      <c r="B3871" s="153" t="s">
        <v>11213</v>
      </c>
      <c r="C3871" s="153" t="s">
        <v>5584</v>
      </c>
      <c r="D3871" s="153" t="s">
        <v>127</v>
      </c>
      <c r="E3871" s="153">
        <v>11.4</v>
      </c>
    </row>
    <row r="3872" spans="1:5">
      <c r="A3872" s="153">
        <v>5069</v>
      </c>
      <c r="B3872" s="153" t="s">
        <v>11214</v>
      </c>
      <c r="C3872" s="153" t="s">
        <v>5584</v>
      </c>
      <c r="D3872" s="153" t="s">
        <v>127</v>
      </c>
      <c r="E3872" s="153">
        <v>11.4</v>
      </c>
    </row>
    <row r="3873" spans="1:5">
      <c r="A3873" s="153">
        <v>5070</v>
      </c>
      <c r="B3873" s="153" t="s">
        <v>11215</v>
      </c>
      <c r="C3873" s="153" t="s">
        <v>5584</v>
      </c>
      <c r="D3873" s="153" t="s">
        <v>127</v>
      </c>
      <c r="E3873" s="153">
        <v>11.53</v>
      </c>
    </row>
    <row r="3874" spans="1:5">
      <c r="A3874" s="153">
        <v>5071</v>
      </c>
      <c r="B3874" s="153" t="s">
        <v>11216</v>
      </c>
      <c r="C3874" s="153" t="s">
        <v>5584</v>
      </c>
      <c r="D3874" s="153" t="s">
        <v>127</v>
      </c>
      <c r="E3874" s="153">
        <v>11.19</v>
      </c>
    </row>
    <row r="3875" spans="1:5">
      <c r="A3875" s="153">
        <v>5061</v>
      </c>
      <c r="B3875" s="153" t="s">
        <v>11217</v>
      </c>
      <c r="C3875" s="153" t="s">
        <v>5584</v>
      </c>
      <c r="D3875" s="153" t="s">
        <v>5579</v>
      </c>
      <c r="E3875" s="153">
        <v>11</v>
      </c>
    </row>
    <row r="3876" spans="1:5">
      <c r="A3876" s="153">
        <v>5075</v>
      </c>
      <c r="B3876" s="153" t="s">
        <v>11218</v>
      </c>
      <c r="C3876" s="153" t="s">
        <v>5584</v>
      </c>
      <c r="D3876" s="153" t="s">
        <v>127</v>
      </c>
      <c r="E3876" s="153">
        <v>11.19</v>
      </c>
    </row>
    <row r="3877" spans="1:5">
      <c r="A3877" s="153">
        <v>39027</v>
      </c>
      <c r="B3877" s="153" t="s">
        <v>11219</v>
      </c>
      <c r="C3877" s="153" t="s">
        <v>5584</v>
      </c>
      <c r="D3877" s="153" t="s">
        <v>127</v>
      </c>
      <c r="E3877" s="153">
        <v>11.18</v>
      </c>
    </row>
    <row r="3878" spans="1:5">
      <c r="A3878" s="153">
        <v>5062</v>
      </c>
      <c r="B3878" s="153" t="s">
        <v>11220</v>
      </c>
      <c r="C3878" s="153" t="s">
        <v>5584</v>
      </c>
      <c r="D3878" s="153" t="s">
        <v>127</v>
      </c>
      <c r="E3878" s="153">
        <v>11.33</v>
      </c>
    </row>
    <row r="3879" spans="1:5">
      <c r="A3879" s="153">
        <v>40568</v>
      </c>
      <c r="B3879" s="153" t="s">
        <v>11221</v>
      </c>
      <c r="C3879" s="153" t="s">
        <v>5584</v>
      </c>
      <c r="D3879" s="153" t="s">
        <v>127</v>
      </c>
      <c r="E3879" s="153">
        <v>11.27</v>
      </c>
    </row>
    <row r="3880" spans="1:5">
      <c r="A3880" s="153">
        <v>39026</v>
      </c>
      <c r="B3880" s="153" t="s">
        <v>11222</v>
      </c>
      <c r="C3880" s="153" t="s">
        <v>5584</v>
      </c>
      <c r="D3880" s="153" t="s">
        <v>127</v>
      </c>
      <c r="E3880" s="153">
        <v>12.58</v>
      </c>
    </row>
    <row r="3881" spans="1:5">
      <c r="A3881" s="153">
        <v>11572</v>
      </c>
      <c r="B3881" s="153" t="s">
        <v>11223</v>
      </c>
      <c r="C3881" s="153" t="s">
        <v>5580</v>
      </c>
      <c r="D3881" s="153" t="s">
        <v>127</v>
      </c>
      <c r="E3881" s="153">
        <v>14.89</v>
      </c>
    </row>
    <row r="3882" spans="1:5">
      <c r="A3882" s="153">
        <v>42431</v>
      </c>
      <c r="B3882" s="153" t="s">
        <v>11224</v>
      </c>
      <c r="C3882" s="153" t="s">
        <v>5580</v>
      </c>
      <c r="D3882" s="153" t="s">
        <v>128</v>
      </c>
      <c r="E3882" s="153">
        <v>3441.11</v>
      </c>
    </row>
    <row r="3883" spans="1:5">
      <c r="A3883" s="153">
        <v>11149</v>
      </c>
      <c r="B3883" s="153" t="s">
        <v>11225</v>
      </c>
      <c r="C3883" s="153" t="s">
        <v>5599</v>
      </c>
      <c r="D3883" s="153" t="s">
        <v>127</v>
      </c>
      <c r="E3883" s="153">
        <v>170.04</v>
      </c>
    </row>
    <row r="3884" spans="1:5">
      <c r="A3884" s="153">
        <v>511</v>
      </c>
      <c r="B3884" s="153" t="s">
        <v>11226</v>
      </c>
      <c r="C3884" s="153" t="s">
        <v>5585</v>
      </c>
      <c r="D3884" s="153" t="s">
        <v>128</v>
      </c>
      <c r="E3884" s="153">
        <v>12.2</v>
      </c>
    </row>
    <row r="3885" spans="1:5">
      <c r="A3885" s="153">
        <v>11174</v>
      </c>
      <c r="B3885" s="153" t="s">
        <v>11227</v>
      </c>
      <c r="C3885" s="153" t="s">
        <v>5586</v>
      </c>
      <c r="D3885" s="153" t="s">
        <v>127</v>
      </c>
      <c r="E3885" s="153">
        <v>482.8</v>
      </c>
    </row>
    <row r="3886" spans="1:5">
      <c r="A3886" s="153">
        <v>37540</v>
      </c>
      <c r="B3886" s="153" t="s">
        <v>11228</v>
      </c>
      <c r="C3886" s="153" t="s">
        <v>5580</v>
      </c>
      <c r="D3886" s="153" t="s">
        <v>128</v>
      </c>
      <c r="E3886" s="153">
        <v>48589.91</v>
      </c>
    </row>
    <row r="3887" spans="1:5">
      <c r="A3887" s="153">
        <v>37548</v>
      </c>
      <c r="B3887" s="153" t="s">
        <v>11229</v>
      </c>
      <c r="C3887" s="153" t="s">
        <v>5580</v>
      </c>
      <c r="D3887" s="153" t="s">
        <v>128</v>
      </c>
      <c r="E3887" s="153">
        <v>64405.68</v>
      </c>
    </row>
    <row r="3888" spans="1:5">
      <c r="A3888" s="153">
        <v>39828</v>
      </c>
      <c r="B3888" s="153" t="s">
        <v>11230</v>
      </c>
      <c r="C3888" s="153" t="s">
        <v>5580</v>
      </c>
      <c r="D3888" s="153" t="s">
        <v>128</v>
      </c>
      <c r="E3888" s="153">
        <v>386.37</v>
      </c>
    </row>
    <row r="3889" spans="1:5">
      <c r="A3889" s="153">
        <v>12273</v>
      </c>
      <c r="B3889" s="153" t="s">
        <v>11231</v>
      </c>
      <c r="C3889" s="153" t="s">
        <v>5580</v>
      </c>
      <c r="D3889" s="153" t="s">
        <v>127</v>
      </c>
      <c r="E3889" s="153">
        <v>71.87</v>
      </c>
    </row>
    <row r="3890" spans="1:5">
      <c r="A3890" s="153">
        <v>38392</v>
      </c>
      <c r="B3890" s="153" t="s">
        <v>11232</v>
      </c>
      <c r="C3890" s="153" t="s">
        <v>5580</v>
      </c>
      <c r="D3890" s="153" t="s">
        <v>127</v>
      </c>
      <c r="E3890" s="153">
        <v>35.31</v>
      </c>
    </row>
    <row r="3891" spans="1:5">
      <c r="A3891" s="153">
        <v>11735</v>
      </c>
      <c r="B3891" s="153" t="s">
        <v>11233</v>
      </c>
      <c r="C3891" s="153" t="s">
        <v>5580</v>
      </c>
      <c r="D3891" s="153" t="s">
        <v>127</v>
      </c>
      <c r="E3891" s="153">
        <v>2.95</v>
      </c>
    </row>
    <row r="3892" spans="1:5">
      <c r="A3892" s="153">
        <v>11733</v>
      </c>
      <c r="B3892" s="153" t="s">
        <v>11234</v>
      </c>
      <c r="C3892" s="153" t="s">
        <v>5580</v>
      </c>
      <c r="D3892" s="153" t="s">
        <v>127</v>
      </c>
      <c r="E3892" s="153">
        <v>1.44</v>
      </c>
    </row>
    <row r="3893" spans="1:5">
      <c r="A3893" s="153">
        <v>11734</v>
      </c>
      <c r="B3893" s="153" t="s">
        <v>11235</v>
      </c>
      <c r="C3893" s="153" t="s">
        <v>5580</v>
      </c>
      <c r="D3893" s="153" t="s">
        <v>127</v>
      </c>
      <c r="E3893" s="153">
        <v>2.2200000000000002</v>
      </c>
    </row>
    <row r="3894" spans="1:5">
      <c r="A3894" s="153">
        <v>11737</v>
      </c>
      <c r="B3894" s="153" t="s">
        <v>11236</v>
      </c>
      <c r="C3894" s="153" t="s">
        <v>5580</v>
      </c>
      <c r="D3894" s="153" t="s">
        <v>127</v>
      </c>
      <c r="E3894" s="153">
        <v>3.94</v>
      </c>
    </row>
    <row r="3895" spans="1:5">
      <c r="A3895" s="153">
        <v>11738</v>
      </c>
      <c r="B3895" s="153" t="s">
        <v>11237</v>
      </c>
      <c r="C3895" s="153" t="s">
        <v>5580</v>
      </c>
      <c r="D3895" s="153" t="s">
        <v>127</v>
      </c>
      <c r="E3895" s="153">
        <v>6.4</v>
      </c>
    </row>
    <row r="3896" spans="1:5">
      <c r="A3896" s="153">
        <v>36143</v>
      </c>
      <c r="B3896" s="153" t="s">
        <v>11238</v>
      </c>
      <c r="C3896" s="153" t="s">
        <v>5580</v>
      </c>
      <c r="D3896" s="153" t="s">
        <v>127</v>
      </c>
      <c r="E3896" s="153">
        <v>24.6</v>
      </c>
    </row>
    <row r="3897" spans="1:5">
      <c r="A3897" s="153">
        <v>36142</v>
      </c>
      <c r="B3897" s="153" t="s">
        <v>11239</v>
      </c>
      <c r="C3897" s="153" t="s">
        <v>5580</v>
      </c>
      <c r="D3897" s="153" t="s">
        <v>127</v>
      </c>
      <c r="E3897" s="153">
        <v>1.8</v>
      </c>
    </row>
    <row r="3898" spans="1:5">
      <c r="A3898" s="153">
        <v>36146</v>
      </c>
      <c r="B3898" s="153" t="s">
        <v>11240</v>
      </c>
      <c r="C3898" s="153" t="s">
        <v>5580</v>
      </c>
      <c r="D3898" s="153" t="s">
        <v>127</v>
      </c>
      <c r="E3898" s="153">
        <v>204</v>
      </c>
    </row>
    <row r="3899" spans="1:5">
      <c r="A3899" s="153">
        <v>39015</v>
      </c>
      <c r="B3899" s="153" t="s">
        <v>11241</v>
      </c>
      <c r="C3899" s="153" t="s">
        <v>5580</v>
      </c>
      <c r="D3899" s="153" t="s">
        <v>5579</v>
      </c>
      <c r="E3899" s="153">
        <v>0.57999999999999996</v>
      </c>
    </row>
    <row r="3900" spans="1:5">
      <c r="A3900" s="153">
        <v>38377</v>
      </c>
      <c r="B3900" s="153" t="s">
        <v>11242</v>
      </c>
      <c r="C3900" s="153" t="s">
        <v>5580</v>
      </c>
      <c r="D3900" s="153" t="s">
        <v>127</v>
      </c>
      <c r="E3900" s="153">
        <v>22.79</v>
      </c>
    </row>
    <row r="3901" spans="1:5">
      <c r="A3901" s="153">
        <v>38376</v>
      </c>
      <c r="B3901" s="153" t="s">
        <v>11243</v>
      </c>
      <c r="C3901" s="153" t="s">
        <v>5580</v>
      </c>
      <c r="D3901" s="153" t="s">
        <v>127</v>
      </c>
      <c r="E3901" s="153">
        <v>25.99</v>
      </c>
    </row>
    <row r="3902" spans="1:5">
      <c r="A3902" s="153">
        <v>38116</v>
      </c>
      <c r="B3902" s="153" t="s">
        <v>11244</v>
      </c>
      <c r="C3902" s="153" t="s">
        <v>5580</v>
      </c>
      <c r="D3902" s="153" t="s">
        <v>127</v>
      </c>
      <c r="E3902" s="153">
        <v>5.01</v>
      </c>
    </row>
    <row r="3903" spans="1:5">
      <c r="A3903" s="153">
        <v>38066</v>
      </c>
      <c r="B3903" s="153" t="s">
        <v>11245</v>
      </c>
      <c r="C3903" s="153" t="s">
        <v>5580</v>
      </c>
      <c r="D3903" s="153" t="s">
        <v>127</v>
      </c>
      <c r="E3903" s="153">
        <v>8.27</v>
      </c>
    </row>
    <row r="3904" spans="1:5">
      <c r="A3904" s="153">
        <v>38117</v>
      </c>
      <c r="B3904" s="153" t="s">
        <v>11246</v>
      </c>
      <c r="C3904" s="153" t="s">
        <v>5580</v>
      </c>
      <c r="D3904" s="153" t="s">
        <v>127</v>
      </c>
      <c r="E3904" s="153">
        <v>8.5299999999999994</v>
      </c>
    </row>
    <row r="3905" spans="1:5">
      <c r="A3905" s="153">
        <v>38067</v>
      </c>
      <c r="B3905" s="153" t="s">
        <v>11247</v>
      </c>
      <c r="C3905" s="153" t="s">
        <v>5580</v>
      </c>
      <c r="D3905" s="153" t="s">
        <v>127</v>
      </c>
      <c r="E3905" s="153">
        <v>11.65</v>
      </c>
    </row>
    <row r="3906" spans="1:5">
      <c r="A3906" s="153">
        <v>41757</v>
      </c>
      <c r="B3906" s="153" t="s">
        <v>11248</v>
      </c>
      <c r="C3906" s="153" t="s">
        <v>5580</v>
      </c>
      <c r="D3906" s="153" t="s">
        <v>127</v>
      </c>
      <c r="E3906" s="153">
        <v>8832.73</v>
      </c>
    </row>
    <row r="3907" spans="1:5">
      <c r="A3907" s="153">
        <v>5080</v>
      </c>
      <c r="B3907" s="153" t="s">
        <v>11249</v>
      </c>
      <c r="C3907" s="153" t="s">
        <v>5580</v>
      </c>
      <c r="D3907" s="153" t="s">
        <v>127</v>
      </c>
      <c r="E3907" s="153">
        <v>10.55</v>
      </c>
    </row>
    <row r="3908" spans="1:5">
      <c r="A3908" s="153">
        <v>11522</v>
      </c>
      <c r="B3908" s="153" t="s">
        <v>11250</v>
      </c>
      <c r="C3908" s="153" t="s">
        <v>5580</v>
      </c>
      <c r="D3908" s="153" t="s">
        <v>127</v>
      </c>
      <c r="E3908" s="153">
        <v>13.19</v>
      </c>
    </row>
    <row r="3909" spans="1:5">
      <c r="A3909" s="153">
        <v>11523</v>
      </c>
      <c r="B3909" s="153" t="s">
        <v>11251</v>
      </c>
      <c r="C3909" s="153" t="s">
        <v>5580</v>
      </c>
      <c r="D3909" s="153" t="s">
        <v>127</v>
      </c>
      <c r="E3909" s="153">
        <v>12.34</v>
      </c>
    </row>
    <row r="3910" spans="1:5">
      <c r="A3910" s="153">
        <v>11524</v>
      </c>
      <c r="B3910" s="153" t="s">
        <v>11252</v>
      </c>
      <c r="C3910" s="153" t="s">
        <v>5580</v>
      </c>
      <c r="D3910" s="153" t="s">
        <v>127</v>
      </c>
      <c r="E3910" s="153">
        <v>25.42</v>
      </c>
    </row>
    <row r="3911" spans="1:5">
      <c r="A3911" s="153">
        <v>38168</v>
      </c>
      <c r="B3911" s="153" t="s">
        <v>11253</v>
      </c>
      <c r="C3911" s="153" t="s">
        <v>5580</v>
      </c>
      <c r="D3911" s="153" t="s">
        <v>127</v>
      </c>
      <c r="E3911" s="153">
        <v>122.69</v>
      </c>
    </row>
    <row r="3912" spans="1:5">
      <c r="A3912" s="153">
        <v>13393</v>
      </c>
      <c r="B3912" s="153" t="s">
        <v>11254</v>
      </c>
      <c r="C3912" s="153" t="s">
        <v>5580</v>
      </c>
      <c r="D3912" s="153" t="s">
        <v>127</v>
      </c>
      <c r="E3912" s="153">
        <v>142.97999999999999</v>
      </c>
    </row>
    <row r="3913" spans="1:5">
      <c r="A3913" s="153">
        <v>13395</v>
      </c>
      <c r="B3913" s="153" t="s">
        <v>11255</v>
      </c>
      <c r="C3913" s="153" t="s">
        <v>5580</v>
      </c>
      <c r="D3913" s="153" t="s">
        <v>127</v>
      </c>
      <c r="E3913" s="153">
        <v>171.45</v>
      </c>
    </row>
    <row r="3914" spans="1:5">
      <c r="A3914" s="153">
        <v>12039</v>
      </c>
      <c r="B3914" s="153" t="s">
        <v>11256</v>
      </c>
      <c r="C3914" s="153" t="s">
        <v>5580</v>
      </c>
      <c r="D3914" s="153" t="s">
        <v>127</v>
      </c>
      <c r="E3914" s="153">
        <v>229.42</v>
      </c>
    </row>
    <row r="3915" spans="1:5">
      <c r="A3915" s="153">
        <v>13396</v>
      </c>
      <c r="B3915" s="153" t="s">
        <v>11257</v>
      </c>
      <c r="C3915" s="153" t="s">
        <v>5580</v>
      </c>
      <c r="D3915" s="153" t="s">
        <v>127</v>
      </c>
      <c r="E3915" s="153">
        <v>366.94</v>
      </c>
    </row>
    <row r="3916" spans="1:5">
      <c r="A3916" s="153">
        <v>13397</v>
      </c>
      <c r="B3916" s="153" t="s">
        <v>11258</v>
      </c>
      <c r="C3916" s="153" t="s">
        <v>5580</v>
      </c>
      <c r="D3916" s="153" t="s">
        <v>127</v>
      </c>
      <c r="E3916" s="153">
        <v>370.88</v>
      </c>
    </row>
    <row r="3917" spans="1:5">
      <c r="A3917" s="153">
        <v>12041</v>
      </c>
      <c r="B3917" s="153" t="s">
        <v>11259</v>
      </c>
      <c r="C3917" s="153" t="s">
        <v>5580</v>
      </c>
      <c r="D3917" s="153" t="s">
        <v>127</v>
      </c>
      <c r="E3917" s="153">
        <v>501.91</v>
      </c>
    </row>
    <row r="3918" spans="1:5">
      <c r="A3918" s="153">
        <v>12043</v>
      </c>
      <c r="B3918" s="153" t="s">
        <v>11260</v>
      </c>
      <c r="C3918" s="153" t="s">
        <v>5580</v>
      </c>
      <c r="D3918" s="153" t="s">
        <v>127</v>
      </c>
      <c r="E3918" s="153">
        <v>578.75</v>
      </c>
    </row>
    <row r="3919" spans="1:5">
      <c r="A3919" s="153">
        <v>39762</v>
      </c>
      <c r="B3919" s="153" t="s">
        <v>11261</v>
      </c>
      <c r="C3919" s="153" t="s">
        <v>5580</v>
      </c>
      <c r="D3919" s="153" t="s">
        <v>127</v>
      </c>
      <c r="E3919" s="153">
        <v>391.01</v>
      </c>
    </row>
    <row r="3920" spans="1:5">
      <c r="A3920" s="153">
        <v>12042</v>
      </c>
      <c r="B3920" s="153" t="s">
        <v>11262</v>
      </c>
      <c r="C3920" s="153" t="s">
        <v>5580</v>
      </c>
      <c r="D3920" s="153" t="s">
        <v>127</v>
      </c>
      <c r="E3920" s="153">
        <v>391.1</v>
      </c>
    </row>
    <row r="3921" spans="1:5">
      <c r="A3921" s="153">
        <v>39763</v>
      </c>
      <c r="B3921" s="153" t="s">
        <v>11263</v>
      </c>
      <c r="C3921" s="153" t="s">
        <v>5580</v>
      </c>
      <c r="D3921" s="153" t="s">
        <v>127</v>
      </c>
      <c r="E3921" s="153">
        <v>590.11</v>
      </c>
    </row>
    <row r="3922" spans="1:5">
      <c r="A3922" s="153">
        <v>39756</v>
      </c>
      <c r="B3922" s="153" t="s">
        <v>11264</v>
      </c>
      <c r="C3922" s="153" t="s">
        <v>5580</v>
      </c>
      <c r="D3922" s="153" t="s">
        <v>127</v>
      </c>
      <c r="E3922" s="153">
        <v>178.91</v>
      </c>
    </row>
    <row r="3923" spans="1:5">
      <c r="A3923" s="153">
        <v>12038</v>
      </c>
      <c r="B3923" s="153" t="s">
        <v>11265</v>
      </c>
      <c r="C3923" s="153" t="s">
        <v>5580</v>
      </c>
      <c r="D3923" s="153" t="s">
        <v>127</v>
      </c>
      <c r="E3923" s="153">
        <v>199.73</v>
      </c>
    </row>
    <row r="3924" spans="1:5">
      <c r="A3924" s="153">
        <v>12040</v>
      </c>
      <c r="B3924" s="153" t="s">
        <v>11266</v>
      </c>
      <c r="C3924" s="153" t="s">
        <v>5580</v>
      </c>
      <c r="D3924" s="153" t="s">
        <v>127</v>
      </c>
      <c r="E3924" s="153">
        <v>255.21</v>
      </c>
    </row>
    <row r="3925" spans="1:5">
      <c r="A3925" s="153">
        <v>39757</v>
      </c>
      <c r="B3925" s="153" t="s">
        <v>11267</v>
      </c>
      <c r="C3925" s="153" t="s">
        <v>5580</v>
      </c>
      <c r="D3925" s="153" t="s">
        <v>127</v>
      </c>
      <c r="E3925" s="153">
        <v>272.89</v>
      </c>
    </row>
    <row r="3926" spans="1:5">
      <c r="A3926" s="153">
        <v>39758</v>
      </c>
      <c r="B3926" s="153" t="s">
        <v>11268</v>
      </c>
      <c r="C3926" s="153" t="s">
        <v>5580</v>
      </c>
      <c r="D3926" s="153" t="s">
        <v>127</v>
      </c>
      <c r="E3926" s="153">
        <v>354.22</v>
      </c>
    </row>
    <row r="3927" spans="1:5">
      <c r="A3927" s="153">
        <v>39759</v>
      </c>
      <c r="B3927" s="153" t="s">
        <v>11269</v>
      </c>
      <c r="C3927" s="153" t="s">
        <v>5580</v>
      </c>
      <c r="D3927" s="153" t="s">
        <v>127</v>
      </c>
      <c r="E3927" s="153">
        <v>483.97</v>
      </c>
    </row>
    <row r="3928" spans="1:5">
      <c r="A3928" s="153">
        <v>39760</v>
      </c>
      <c r="B3928" s="153" t="s">
        <v>11270</v>
      </c>
      <c r="C3928" s="153" t="s">
        <v>5580</v>
      </c>
      <c r="D3928" s="153" t="s">
        <v>127</v>
      </c>
      <c r="E3928" s="153">
        <v>486.2</v>
      </c>
    </row>
    <row r="3929" spans="1:5">
      <c r="A3929" s="153">
        <v>39761</v>
      </c>
      <c r="B3929" s="153" t="s">
        <v>11271</v>
      </c>
      <c r="C3929" s="153" t="s">
        <v>5580</v>
      </c>
      <c r="D3929" s="153" t="s">
        <v>127</v>
      </c>
      <c r="E3929" s="153">
        <v>622.26</v>
      </c>
    </row>
    <row r="3930" spans="1:5">
      <c r="A3930" s="153">
        <v>39765</v>
      </c>
      <c r="B3930" s="153" t="s">
        <v>11272</v>
      </c>
      <c r="C3930" s="153" t="s">
        <v>5580</v>
      </c>
      <c r="D3930" s="153" t="s">
        <v>127</v>
      </c>
      <c r="E3930" s="153">
        <v>27.62</v>
      </c>
    </row>
    <row r="3931" spans="1:5">
      <c r="A3931" s="153">
        <v>13399</v>
      </c>
      <c r="B3931" s="153" t="s">
        <v>11273</v>
      </c>
      <c r="C3931" s="153" t="s">
        <v>5580</v>
      </c>
      <c r="D3931" s="153" t="s">
        <v>127</v>
      </c>
      <c r="E3931" s="153">
        <v>15.71</v>
      </c>
    </row>
    <row r="3932" spans="1:5">
      <c r="A3932" s="153">
        <v>39764</v>
      </c>
      <c r="B3932" s="153" t="s">
        <v>11274</v>
      </c>
      <c r="C3932" s="153" t="s">
        <v>5580</v>
      </c>
      <c r="D3932" s="153" t="s">
        <v>127</v>
      </c>
      <c r="E3932" s="153">
        <v>21.61</v>
      </c>
    </row>
    <row r="3933" spans="1:5">
      <c r="A3933" s="153">
        <v>39805</v>
      </c>
      <c r="B3933" s="153" t="s">
        <v>11275</v>
      </c>
      <c r="C3933" s="153" t="s">
        <v>5580</v>
      </c>
      <c r="D3933" s="153" t="s">
        <v>127</v>
      </c>
      <c r="E3933" s="153">
        <v>92.65</v>
      </c>
    </row>
    <row r="3934" spans="1:5">
      <c r="A3934" s="153">
        <v>39806</v>
      </c>
      <c r="B3934" s="153" t="s">
        <v>11276</v>
      </c>
      <c r="C3934" s="153" t="s">
        <v>5580</v>
      </c>
      <c r="D3934" s="153" t="s">
        <v>127</v>
      </c>
      <c r="E3934" s="153">
        <v>174.97</v>
      </c>
    </row>
    <row r="3935" spans="1:5">
      <c r="A3935" s="153">
        <v>39807</v>
      </c>
      <c r="B3935" s="153" t="s">
        <v>11277</v>
      </c>
      <c r="C3935" s="153" t="s">
        <v>5580</v>
      </c>
      <c r="D3935" s="153" t="s">
        <v>127</v>
      </c>
      <c r="E3935" s="153">
        <v>246.66</v>
      </c>
    </row>
    <row r="3936" spans="1:5">
      <c r="A3936" s="153">
        <v>39804</v>
      </c>
      <c r="B3936" s="153" t="s">
        <v>11278</v>
      </c>
      <c r="C3936" s="153" t="s">
        <v>5580</v>
      </c>
      <c r="D3936" s="153" t="s">
        <v>127</v>
      </c>
      <c r="E3936" s="153">
        <v>52.02</v>
      </c>
    </row>
    <row r="3937" spans="1:5">
      <c r="A3937" s="153">
        <v>39796</v>
      </c>
      <c r="B3937" s="153" t="s">
        <v>11279</v>
      </c>
      <c r="C3937" s="153" t="s">
        <v>5580</v>
      </c>
      <c r="D3937" s="153" t="s">
        <v>127</v>
      </c>
      <c r="E3937" s="153">
        <v>53.02</v>
      </c>
    </row>
    <row r="3938" spans="1:5">
      <c r="A3938" s="153">
        <v>39797</v>
      </c>
      <c r="B3938" s="153" t="s">
        <v>11280</v>
      </c>
      <c r="C3938" s="153" t="s">
        <v>5580</v>
      </c>
      <c r="D3938" s="153" t="s">
        <v>5579</v>
      </c>
      <c r="E3938" s="153">
        <v>70.400000000000006</v>
      </c>
    </row>
    <row r="3939" spans="1:5">
      <c r="A3939" s="153">
        <v>39798</v>
      </c>
      <c r="B3939" s="153" t="s">
        <v>11281</v>
      </c>
      <c r="C3939" s="153" t="s">
        <v>5580</v>
      </c>
      <c r="D3939" s="153" t="s">
        <v>127</v>
      </c>
      <c r="E3939" s="153">
        <v>117.36</v>
      </c>
    </row>
    <row r="3940" spans="1:5">
      <c r="A3940" s="153">
        <v>39794</v>
      </c>
      <c r="B3940" s="153" t="s">
        <v>11282</v>
      </c>
      <c r="C3940" s="153" t="s">
        <v>5580</v>
      </c>
      <c r="D3940" s="153" t="s">
        <v>127</v>
      </c>
      <c r="E3940" s="153">
        <v>16.68</v>
      </c>
    </row>
    <row r="3941" spans="1:5">
      <c r="A3941" s="153">
        <v>39795</v>
      </c>
      <c r="B3941" s="153" t="s">
        <v>11283</v>
      </c>
      <c r="C3941" s="153" t="s">
        <v>5580</v>
      </c>
      <c r="D3941" s="153" t="s">
        <v>127</v>
      </c>
      <c r="E3941" s="153">
        <v>23.36</v>
      </c>
    </row>
    <row r="3942" spans="1:5">
      <c r="A3942" s="153">
        <v>39801</v>
      </c>
      <c r="B3942" s="153" t="s">
        <v>11284</v>
      </c>
      <c r="C3942" s="153" t="s">
        <v>5580</v>
      </c>
      <c r="D3942" s="153" t="s">
        <v>127</v>
      </c>
      <c r="E3942" s="153">
        <v>59.77</v>
      </c>
    </row>
    <row r="3943" spans="1:5">
      <c r="A3943" s="153">
        <v>39802</v>
      </c>
      <c r="B3943" s="153" t="s">
        <v>11285</v>
      </c>
      <c r="C3943" s="153" t="s">
        <v>5580</v>
      </c>
      <c r="D3943" s="153" t="s">
        <v>127</v>
      </c>
      <c r="E3943" s="153">
        <v>99.26</v>
      </c>
    </row>
    <row r="3944" spans="1:5">
      <c r="A3944" s="153">
        <v>39803</v>
      </c>
      <c r="B3944" s="153" t="s">
        <v>11286</v>
      </c>
      <c r="C3944" s="153" t="s">
        <v>5580</v>
      </c>
      <c r="D3944" s="153" t="s">
        <v>127</v>
      </c>
      <c r="E3944" s="153">
        <v>137.54</v>
      </c>
    </row>
    <row r="3945" spans="1:5">
      <c r="A3945" s="153">
        <v>39799</v>
      </c>
      <c r="B3945" s="153" t="s">
        <v>11287</v>
      </c>
      <c r="C3945" s="153" t="s">
        <v>5580</v>
      </c>
      <c r="D3945" s="153" t="s">
        <v>127</v>
      </c>
      <c r="E3945" s="153">
        <v>22.6</v>
      </c>
    </row>
    <row r="3946" spans="1:5">
      <c r="A3946" s="153">
        <v>39800</v>
      </c>
      <c r="B3946" s="153" t="s">
        <v>11288</v>
      </c>
      <c r="C3946" s="153" t="s">
        <v>5580</v>
      </c>
      <c r="D3946" s="153" t="s">
        <v>127</v>
      </c>
      <c r="E3946" s="153">
        <v>38.020000000000003</v>
      </c>
    </row>
    <row r="3947" spans="1:5">
      <c r="A3947" s="153">
        <v>4224</v>
      </c>
      <c r="B3947" s="153" t="s">
        <v>11289</v>
      </c>
      <c r="C3947" s="153" t="s">
        <v>5585</v>
      </c>
      <c r="D3947" s="153" t="s">
        <v>127</v>
      </c>
      <c r="E3947" s="153">
        <v>12.64</v>
      </c>
    </row>
    <row r="3948" spans="1:5">
      <c r="A3948" s="153">
        <v>21059</v>
      </c>
      <c r="B3948" s="153" t="s">
        <v>11290</v>
      </c>
      <c r="C3948" s="153" t="s">
        <v>5580</v>
      </c>
      <c r="D3948" s="153" t="s">
        <v>128</v>
      </c>
      <c r="E3948" s="153">
        <v>33.56</v>
      </c>
    </row>
    <row r="3949" spans="1:5">
      <c r="A3949" s="153">
        <v>11234</v>
      </c>
      <c r="B3949" s="153" t="s">
        <v>11291</v>
      </c>
      <c r="C3949" s="153" t="s">
        <v>5580</v>
      </c>
      <c r="D3949" s="153" t="s">
        <v>128</v>
      </c>
      <c r="E3949" s="153">
        <v>50.59</v>
      </c>
    </row>
    <row r="3950" spans="1:5">
      <c r="A3950" s="153">
        <v>21060</v>
      </c>
      <c r="B3950" s="153" t="s">
        <v>11292</v>
      </c>
      <c r="C3950" s="153" t="s">
        <v>5580</v>
      </c>
      <c r="D3950" s="153" t="s">
        <v>128</v>
      </c>
      <c r="E3950" s="153">
        <v>62.26</v>
      </c>
    </row>
    <row r="3951" spans="1:5">
      <c r="A3951" s="153">
        <v>21061</v>
      </c>
      <c r="B3951" s="153" t="s">
        <v>11293</v>
      </c>
      <c r="C3951" s="153" t="s">
        <v>5580</v>
      </c>
      <c r="D3951" s="153" t="s">
        <v>128</v>
      </c>
      <c r="E3951" s="153">
        <v>77.83</v>
      </c>
    </row>
    <row r="3952" spans="1:5">
      <c r="A3952" s="153">
        <v>21062</v>
      </c>
      <c r="B3952" s="153" t="s">
        <v>11294</v>
      </c>
      <c r="C3952" s="153" t="s">
        <v>5580</v>
      </c>
      <c r="D3952" s="153" t="s">
        <v>128</v>
      </c>
      <c r="E3952" s="153">
        <v>122.59</v>
      </c>
    </row>
    <row r="3953" spans="1:5">
      <c r="A3953" s="153">
        <v>11708</v>
      </c>
      <c r="B3953" s="153" t="s">
        <v>11295</v>
      </c>
      <c r="C3953" s="153" t="s">
        <v>5580</v>
      </c>
      <c r="D3953" s="153" t="s">
        <v>128</v>
      </c>
      <c r="E3953" s="153">
        <v>13.37</v>
      </c>
    </row>
    <row r="3954" spans="1:5">
      <c r="A3954" s="153">
        <v>11709</v>
      </c>
      <c r="B3954" s="153" t="s">
        <v>11296</v>
      </c>
      <c r="C3954" s="153" t="s">
        <v>5580</v>
      </c>
      <c r="D3954" s="153" t="s">
        <v>128</v>
      </c>
      <c r="E3954" s="153">
        <v>31.42</v>
      </c>
    </row>
    <row r="3955" spans="1:5">
      <c r="A3955" s="153">
        <v>11710</v>
      </c>
      <c r="B3955" s="153" t="s">
        <v>11297</v>
      </c>
      <c r="C3955" s="153" t="s">
        <v>5580</v>
      </c>
      <c r="D3955" s="153" t="s">
        <v>128</v>
      </c>
      <c r="E3955" s="153">
        <v>72.239999999999995</v>
      </c>
    </row>
    <row r="3956" spans="1:5">
      <c r="A3956" s="153">
        <v>11707</v>
      </c>
      <c r="B3956" s="153" t="s">
        <v>11298</v>
      </c>
      <c r="C3956" s="153" t="s">
        <v>5580</v>
      </c>
      <c r="D3956" s="153" t="s">
        <v>128</v>
      </c>
      <c r="E3956" s="153">
        <v>10.02</v>
      </c>
    </row>
    <row r="3957" spans="1:5">
      <c r="A3957" s="153">
        <v>11739</v>
      </c>
      <c r="B3957" s="153" t="s">
        <v>11299</v>
      </c>
      <c r="C3957" s="153" t="s">
        <v>5580</v>
      </c>
      <c r="D3957" s="153" t="s">
        <v>127</v>
      </c>
      <c r="E3957" s="153">
        <v>4.29</v>
      </c>
    </row>
    <row r="3958" spans="1:5">
      <c r="A3958" s="153">
        <v>11711</v>
      </c>
      <c r="B3958" s="153" t="s">
        <v>11300</v>
      </c>
      <c r="C3958" s="153" t="s">
        <v>5580</v>
      </c>
      <c r="D3958" s="153" t="s">
        <v>127</v>
      </c>
      <c r="E3958" s="153">
        <v>6.28</v>
      </c>
    </row>
    <row r="3959" spans="1:5">
      <c r="A3959" s="153">
        <v>5102</v>
      </c>
      <c r="B3959" s="153" t="s">
        <v>11301</v>
      </c>
      <c r="C3959" s="153" t="s">
        <v>5580</v>
      </c>
      <c r="D3959" s="153" t="s">
        <v>127</v>
      </c>
      <c r="E3959" s="153">
        <v>6.08</v>
      </c>
    </row>
    <row r="3960" spans="1:5">
      <c r="A3960" s="153">
        <v>11741</v>
      </c>
      <c r="B3960" s="153" t="s">
        <v>11302</v>
      </c>
      <c r="C3960" s="153" t="s">
        <v>5580</v>
      </c>
      <c r="D3960" s="153" t="s">
        <v>127</v>
      </c>
      <c r="E3960" s="153">
        <v>4.42</v>
      </c>
    </row>
    <row r="3961" spans="1:5">
      <c r="A3961" s="153">
        <v>11743</v>
      </c>
      <c r="B3961" s="153" t="s">
        <v>11303</v>
      </c>
      <c r="C3961" s="153" t="s">
        <v>5580</v>
      </c>
      <c r="D3961" s="153" t="s">
        <v>127</v>
      </c>
      <c r="E3961" s="153">
        <v>4.0199999999999996</v>
      </c>
    </row>
    <row r="3962" spans="1:5">
      <c r="A3962" s="153">
        <v>11745</v>
      </c>
      <c r="B3962" s="153" t="s">
        <v>11304</v>
      </c>
      <c r="C3962" s="153" t="s">
        <v>5580</v>
      </c>
      <c r="D3962" s="153" t="s">
        <v>127</v>
      </c>
      <c r="E3962" s="153">
        <v>5.71</v>
      </c>
    </row>
    <row r="3963" spans="1:5">
      <c r="A3963" s="153">
        <v>25961</v>
      </c>
      <c r="B3963" s="153" t="s">
        <v>11305</v>
      </c>
      <c r="C3963" s="153" t="s">
        <v>5578</v>
      </c>
      <c r="D3963" s="153" t="s">
        <v>127</v>
      </c>
      <c r="E3963" s="153">
        <v>7.46</v>
      </c>
    </row>
    <row r="3964" spans="1:5">
      <c r="A3964" s="153">
        <v>40985</v>
      </c>
      <c r="B3964" s="153" t="s">
        <v>11306</v>
      </c>
      <c r="C3964" s="153" t="s">
        <v>5588</v>
      </c>
      <c r="D3964" s="153" t="s">
        <v>127</v>
      </c>
      <c r="E3964" s="153">
        <v>1308.98</v>
      </c>
    </row>
    <row r="3965" spans="1:5">
      <c r="A3965" s="153">
        <v>1088</v>
      </c>
      <c r="B3965" s="153" t="s">
        <v>11307</v>
      </c>
      <c r="C3965" s="153" t="s">
        <v>5580</v>
      </c>
      <c r="D3965" s="153" t="s">
        <v>127</v>
      </c>
      <c r="E3965" s="153">
        <v>19.09</v>
      </c>
    </row>
    <row r="3966" spans="1:5">
      <c r="A3966" s="153">
        <v>1087</v>
      </c>
      <c r="B3966" s="153" t="s">
        <v>11308</v>
      </c>
      <c r="C3966" s="153" t="s">
        <v>5580</v>
      </c>
      <c r="D3966" s="153" t="s">
        <v>127</v>
      </c>
      <c r="E3966" s="153">
        <v>23.85</v>
      </c>
    </row>
    <row r="3967" spans="1:5">
      <c r="A3967" s="153">
        <v>38777</v>
      </c>
      <c r="B3967" s="153" t="s">
        <v>11309</v>
      </c>
      <c r="C3967" s="153" t="s">
        <v>5580</v>
      </c>
      <c r="D3967" s="153" t="s">
        <v>127</v>
      </c>
      <c r="E3967" s="153">
        <v>47.5</v>
      </c>
    </row>
    <row r="3968" spans="1:5">
      <c r="A3968" s="153">
        <v>1086</v>
      </c>
      <c r="B3968" s="153" t="s">
        <v>11310</v>
      </c>
      <c r="C3968" s="153" t="s">
        <v>5580</v>
      </c>
      <c r="D3968" s="153" t="s">
        <v>127</v>
      </c>
      <c r="E3968" s="153">
        <v>25.07</v>
      </c>
    </row>
    <row r="3969" spans="1:5">
      <c r="A3969" s="153">
        <v>1079</v>
      </c>
      <c r="B3969" s="153" t="s">
        <v>11311</v>
      </c>
      <c r="C3969" s="153" t="s">
        <v>5580</v>
      </c>
      <c r="D3969" s="153" t="s">
        <v>127</v>
      </c>
      <c r="E3969" s="153">
        <v>25.91</v>
      </c>
    </row>
    <row r="3970" spans="1:5">
      <c r="A3970" s="153">
        <v>39374</v>
      </c>
      <c r="B3970" s="153" t="s">
        <v>11312</v>
      </c>
      <c r="C3970" s="153" t="s">
        <v>5580</v>
      </c>
      <c r="D3970" s="153" t="s">
        <v>5579</v>
      </c>
      <c r="E3970" s="153">
        <v>126.44</v>
      </c>
    </row>
    <row r="3971" spans="1:5">
      <c r="A3971" s="153">
        <v>1082</v>
      </c>
      <c r="B3971" s="153" t="s">
        <v>11313</v>
      </c>
      <c r="C3971" s="153" t="s">
        <v>5580</v>
      </c>
      <c r="D3971" s="153" t="s">
        <v>127</v>
      </c>
      <c r="E3971" s="153">
        <v>162.91</v>
      </c>
    </row>
    <row r="3972" spans="1:5">
      <c r="A3972" s="153">
        <v>12316</v>
      </c>
      <c r="B3972" s="153" t="s">
        <v>11314</v>
      </c>
      <c r="C3972" s="153" t="s">
        <v>5580</v>
      </c>
      <c r="D3972" s="153" t="s">
        <v>127</v>
      </c>
      <c r="E3972" s="153">
        <v>74.66</v>
      </c>
    </row>
    <row r="3973" spans="1:5">
      <c r="A3973" s="153">
        <v>12317</v>
      </c>
      <c r="B3973" s="153" t="s">
        <v>11315</v>
      </c>
      <c r="C3973" s="153" t="s">
        <v>5580</v>
      </c>
      <c r="D3973" s="153" t="s">
        <v>127</v>
      </c>
      <c r="E3973" s="153">
        <v>89.04</v>
      </c>
    </row>
    <row r="3974" spans="1:5">
      <c r="A3974" s="153">
        <v>12318</v>
      </c>
      <c r="B3974" s="153" t="s">
        <v>11316</v>
      </c>
      <c r="C3974" s="153" t="s">
        <v>5580</v>
      </c>
      <c r="D3974" s="153" t="s">
        <v>127</v>
      </c>
      <c r="E3974" s="153">
        <v>102.58</v>
      </c>
    </row>
    <row r="3975" spans="1:5">
      <c r="A3975" s="153">
        <v>5104</v>
      </c>
      <c r="B3975" s="153" t="s">
        <v>11317</v>
      </c>
      <c r="C3975" s="153" t="s">
        <v>5584</v>
      </c>
      <c r="D3975" s="153" t="s">
        <v>127</v>
      </c>
      <c r="E3975" s="153">
        <v>58.92</v>
      </c>
    </row>
    <row r="3976" spans="1:5">
      <c r="A3976" s="153">
        <v>26023</v>
      </c>
      <c r="B3976" s="153" t="s">
        <v>11318</v>
      </c>
      <c r="C3976" s="153" t="s">
        <v>5580</v>
      </c>
      <c r="D3976" s="153" t="s">
        <v>127</v>
      </c>
      <c r="E3976" s="153">
        <v>44.43</v>
      </c>
    </row>
    <row r="3977" spans="1:5">
      <c r="A3977" s="153">
        <v>2710</v>
      </c>
      <c r="B3977" s="153" t="s">
        <v>11319</v>
      </c>
      <c r="C3977" s="153" t="s">
        <v>5580</v>
      </c>
      <c r="D3977" s="153" t="s">
        <v>127</v>
      </c>
      <c r="E3977" s="153">
        <v>35.479999999999997</v>
      </c>
    </row>
    <row r="3978" spans="1:5">
      <c r="A3978" s="153">
        <v>14575</v>
      </c>
      <c r="B3978" s="153" t="s">
        <v>11320</v>
      </c>
      <c r="C3978" s="153" t="s">
        <v>5580</v>
      </c>
      <c r="D3978" s="153" t="s">
        <v>128</v>
      </c>
      <c r="E3978" s="153">
        <v>3115141.26</v>
      </c>
    </row>
    <row r="3979" spans="1:5">
      <c r="A3979" s="153">
        <v>20034</v>
      </c>
      <c r="B3979" s="153" t="s">
        <v>11321</v>
      </c>
      <c r="C3979" s="153" t="s">
        <v>5580</v>
      </c>
      <c r="D3979" s="153" t="s">
        <v>128</v>
      </c>
      <c r="E3979" s="153">
        <v>58.54</v>
      </c>
    </row>
    <row r="3980" spans="1:5">
      <c r="A3980" s="153">
        <v>20036</v>
      </c>
      <c r="B3980" s="153" t="s">
        <v>11322</v>
      </c>
      <c r="C3980" s="153" t="s">
        <v>5580</v>
      </c>
      <c r="D3980" s="153" t="s">
        <v>128</v>
      </c>
      <c r="E3980" s="153">
        <v>112.61</v>
      </c>
    </row>
    <row r="3981" spans="1:5">
      <c r="A3981" s="153">
        <v>20037</v>
      </c>
      <c r="B3981" s="153" t="s">
        <v>11323</v>
      </c>
      <c r="C3981" s="153" t="s">
        <v>5580</v>
      </c>
      <c r="D3981" s="153" t="s">
        <v>128</v>
      </c>
      <c r="E3981" s="153">
        <v>212.4</v>
      </c>
    </row>
    <row r="3982" spans="1:5">
      <c r="A3982" s="153">
        <v>20043</v>
      </c>
      <c r="B3982" s="153" t="s">
        <v>11324</v>
      </c>
      <c r="C3982" s="153" t="s">
        <v>5580</v>
      </c>
      <c r="D3982" s="153" t="s">
        <v>127</v>
      </c>
      <c r="E3982" s="153">
        <v>4.29</v>
      </c>
    </row>
    <row r="3983" spans="1:5">
      <c r="A3983" s="153">
        <v>20044</v>
      </c>
      <c r="B3983" s="153" t="s">
        <v>11325</v>
      </c>
      <c r="C3983" s="153" t="s">
        <v>5580</v>
      </c>
      <c r="D3983" s="153" t="s">
        <v>127</v>
      </c>
      <c r="E3983" s="153">
        <v>5.01</v>
      </c>
    </row>
    <row r="3984" spans="1:5">
      <c r="A3984" s="153">
        <v>20042</v>
      </c>
      <c r="B3984" s="153" t="s">
        <v>11326</v>
      </c>
      <c r="C3984" s="153" t="s">
        <v>5580</v>
      </c>
      <c r="D3984" s="153" t="s">
        <v>127</v>
      </c>
      <c r="E3984" s="153">
        <v>3.63</v>
      </c>
    </row>
    <row r="3985" spans="1:5">
      <c r="A3985" s="153">
        <v>20046</v>
      </c>
      <c r="B3985" s="153" t="s">
        <v>11327</v>
      </c>
      <c r="C3985" s="153" t="s">
        <v>5580</v>
      </c>
      <c r="D3985" s="153" t="s">
        <v>127</v>
      </c>
      <c r="E3985" s="153">
        <v>10.64</v>
      </c>
    </row>
    <row r="3986" spans="1:5">
      <c r="A3986" s="153">
        <v>20047</v>
      </c>
      <c r="B3986" s="153" t="s">
        <v>11328</v>
      </c>
      <c r="C3986" s="153" t="s">
        <v>5580</v>
      </c>
      <c r="D3986" s="153" t="s">
        <v>127</v>
      </c>
      <c r="E3986" s="153">
        <v>29.09</v>
      </c>
    </row>
    <row r="3987" spans="1:5">
      <c r="A3987" s="153">
        <v>20045</v>
      </c>
      <c r="B3987" s="153" t="s">
        <v>11329</v>
      </c>
      <c r="C3987" s="153" t="s">
        <v>5580</v>
      </c>
      <c r="D3987" s="153" t="s">
        <v>127</v>
      </c>
      <c r="E3987" s="153">
        <v>4.38</v>
      </c>
    </row>
    <row r="3988" spans="1:5">
      <c r="A3988" s="153">
        <v>20972</v>
      </c>
      <c r="B3988" s="153" t="s">
        <v>11330</v>
      </c>
      <c r="C3988" s="153" t="s">
        <v>5580</v>
      </c>
      <c r="D3988" s="153" t="s">
        <v>127</v>
      </c>
      <c r="E3988" s="153">
        <v>114.28</v>
      </c>
    </row>
    <row r="3989" spans="1:5">
      <c r="A3989" s="153">
        <v>20032</v>
      </c>
      <c r="B3989" s="153" t="s">
        <v>11331</v>
      </c>
      <c r="C3989" s="153" t="s">
        <v>5580</v>
      </c>
      <c r="D3989" s="153" t="s">
        <v>128</v>
      </c>
      <c r="E3989" s="153">
        <v>49.1</v>
      </c>
    </row>
    <row r="3990" spans="1:5">
      <c r="A3990" s="153">
        <v>11321</v>
      </c>
      <c r="B3990" s="153" t="s">
        <v>11332</v>
      </c>
      <c r="C3990" s="153" t="s">
        <v>5580</v>
      </c>
      <c r="D3990" s="153" t="s">
        <v>128</v>
      </c>
      <c r="E3990" s="153">
        <v>22.38</v>
      </c>
    </row>
    <row r="3991" spans="1:5">
      <c r="A3991" s="153">
        <v>11323</v>
      </c>
      <c r="B3991" s="153" t="s">
        <v>11333</v>
      </c>
      <c r="C3991" s="153" t="s">
        <v>5580</v>
      </c>
      <c r="D3991" s="153" t="s">
        <v>128</v>
      </c>
      <c r="E3991" s="153">
        <v>25.74</v>
      </c>
    </row>
    <row r="3992" spans="1:5">
      <c r="A3992" s="153">
        <v>20327</v>
      </c>
      <c r="B3992" s="153" t="s">
        <v>11334</v>
      </c>
      <c r="C3992" s="153" t="s">
        <v>5580</v>
      </c>
      <c r="D3992" s="153" t="s">
        <v>128</v>
      </c>
      <c r="E3992" s="153">
        <v>14.61</v>
      </c>
    </row>
    <row r="3993" spans="1:5">
      <c r="A3993" s="153">
        <v>25966</v>
      </c>
      <c r="B3993" s="153" t="s">
        <v>11335</v>
      </c>
      <c r="C3993" s="153" t="s">
        <v>5585</v>
      </c>
      <c r="D3993" s="153" t="s">
        <v>127</v>
      </c>
      <c r="E3993" s="153">
        <v>16.16</v>
      </c>
    </row>
    <row r="3994" spans="1:5">
      <c r="A3994" s="153">
        <v>13390</v>
      </c>
      <c r="B3994" s="153" t="s">
        <v>11336</v>
      </c>
      <c r="C3994" s="153" t="s">
        <v>5580</v>
      </c>
      <c r="D3994" s="153" t="s">
        <v>127</v>
      </c>
      <c r="E3994" s="153">
        <v>94.23</v>
      </c>
    </row>
    <row r="3995" spans="1:5">
      <c r="A3995" s="153">
        <v>6034</v>
      </c>
      <c r="B3995" s="153" t="s">
        <v>11337</v>
      </c>
      <c r="C3995" s="153" t="s">
        <v>5580</v>
      </c>
      <c r="D3995" s="153" t="s">
        <v>127</v>
      </c>
      <c r="E3995" s="153">
        <v>4.32</v>
      </c>
    </row>
    <row r="3996" spans="1:5">
      <c r="A3996" s="153">
        <v>6036</v>
      </c>
      <c r="B3996" s="153" t="s">
        <v>11338</v>
      </c>
      <c r="C3996" s="153" t="s">
        <v>5580</v>
      </c>
      <c r="D3996" s="153" t="s">
        <v>127</v>
      </c>
      <c r="E3996" s="153">
        <v>5.89</v>
      </c>
    </row>
    <row r="3997" spans="1:5">
      <c r="A3997" s="153">
        <v>6031</v>
      </c>
      <c r="B3997" s="153" t="s">
        <v>11339</v>
      </c>
      <c r="C3997" s="153" t="s">
        <v>5580</v>
      </c>
      <c r="D3997" s="153" t="s">
        <v>127</v>
      </c>
      <c r="E3997" s="153">
        <v>6.92</v>
      </c>
    </row>
    <row r="3998" spans="1:5">
      <c r="A3998" s="153">
        <v>6029</v>
      </c>
      <c r="B3998" s="153" t="s">
        <v>11340</v>
      </c>
      <c r="C3998" s="153" t="s">
        <v>5580</v>
      </c>
      <c r="D3998" s="153" t="s">
        <v>5579</v>
      </c>
      <c r="E3998" s="153">
        <v>7</v>
      </c>
    </row>
    <row r="3999" spans="1:5">
      <c r="A3999" s="153">
        <v>6033</v>
      </c>
      <c r="B3999" s="153" t="s">
        <v>11341</v>
      </c>
      <c r="C3999" s="153" t="s">
        <v>5580</v>
      </c>
      <c r="D3999" s="153" t="s">
        <v>127</v>
      </c>
      <c r="E3999" s="153">
        <v>9.2200000000000006</v>
      </c>
    </row>
    <row r="4000" spans="1:5">
      <c r="A4000" s="153">
        <v>11672</v>
      </c>
      <c r="B4000" s="153" t="s">
        <v>11342</v>
      </c>
      <c r="C4000" s="153" t="s">
        <v>5580</v>
      </c>
      <c r="D4000" s="153" t="s">
        <v>127</v>
      </c>
      <c r="E4000" s="153">
        <v>20.059999999999999</v>
      </c>
    </row>
    <row r="4001" spans="1:5">
      <c r="A4001" s="153">
        <v>11669</v>
      </c>
      <c r="B4001" s="153" t="s">
        <v>11343</v>
      </c>
      <c r="C4001" s="153" t="s">
        <v>5580</v>
      </c>
      <c r="D4001" s="153" t="s">
        <v>127</v>
      </c>
      <c r="E4001" s="153">
        <v>19.11</v>
      </c>
    </row>
    <row r="4002" spans="1:5">
      <c r="A4002" s="153">
        <v>11670</v>
      </c>
      <c r="B4002" s="153" t="s">
        <v>11344</v>
      </c>
      <c r="C4002" s="153" t="s">
        <v>5580</v>
      </c>
      <c r="D4002" s="153" t="s">
        <v>127</v>
      </c>
      <c r="E4002" s="153">
        <v>7.32</v>
      </c>
    </row>
    <row r="4003" spans="1:5">
      <c r="A4003" s="153">
        <v>20055</v>
      </c>
      <c r="B4003" s="153" t="s">
        <v>11345</v>
      </c>
      <c r="C4003" s="153" t="s">
        <v>5580</v>
      </c>
      <c r="D4003" s="153" t="s">
        <v>127</v>
      </c>
      <c r="E4003" s="153">
        <v>14.31</v>
      </c>
    </row>
    <row r="4004" spans="1:5">
      <c r="A4004" s="153">
        <v>11671</v>
      </c>
      <c r="B4004" s="153" t="s">
        <v>11346</v>
      </c>
      <c r="C4004" s="153" t="s">
        <v>5580</v>
      </c>
      <c r="D4004" s="153" t="s">
        <v>127</v>
      </c>
      <c r="E4004" s="153">
        <v>30.71</v>
      </c>
    </row>
    <row r="4005" spans="1:5">
      <c r="A4005" s="153">
        <v>6032</v>
      </c>
      <c r="B4005" s="153" t="s">
        <v>11347</v>
      </c>
      <c r="C4005" s="153" t="s">
        <v>5580</v>
      </c>
      <c r="D4005" s="153" t="s">
        <v>127</v>
      </c>
      <c r="E4005" s="153">
        <v>8.77</v>
      </c>
    </row>
    <row r="4006" spans="1:5">
      <c r="A4006" s="153">
        <v>11673</v>
      </c>
      <c r="B4006" s="153" t="s">
        <v>11348</v>
      </c>
      <c r="C4006" s="153" t="s">
        <v>5580</v>
      </c>
      <c r="D4006" s="153" t="s">
        <v>127</v>
      </c>
      <c r="E4006" s="153">
        <v>6.9</v>
      </c>
    </row>
    <row r="4007" spans="1:5">
      <c r="A4007" s="153">
        <v>11674</v>
      </c>
      <c r="B4007" s="153" t="s">
        <v>11349</v>
      </c>
      <c r="C4007" s="153" t="s">
        <v>5580</v>
      </c>
      <c r="D4007" s="153" t="s">
        <v>127</v>
      </c>
      <c r="E4007" s="153">
        <v>8.89</v>
      </c>
    </row>
    <row r="4008" spans="1:5">
      <c r="A4008" s="153">
        <v>11675</v>
      </c>
      <c r="B4008" s="153" t="s">
        <v>11350</v>
      </c>
      <c r="C4008" s="153" t="s">
        <v>5580</v>
      </c>
      <c r="D4008" s="153" t="s">
        <v>127</v>
      </c>
      <c r="E4008" s="153">
        <v>14.12</v>
      </c>
    </row>
    <row r="4009" spans="1:5">
      <c r="A4009" s="153">
        <v>11676</v>
      </c>
      <c r="B4009" s="153" t="s">
        <v>11351</v>
      </c>
      <c r="C4009" s="153" t="s">
        <v>5580</v>
      </c>
      <c r="D4009" s="153" t="s">
        <v>127</v>
      </c>
      <c r="E4009" s="153">
        <v>18.88</v>
      </c>
    </row>
    <row r="4010" spans="1:5">
      <c r="A4010" s="153">
        <v>11677</v>
      </c>
      <c r="B4010" s="153" t="s">
        <v>11352</v>
      </c>
      <c r="C4010" s="153" t="s">
        <v>5580</v>
      </c>
      <c r="D4010" s="153" t="s">
        <v>127</v>
      </c>
      <c r="E4010" s="153">
        <v>19.5</v>
      </c>
    </row>
    <row r="4011" spans="1:5">
      <c r="A4011" s="153">
        <v>11678</v>
      </c>
      <c r="B4011" s="153" t="s">
        <v>11353</v>
      </c>
      <c r="C4011" s="153" t="s">
        <v>5580</v>
      </c>
      <c r="D4011" s="153" t="s">
        <v>127</v>
      </c>
      <c r="E4011" s="153">
        <v>35.72</v>
      </c>
    </row>
    <row r="4012" spans="1:5">
      <c r="A4012" s="153">
        <v>6038</v>
      </c>
      <c r="B4012" s="153" t="s">
        <v>11354</v>
      </c>
      <c r="C4012" s="153" t="s">
        <v>5580</v>
      </c>
      <c r="D4012" s="153" t="s">
        <v>127</v>
      </c>
      <c r="E4012" s="153">
        <v>2.2599999999999998</v>
      </c>
    </row>
    <row r="4013" spans="1:5">
      <c r="A4013" s="153">
        <v>11718</v>
      </c>
      <c r="B4013" s="153" t="s">
        <v>11355</v>
      </c>
      <c r="C4013" s="153" t="s">
        <v>5580</v>
      </c>
      <c r="D4013" s="153" t="s">
        <v>127</v>
      </c>
      <c r="E4013" s="153">
        <v>6.46</v>
      </c>
    </row>
    <row r="4014" spans="1:5">
      <c r="A4014" s="153">
        <v>6037</v>
      </c>
      <c r="B4014" s="153" t="s">
        <v>11356</v>
      </c>
      <c r="C4014" s="153" t="s">
        <v>5580</v>
      </c>
      <c r="D4014" s="153" t="s">
        <v>127</v>
      </c>
      <c r="E4014" s="153">
        <v>4.71</v>
      </c>
    </row>
    <row r="4015" spans="1:5">
      <c r="A4015" s="153">
        <v>11719</v>
      </c>
      <c r="B4015" s="153" t="s">
        <v>11357</v>
      </c>
      <c r="C4015" s="153" t="s">
        <v>5580</v>
      </c>
      <c r="D4015" s="153" t="s">
        <v>127</v>
      </c>
      <c r="E4015" s="153">
        <v>5.24</v>
      </c>
    </row>
    <row r="4016" spans="1:5">
      <c r="A4016" s="153">
        <v>6019</v>
      </c>
      <c r="B4016" s="153" t="s">
        <v>11358</v>
      </c>
      <c r="C4016" s="153" t="s">
        <v>5580</v>
      </c>
      <c r="D4016" s="153" t="s">
        <v>127</v>
      </c>
      <c r="E4016" s="153">
        <v>40.770000000000003</v>
      </c>
    </row>
    <row r="4017" spans="1:5">
      <c r="A4017" s="153">
        <v>6010</v>
      </c>
      <c r="B4017" s="153" t="s">
        <v>11359</v>
      </c>
      <c r="C4017" s="153" t="s">
        <v>5580</v>
      </c>
      <c r="D4017" s="153" t="s">
        <v>127</v>
      </c>
      <c r="E4017" s="153">
        <v>70.14</v>
      </c>
    </row>
    <row r="4018" spans="1:5">
      <c r="A4018" s="153">
        <v>6017</v>
      </c>
      <c r="B4018" s="153" t="s">
        <v>11360</v>
      </c>
      <c r="C4018" s="153" t="s">
        <v>5580</v>
      </c>
      <c r="D4018" s="153" t="s">
        <v>127</v>
      </c>
      <c r="E4018" s="153">
        <v>55.56</v>
      </c>
    </row>
    <row r="4019" spans="1:5">
      <c r="A4019" s="153">
        <v>6020</v>
      </c>
      <c r="B4019" s="153" t="s">
        <v>11361</v>
      </c>
      <c r="C4019" s="153" t="s">
        <v>5580</v>
      </c>
      <c r="D4019" s="153" t="s">
        <v>127</v>
      </c>
      <c r="E4019" s="153">
        <v>24.48</v>
      </c>
    </row>
    <row r="4020" spans="1:5">
      <c r="A4020" s="153">
        <v>6028</v>
      </c>
      <c r="B4020" s="153" t="s">
        <v>11362</v>
      </c>
      <c r="C4020" s="153" t="s">
        <v>5580</v>
      </c>
      <c r="D4020" s="153" t="s">
        <v>127</v>
      </c>
      <c r="E4020" s="153">
        <v>97.7</v>
      </c>
    </row>
    <row r="4021" spans="1:5">
      <c r="A4021" s="153">
        <v>6011</v>
      </c>
      <c r="B4021" s="153" t="s">
        <v>11363</v>
      </c>
      <c r="C4021" s="153" t="s">
        <v>5580</v>
      </c>
      <c r="D4021" s="153" t="s">
        <v>127</v>
      </c>
      <c r="E4021" s="153">
        <v>202.63</v>
      </c>
    </row>
    <row r="4022" spans="1:5">
      <c r="A4022" s="153">
        <v>6012</v>
      </c>
      <c r="B4022" s="153" t="s">
        <v>11364</v>
      </c>
      <c r="C4022" s="153" t="s">
        <v>5580</v>
      </c>
      <c r="D4022" s="153" t="s">
        <v>127</v>
      </c>
      <c r="E4022" s="153">
        <v>245.32</v>
      </c>
    </row>
    <row r="4023" spans="1:5">
      <c r="A4023" s="153">
        <v>6016</v>
      </c>
      <c r="B4023" s="153" t="s">
        <v>11365</v>
      </c>
      <c r="C4023" s="153" t="s">
        <v>5580</v>
      </c>
      <c r="D4023" s="153" t="s">
        <v>127</v>
      </c>
      <c r="E4023" s="153">
        <v>25.83</v>
      </c>
    </row>
    <row r="4024" spans="1:5">
      <c r="A4024" s="153">
        <v>6027</v>
      </c>
      <c r="B4024" s="153" t="s">
        <v>11366</v>
      </c>
      <c r="C4024" s="153" t="s">
        <v>5580</v>
      </c>
      <c r="D4024" s="153" t="s">
        <v>127</v>
      </c>
      <c r="E4024" s="153">
        <v>511.16</v>
      </c>
    </row>
    <row r="4025" spans="1:5">
      <c r="A4025" s="153">
        <v>6013</v>
      </c>
      <c r="B4025" s="153" t="s">
        <v>11367</v>
      </c>
      <c r="C4025" s="153" t="s">
        <v>5580</v>
      </c>
      <c r="D4025" s="153" t="s">
        <v>127</v>
      </c>
      <c r="E4025" s="153">
        <v>77.13</v>
      </c>
    </row>
    <row r="4026" spans="1:5">
      <c r="A4026" s="153">
        <v>6015</v>
      </c>
      <c r="B4026" s="153" t="s">
        <v>11368</v>
      </c>
      <c r="C4026" s="153" t="s">
        <v>5580</v>
      </c>
      <c r="D4026" s="153" t="s">
        <v>127</v>
      </c>
      <c r="E4026" s="153">
        <v>112.17</v>
      </c>
    </row>
    <row r="4027" spans="1:5">
      <c r="A4027" s="153">
        <v>6014</v>
      </c>
      <c r="B4027" s="153" t="s">
        <v>11369</v>
      </c>
      <c r="C4027" s="153" t="s">
        <v>5580</v>
      </c>
      <c r="D4027" s="153" t="s">
        <v>127</v>
      </c>
      <c r="E4027" s="153">
        <v>107.24</v>
      </c>
    </row>
    <row r="4028" spans="1:5">
      <c r="A4028" s="153">
        <v>6006</v>
      </c>
      <c r="B4028" s="153" t="s">
        <v>11370</v>
      </c>
      <c r="C4028" s="153" t="s">
        <v>5580</v>
      </c>
      <c r="D4028" s="153" t="s">
        <v>127</v>
      </c>
      <c r="E4028" s="153">
        <v>55.85</v>
      </c>
    </row>
    <row r="4029" spans="1:5">
      <c r="A4029" s="153">
        <v>6005</v>
      </c>
      <c r="B4029" s="153" t="s">
        <v>11371</v>
      </c>
      <c r="C4029" s="153" t="s">
        <v>5580</v>
      </c>
      <c r="D4029" s="153" t="s">
        <v>5579</v>
      </c>
      <c r="E4029" s="153">
        <v>63.01</v>
      </c>
    </row>
    <row r="4030" spans="1:5">
      <c r="A4030" s="153">
        <v>11756</v>
      </c>
      <c r="B4030" s="153" t="s">
        <v>11372</v>
      </c>
      <c r="C4030" s="153" t="s">
        <v>5580</v>
      </c>
      <c r="D4030" s="153" t="s">
        <v>127</v>
      </c>
      <c r="E4030" s="153">
        <v>30.09</v>
      </c>
    </row>
    <row r="4031" spans="1:5">
      <c r="A4031" s="153">
        <v>10904</v>
      </c>
      <c r="B4031" s="153" t="s">
        <v>5701</v>
      </c>
      <c r="C4031" s="153" t="s">
        <v>5580</v>
      </c>
      <c r="D4031" s="153" t="s">
        <v>5579</v>
      </c>
      <c r="E4031" s="153">
        <v>160</v>
      </c>
    </row>
    <row r="4032" spans="1:5">
      <c r="A4032" s="153">
        <v>11752</v>
      </c>
      <c r="B4032" s="153" t="s">
        <v>11373</v>
      </c>
      <c r="C4032" s="153" t="s">
        <v>5580</v>
      </c>
      <c r="D4032" s="153" t="s">
        <v>127</v>
      </c>
      <c r="E4032" s="153">
        <v>17.350000000000001</v>
      </c>
    </row>
    <row r="4033" spans="1:5">
      <c r="A4033" s="153">
        <v>11753</v>
      </c>
      <c r="B4033" s="153" t="s">
        <v>11374</v>
      </c>
      <c r="C4033" s="153" t="s">
        <v>5580</v>
      </c>
      <c r="D4033" s="153" t="s">
        <v>127</v>
      </c>
      <c r="E4033" s="153">
        <v>20.71</v>
      </c>
    </row>
    <row r="4034" spans="1:5">
      <c r="A4034" s="153">
        <v>6021</v>
      </c>
      <c r="B4034" s="153" t="s">
        <v>11375</v>
      </c>
      <c r="C4034" s="153" t="s">
        <v>5580</v>
      </c>
      <c r="D4034" s="153" t="s">
        <v>127</v>
      </c>
      <c r="E4034" s="153">
        <v>57.49</v>
      </c>
    </row>
    <row r="4035" spans="1:5">
      <c r="A4035" s="153">
        <v>6024</v>
      </c>
      <c r="B4035" s="153" t="s">
        <v>11376</v>
      </c>
      <c r="C4035" s="153" t="s">
        <v>5580</v>
      </c>
      <c r="D4035" s="153" t="s">
        <v>127</v>
      </c>
      <c r="E4035" s="153">
        <v>59.43</v>
      </c>
    </row>
    <row r="4036" spans="1:5">
      <c r="A4036" s="153">
        <v>38379</v>
      </c>
      <c r="B4036" s="153" t="s">
        <v>11377</v>
      </c>
      <c r="C4036" s="153" t="s">
        <v>5583</v>
      </c>
      <c r="D4036" s="153" t="s">
        <v>127</v>
      </c>
      <c r="E4036" s="153">
        <v>30.5</v>
      </c>
    </row>
    <row r="4037" spans="1:5">
      <c r="A4037" s="153">
        <v>13897</v>
      </c>
      <c r="B4037" s="153" t="s">
        <v>11378</v>
      </c>
      <c r="C4037" s="153" t="s">
        <v>5580</v>
      </c>
      <c r="D4037" s="153" t="s">
        <v>128</v>
      </c>
      <c r="E4037" s="153">
        <v>5788.07</v>
      </c>
    </row>
    <row r="4038" spans="1:5">
      <c r="A4038" s="153">
        <v>10640</v>
      </c>
      <c r="B4038" s="153" t="s">
        <v>11379</v>
      </c>
      <c r="C4038" s="153" t="s">
        <v>5580</v>
      </c>
      <c r="D4038" s="153" t="s">
        <v>128</v>
      </c>
      <c r="E4038" s="153">
        <v>12535.76</v>
      </c>
    </row>
    <row r="4039" spans="1:5">
      <c r="A4039" s="153">
        <v>11086</v>
      </c>
      <c r="B4039" s="153" t="s">
        <v>11380</v>
      </c>
      <c r="C4039" s="153" t="s">
        <v>5582</v>
      </c>
      <c r="D4039" s="153" t="s">
        <v>127</v>
      </c>
      <c r="E4039" s="153">
        <v>62.75</v>
      </c>
    </row>
    <row r="4040" spans="1:5">
      <c r="A4040" s="153">
        <v>34356</v>
      </c>
      <c r="B4040" s="153" t="s">
        <v>11381</v>
      </c>
      <c r="C4040" s="153" t="s">
        <v>5584</v>
      </c>
      <c r="D4040" s="153" t="s">
        <v>127</v>
      </c>
      <c r="E4040" s="153">
        <v>2.86</v>
      </c>
    </row>
    <row r="4041" spans="1:5">
      <c r="A4041" s="153">
        <v>34357</v>
      </c>
      <c r="B4041" s="153" t="s">
        <v>11382</v>
      </c>
      <c r="C4041" s="153" t="s">
        <v>5584</v>
      </c>
      <c r="D4041" s="153" t="s">
        <v>127</v>
      </c>
      <c r="E4041" s="153">
        <v>3.18</v>
      </c>
    </row>
    <row r="4042" spans="1:5">
      <c r="A4042" s="153">
        <v>37329</v>
      </c>
      <c r="B4042" s="153" t="s">
        <v>11383</v>
      </c>
      <c r="C4042" s="153" t="s">
        <v>5584</v>
      </c>
      <c r="D4042" s="153" t="s">
        <v>127</v>
      </c>
      <c r="E4042" s="153">
        <v>44.3</v>
      </c>
    </row>
    <row r="4043" spans="1:5">
      <c r="A4043" s="153">
        <v>37398</v>
      </c>
      <c r="B4043" s="153" t="s">
        <v>11384</v>
      </c>
      <c r="C4043" s="153" t="s">
        <v>5584</v>
      </c>
      <c r="D4043" s="153" t="s">
        <v>127</v>
      </c>
      <c r="E4043" s="153">
        <v>56.7</v>
      </c>
    </row>
    <row r="4044" spans="1:5">
      <c r="A4044" s="153">
        <v>2510</v>
      </c>
      <c r="B4044" s="153" t="s">
        <v>11385</v>
      </c>
      <c r="C4044" s="153" t="s">
        <v>5580</v>
      </c>
      <c r="D4044" s="153" t="s">
        <v>127</v>
      </c>
      <c r="E4044" s="153">
        <v>23.6</v>
      </c>
    </row>
    <row r="4045" spans="1:5">
      <c r="A4045" s="153">
        <v>12359</v>
      </c>
      <c r="B4045" s="153" t="s">
        <v>11386</v>
      </c>
      <c r="C4045" s="153" t="s">
        <v>5580</v>
      </c>
      <c r="D4045" s="153" t="s">
        <v>128</v>
      </c>
      <c r="E4045" s="153">
        <v>109.98</v>
      </c>
    </row>
    <row r="4046" spans="1:5">
      <c r="A4046" s="153">
        <v>5320</v>
      </c>
      <c r="B4046" s="153" t="s">
        <v>11387</v>
      </c>
      <c r="C4046" s="153" t="s">
        <v>5585</v>
      </c>
      <c r="D4046" s="153" t="s">
        <v>127</v>
      </c>
      <c r="E4046" s="153">
        <v>32.32</v>
      </c>
    </row>
    <row r="4047" spans="1:5">
      <c r="A4047" s="153">
        <v>7353</v>
      </c>
      <c r="B4047" s="153" t="s">
        <v>11388</v>
      </c>
      <c r="C4047" s="153" t="s">
        <v>5585</v>
      </c>
      <c r="D4047" s="153" t="s">
        <v>127</v>
      </c>
      <c r="E4047" s="153">
        <v>20.95</v>
      </c>
    </row>
    <row r="4048" spans="1:5">
      <c r="A4048" s="153">
        <v>36144</v>
      </c>
      <c r="B4048" s="153" t="s">
        <v>11389</v>
      </c>
      <c r="C4048" s="153" t="s">
        <v>5580</v>
      </c>
      <c r="D4048" s="153" t="s">
        <v>127</v>
      </c>
      <c r="E4048" s="153">
        <v>1.34</v>
      </c>
    </row>
    <row r="4049" spans="1:5">
      <c r="A4049" s="153">
        <v>10518</v>
      </c>
      <c r="B4049" s="153" t="s">
        <v>11390</v>
      </c>
      <c r="C4049" s="153" t="s">
        <v>5580</v>
      </c>
      <c r="D4049" s="153" t="s">
        <v>128</v>
      </c>
      <c r="E4049" s="153">
        <v>53.28</v>
      </c>
    </row>
    <row r="4050" spans="1:5">
      <c r="A4050" s="153">
        <v>36530</v>
      </c>
      <c r="B4050" s="153" t="s">
        <v>11391</v>
      </c>
      <c r="C4050" s="153" t="s">
        <v>5580</v>
      </c>
      <c r="D4050" s="153" t="s">
        <v>128</v>
      </c>
      <c r="E4050" s="153">
        <v>216658.53</v>
      </c>
    </row>
    <row r="4051" spans="1:5">
      <c r="A4051" s="153">
        <v>6046</v>
      </c>
      <c r="B4051" s="153" t="s">
        <v>11392</v>
      </c>
      <c r="C4051" s="153" t="s">
        <v>5580</v>
      </c>
      <c r="D4051" s="153" t="s">
        <v>128</v>
      </c>
      <c r="E4051" s="153">
        <v>235000</v>
      </c>
    </row>
    <row r="4052" spans="1:5">
      <c r="A4052" s="153">
        <v>36531</v>
      </c>
      <c r="B4052" s="153" t="s">
        <v>11393</v>
      </c>
      <c r="C4052" s="153" t="s">
        <v>5580</v>
      </c>
      <c r="D4052" s="153" t="s">
        <v>128</v>
      </c>
      <c r="E4052" s="153">
        <v>243597.54</v>
      </c>
    </row>
    <row r="4053" spans="1:5">
      <c r="A4053" s="153">
        <v>34684</v>
      </c>
      <c r="B4053" s="153" t="s">
        <v>11394</v>
      </c>
      <c r="C4053" s="153" t="s">
        <v>5581</v>
      </c>
      <c r="D4053" s="153" t="s">
        <v>128</v>
      </c>
      <c r="E4053" s="153">
        <v>165.56</v>
      </c>
    </row>
    <row r="4054" spans="1:5">
      <c r="A4054" s="153">
        <v>34683</v>
      </c>
      <c r="B4054" s="153" t="s">
        <v>11395</v>
      </c>
      <c r="C4054" s="153" t="s">
        <v>5581</v>
      </c>
      <c r="D4054" s="153" t="s">
        <v>128</v>
      </c>
      <c r="E4054" s="153">
        <v>103.47</v>
      </c>
    </row>
    <row r="4055" spans="1:5">
      <c r="A4055" s="153">
        <v>533</v>
      </c>
      <c r="B4055" s="153" t="s">
        <v>11396</v>
      </c>
      <c r="C4055" s="153" t="s">
        <v>5581</v>
      </c>
      <c r="D4055" s="153" t="s">
        <v>127</v>
      </c>
      <c r="E4055" s="153">
        <v>9.6999999999999993</v>
      </c>
    </row>
    <row r="4056" spans="1:5">
      <c r="A4056" s="153">
        <v>10515</v>
      </c>
      <c r="B4056" s="153" t="s">
        <v>11397</v>
      </c>
      <c r="C4056" s="153" t="s">
        <v>5581</v>
      </c>
      <c r="D4056" s="153" t="s">
        <v>127</v>
      </c>
      <c r="E4056" s="153">
        <v>25.03</v>
      </c>
    </row>
    <row r="4057" spans="1:5">
      <c r="A4057" s="153">
        <v>536</v>
      </c>
      <c r="B4057" s="153" t="s">
        <v>11398</v>
      </c>
      <c r="C4057" s="153" t="s">
        <v>5581</v>
      </c>
      <c r="D4057" s="153" t="s">
        <v>5579</v>
      </c>
      <c r="E4057" s="153">
        <v>16.45</v>
      </c>
    </row>
    <row r="4058" spans="1:5">
      <c r="A4058" s="153">
        <v>153</v>
      </c>
      <c r="B4058" s="153" t="s">
        <v>11399</v>
      </c>
      <c r="C4058" s="153" t="s">
        <v>5585</v>
      </c>
      <c r="D4058" s="153" t="s">
        <v>127</v>
      </c>
      <c r="E4058" s="153">
        <v>93.79</v>
      </c>
    </row>
    <row r="4059" spans="1:5">
      <c r="A4059" s="153">
        <v>34682</v>
      </c>
      <c r="B4059" s="153" t="s">
        <v>11400</v>
      </c>
      <c r="C4059" s="153" t="s">
        <v>5581</v>
      </c>
      <c r="D4059" s="153" t="s">
        <v>128</v>
      </c>
      <c r="E4059" s="153">
        <v>79.13</v>
      </c>
    </row>
    <row r="4060" spans="1:5">
      <c r="A4060" s="153">
        <v>20205</v>
      </c>
      <c r="B4060" s="153" t="s">
        <v>11401</v>
      </c>
      <c r="C4060" s="153" t="s">
        <v>5583</v>
      </c>
      <c r="D4060" s="153" t="s">
        <v>127</v>
      </c>
      <c r="E4060" s="153">
        <v>2.57</v>
      </c>
    </row>
    <row r="4061" spans="1:5">
      <c r="A4061" s="153">
        <v>4412</v>
      </c>
      <c r="B4061" s="153" t="s">
        <v>11402</v>
      </c>
      <c r="C4061" s="153" t="s">
        <v>5583</v>
      </c>
      <c r="D4061" s="153" t="s">
        <v>127</v>
      </c>
      <c r="E4061" s="153">
        <v>1.63</v>
      </c>
    </row>
    <row r="4062" spans="1:5">
      <c r="A4062" s="153">
        <v>4408</v>
      </c>
      <c r="B4062" s="153" t="s">
        <v>11403</v>
      </c>
      <c r="C4062" s="153" t="s">
        <v>5583</v>
      </c>
      <c r="D4062" s="153" t="s">
        <v>127</v>
      </c>
      <c r="E4062" s="153">
        <v>2.21</v>
      </c>
    </row>
    <row r="4063" spans="1:5">
      <c r="A4063" s="153">
        <v>4505</v>
      </c>
      <c r="B4063" s="153" t="s">
        <v>11404</v>
      </c>
      <c r="C4063" s="153" t="s">
        <v>5583</v>
      </c>
      <c r="D4063" s="153" t="s">
        <v>127</v>
      </c>
      <c r="E4063" s="153">
        <v>2.65</v>
      </c>
    </row>
    <row r="4064" spans="1:5">
      <c r="A4064" s="153">
        <v>10559</v>
      </c>
      <c r="B4064" s="153" t="s">
        <v>11405</v>
      </c>
      <c r="C4064" s="153" t="s">
        <v>5580</v>
      </c>
      <c r="D4064" s="153" t="s">
        <v>128</v>
      </c>
      <c r="E4064" s="153">
        <v>2389</v>
      </c>
    </row>
    <row r="4065" spans="1:5">
      <c r="A4065" s="153">
        <v>10664</v>
      </c>
      <c r="B4065" s="153" t="s">
        <v>11406</v>
      </c>
      <c r="C4065" s="153" t="s">
        <v>5580</v>
      </c>
      <c r="D4065" s="153" t="s">
        <v>128</v>
      </c>
      <c r="E4065" s="153">
        <v>6492.79</v>
      </c>
    </row>
    <row r="4066" spans="1:5">
      <c r="A4066" s="153">
        <v>36250</v>
      </c>
      <c r="B4066" s="153" t="s">
        <v>11407</v>
      </c>
      <c r="C4066" s="153" t="s">
        <v>5583</v>
      </c>
      <c r="D4066" s="153" t="s">
        <v>127</v>
      </c>
      <c r="E4066" s="153">
        <v>2.97</v>
      </c>
    </row>
    <row r="4067" spans="1:5">
      <c r="A4067" s="153">
        <v>10857</v>
      </c>
      <c r="B4067" s="153" t="s">
        <v>11408</v>
      </c>
      <c r="C4067" s="153" t="s">
        <v>5583</v>
      </c>
      <c r="D4067" s="153" t="s">
        <v>127</v>
      </c>
      <c r="E4067" s="153">
        <v>14.22</v>
      </c>
    </row>
    <row r="4068" spans="1:5">
      <c r="A4068" s="153">
        <v>4803</v>
      </c>
      <c r="B4068" s="153" t="s">
        <v>11409</v>
      </c>
      <c r="C4068" s="153" t="s">
        <v>5583</v>
      </c>
      <c r="D4068" s="153" t="s">
        <v>127</v>
      </c>
      <c r="E4068" s="153">
        <v>16.760000000000002</v>
      </c>
    </row>
    <row r="4069" spans="1:5">
      <c r="A4069" s="153">
        <v>6186</v>
      </c>
      <c r="B4069" s="153" t="s">
        <v>11410</v>
      </c>
      <c r="C4069" s="153" t="s">
        <v>5583</v>
      </c>
      <c r="D4069" s="153" t="s">
        <v>128</v>
      </c>
      <c r="E4069" s="153">
        <v>10</v>
      </c>
    </row>
    <row r="4070" spans="1:5">
      <c r="A4070" s="153">
        <v>4829</v>
      </c>
      <c r="B4070" s="153" t="s">
        <v>11411</v>
      </c>
      <c r="C4070" s="153" t="s">
        <v>5583</v>
      </c>
      <c r="D4070" s="153" t="s">
        <v>127</v>
      </c>
      <c r="E4070" s="153">
        <v>21.43</v>
      </c>
    </row>
    <row r="4071" spans="1:5">
      <c r="A4071" s="153">
        <v>39829</v>
      </c>
      <c r="B4071" s="153" t="s">
        <v>11412</v>
      </c>
      <c r="C4071" s="153" t="s">
        <v>5583</v>
      </c>
      <c r="D4071" s="153" t="s">
        <v>128</v>
      </c>
      <c r="E4071" s="153">
        <v>18.239999999999998</v>
      </c>
    </row>
    <row r="4072" spans="1:5">
      <c r="A4072" s="153">
        <v>20231</v>
      </c>
      <c r="B4072" s="153" t="s">
        <v>11413</v>
      </c>
      <c r="C4072" s="153" t="s">
        <v>5583</v>
      </c>
      <c r="D4072" s="153" t="s">
        <v>127</v>
      </c>
      <c r="E4072" s="153">
        <v>27.53</v>
      </c>
    </row>
    <row r="4073" spans="1:5">
      <c r="A4073" s="153">
        <v>4804</v>
      </c>
      <c r="B4073" s="153" t="s">
        <v>11414</v>
      </c>
      <c r="C4073" s="153" t="s">
        <v>5583</v>
      </c>
      <c r="D4073" s="153" t="s">
        <v>127</v>
      </c>
      <c r="E4073" s="153">
        <v>12.87</v>
      </c>
    </row>
    <row r="4074" spans="1:5">
      <c r="A4074" s="153">
        <v>34680</v>
      </c>
      <c r="B4074" s="153" t="s">
        <v>11415</v>
      </c>
      <c r="C4074" s="153" t="s">
        <v>5583</v>
      </c>
      <c r="D4074" s="153" t="s">
        <v>128</v>
      </c>
      <c r="E4074" s="153">
        <v>24.34</v>
      </c>
    </row>
    <row r="4075" spans="1:5">
      <c r="A4075" s="153">
        <v>11573</v>
      </c>
      <c r="B4075" s="153" t="s">
        <v>11416</v>
      </c>
      <c r="C4075" s="153" t="s">
        <v>5580</v>
      </c>
      <c r="D4075" s="153" t="s">
        <v>127</v>
      </c>
      <c r="E4075" s="153">
        <v>5.97</v>
      </c>
    </row>
    <row r="4076" spans="1:5">
      <c r="A4076" s="153">
        <v>38401</v>
      </c>
      <c r="B4076" s="153" t="s">
        <v>11417</v>
      </c>
      <c r="C4076" s="153" t="s">
        <v>5580</v>
      </c>
      <c r="D4076" s="153" t="s">
        <v>127</v>
      </c>
      <c r="E4076" s="153">
        <v>5.3</v>
      </c>
    </row>
    <row r="4077" spans="1:5">
      <c r="A4077" s="153">
        <v>38179</v>
      </c>
      <c r="B4077" s="153" t="s">
        <v>11418</v>
      </c>
      <c r="C4077" s="153" t="s">
        <v>5580</v>
      </c>
      <c r="D4077" s="153" t="s">
        <v>127</v>
      </c>
      <c r="E4077" s="153">
        <v>26.17</v>
      </c>
    </row>
    <row r="4078" spans="1:5">
      <c r="A4078" s="153">
        <v>11575</v>
      </c>
      <c r="B4078" s="153" t="s">
        <v>11419</v>
      </c>
      <c r="C4078" s="153" t="s">
        <v>5580</v>
      </c>
      <c r="D4078" s="153" t="s">
        <v>127</v>
      </c>
      <c r="E4078" s="153">
        <v>28.24</v>
      </c>
    </row>
    <row r="4079" spans="1:5">
      <c r="A4079" s="153">
        <v>20256</v>
      </c>
      <c r="B4079" s="153" t="s">
        <v>11420</v>
      </c>
      <c r="C4079" s="153" t="s">
        <v>5580</v>
      </c>
      <c r="D4079" s="153" t="s">
        <v>127</v>
      </c>
      <c r="E4079" s="153">
        <v>0.27</v>
      </c>
    </row>
    <row r="4080" spans="1:5">
      <c r="A4080" s="153">
        <v>14511</v>
      </c>
      <c r="B4080" s="153" t="s">
        <v>11421</v>
      </c>
      <c r="C4080" s="153" t="s">
        <v>5580</v>
      </c>
      <c r="D4080" s="153" t="s">
        <v>128</v>
      </c>
      <c r="E4080" s="153">
        <v>457725.87</v>
      </c>
    </row>
    <row r="4081" spans="1:5">
      <c r="A4081" s="153">
        <v>10642</v>
      </c>
      <c r="B4081" s="153" t="s">
        <v>11422</v>
      </c>
      <c r="C4081" s="153" t="s">
        <v>5580</v>
      </c>
      <c r="D4081" s="153" t="s">
        <v>128</v>
      </c>
      <c r="E4081" s="153">
        <v>431200</v>
      </c>
    </row>
    <row r="4082" spans="1:5">
      <c r="A4082" s="153">
        <v>14489</v>
      </c>
      <c r="B4082" s="153" t="s">
        <v>11423</v>
      </c>
      <c r="C4082" s="153" t="s">
        <v>5580</v>
      </c>
      <c r="D4082" s="153" t="s">
        <v>128</v>
      </c>
      <c r="E4082" s="153">
        <v>382466.37</v>
      </c>
    </row>
    <row r="4083" spans="1:5">
      <c r="A4083" s="153">
        <v>14513</v>
      </c>
      <c r="B4083" s="153" t="s">
        <v>11424</v>
      </c>
      <c r="C4083" s="153" t="s">
        <v>5580</v>
      </c>
      <c r="D4083" s="153" t="s">
        <v>128</v>
      </c>
      <c r="E4083" s="153">
        <v>286858.86</v>
      </c>
    </row>
    <row r="4084" spans="1:5">
      <c r="A4084" s="153">
        <v>13600</v>
      </c>
      <c r="B4084" s="153" t="s">
        <v>11425</v>
      </c>
      <c r="C4084" s="153" t="s">
        <v>5580</v>
      </c>
      <c r="D4084" s="153" t="s">
        <v>128</v>
      </c>
      <c r="E4084" s="153">
        <v>370128.71</v>
      </c>
    </row>
    <row r="4085" spans="1:5">
      <c r="A4085" s="153">
        <v>10646</v>
      </c>
      <c r="B4085" s="153" t="s">
        <v>11426</v>
      </c>
      <c r="C4085" s="153" t="s">
        <v>5580</v>
      </c>
      <c r="D4085" s="153" t="s">
        <v>128</v>
      </c>
      <c r="E4085" s="153">
        <v>275906.28999999998</v>
      </c>
    </row>
    <row r="4086" spans="1:5">
      <c r="A4086" s="153">
        <v>6070</v>
      </c>
      <c r="B4086" s="153" t="s">
        <v>11427</v>
      </c>
      <c r="C4086" s="153" t="s">
        <v>5580</v>
      </c>
      <c r="D4086" s="153" t="s">
        <v>128</v>
      </c>
      <c r="E4086" s="153">
        <v>376991.99</v>
      </c>
    </row>
    <row r="4087" spans="1:5">
      <c r="A4087" s="153">
        <v>6069</v>
      </c>
      <c r="B4087" s="153" t="s">
        <v>11428</v>
      </c>
      <c r="C4087" s="153" t="s">
        <v>5580</v>
      </c>
      <c r="D4087" s="153" t="s">
        <v>128</v>
      </c>
      <c r="E4087" s="153">
        <v>83283.210000000006</v>
      </c>
    </row>
    <row r="4088" spans="1:5">
      <c r="A4088" s="153">
        <v>14626</v>
      </c>
      <c r="B4088" s="153" t="s">
        <v>11429</v>
      </c>
      <c r="C4088" s="153" t="s">
        <v>5580</v>
      </c>
      <c r="D4088" s="153" t="s">
        <v>128</v>
      </c>
      <c r="E4088" s="153">
        <v>412720.01</v>
      </c>
    </row>
    <row r="4089" spans="1:5">
      <c r="A4089" s="153">
        <v>6067</v>
      </c>
      <c r="B4089" s="153" t="s">
        <v>11430</v>
      </c>
      <c r="C4089" s="153" t="s">
        <v>5580</v>
      </c>
      <c r="D4089" s="153" t="s">
        <v>128</v>
      </c>
      <c r="E4089" s="153">
        <v>338800</v>
      </c>
    </row>
    <row r="4090" spans="1:5">
      <c r="A4090" s="153">
        <v>38393</v>
      </c>
      <c r="B4090" s="153" t="s">
        <v>11431</v>
      </c>
      <c r="C4090" s="153" t="s">
        <v>5580</v>
      </c>
      <c r="D4090" s="153" t="s">
        <v>5579</v>
      </c>
      <c r="E4090" s="153">
        <v>9.89</v>
      </c>
    </row>
    <row r="4091" spans="1:5">
      <c r="A4091" s="153">
        <v>38390</v>
      </c>
      <c r="B4091" s="153" t="s">
        <v>11432</v>
      </c>
      <c r="C4091" s="153" t="s">
        <v>5580</v>
      </c>
      <c r="D4091" s="153" t="s">
        <v>127</v>
      </c>
      <c r="E4091" s="153">
        <v>21.93</v>
      </c>
    </row>
    <row r="4092" spans="1:5">
      <c r="A4092" s="153">
        <v>36532</v>
      </c>
      <c r="B4092" s="153" t="s">
        <v>11433</v>
      </c>
      <c r="C4092" s="153" t="s">
        <v>5580</v>
      </c>
      <c r="D4092" s="153" t="s">
        <v>128</v>
      </c>
      <c r="E4092" s="153">
        <v>15156.26</v>
      </c>
    </row>
    <row r="4093" spans="1:5">
      <c r="A4093" s="153">
        <v>11578</v>
      </c>
      <c r="B4093" s="153" t="s">
        <v>11434</v>
      </c>
      <c r="C4093" s="153" t="s">
        <v>5580</v>
      </c>
      <c r="D4093" s="153" t="s">
        <v>127</v>
      </c>
      <c r="E4093" s="153">
        <v>9.07</v>
      </c>
    </row>
    <row r="4094" spans="1:5">
      <c r="A4094" s="153">
        <v>11577</v>
      </c>
      <c r="B4094" s="153" t="s">
        <v>11435</v>
      </c>
      <c r="C4094" s="153" t="s">
        <v>5580</v>
      </c>
      <c r="D4094" s="153" t="s">
        <v>127</v>
      </c>
      <c r="E4094" s="153">
        <v>8.66</v>
      </c>
    </row>
    <row r="4095" spans="1:5">
      <c r="A4095" s="153">
        <v>42432</v>
      </c>
      <c r="B4095" s="153" t="s">
        <v>11436</v>
      </c>
      <c r="C4095" s="153" t="s">
        <v>5580</v>
      </c>
      <c r="D4095" s="153" t="s">
        <v>128</v>
      </c>
      <c r="E4095" s="153">
        <v>2108.08</v>
      </c>
    </row>
    <row r="4096" spans="1:5">
      <c r="A4096" s="153">
        <v>42437</v>
      </c>
      <c r="B4096" s="153" t="s">
        <v>11437</v>
      </c>
      <c r="C4096" s="153" t="s">
        <v>5580</v>
      </c>
      <c r="D4096" s="153" t="s">
        <v>128</v>
      </c>
      <c r="E4096" s="153">
        <v>1602.7</v>
      </c>
    </row>
    <row r="4097" spans="1:5">
      <c r="A4097" s="153">
        <v>1116</v>
      </c>
      <c r="B4097" s="153" t="s">
        <v>11438</v>
      </c>
      <c r="C4097" s="153" t="s">
        <v>5583</v>
      </c>
      <c r="D4097" s="153" t="s">
        <v>127</v>
      </c>
      <c r="E4097" s="153">
        <v>16.41</v>
      </c>
    </row>
    <row r="4098" spans="1:5">
      <c r="A4098" s="153">
        <v>1115</v>
      </c>
      <c r="B4098" s="153" t="s">
        <v>11439</v>
      </c>
      <c r="C4098" s="153" t="s">
        <v>5583</v>
      </c>
      <c r="D4098" s="153" t="s">
        <v>127</v>
      </c>
      <c r="E4098" s="153">
        <v>19.95</v>
      </c>
    </row>
    <row r="4099" spans="1:5">
      <c r="A4099" s="153">
        <v>1113</v>
      </c>
      <c r="B4099" s="153" t="s">
        <v>11440</v>
      </c>
      <c r="C4099" s="153" t="s">
        <v>5583</v>
      </c>
      <c r="D4099" s="153" t="s">
        <v>127</v>
      </c>
      <c r="E4099" s="153">
        <v>21.89</v>
      </c>
    </row>
    <row r="4100" spans="1:5">
      <c r="A4100" s="153">
        <v>1114</v>
      </c>
      <c r="B4100" s="153" t="s">
        <v>11441</v>
      </c>
      <c r="C4100" s="153" t="s">
        <v>5583</v>
      </c>
      <c r="D4100" s="153" t="s">
        <v>127</v>
      </c>
      <c r="E4100" s="153">
        <v>32.83</v>
      </c>
    </row>
    <row r="4101" spans="1:5">
      <c r="A4101" s="153">
        <v>40872</v>
      </c>
      <c r="B4101" s="153" t="s">
        <v>11442</v>
      </c>
      <c r="C4101" s="153" t="s">
        <v>5583</v>
      </c>
      <c r="D4101" s="153" t="s">
        <v>127</v>
      </c>
      <c r="E4101" s="153">
        <v>15.47</v>
      </c>
    </row>
    <row r="4102" spans="1:5">
      <c r="A4102" s="153">
        <v>20214</v>
      </c>
      <c r="B4102" s="153" t="s">
        <v>11443</v>
      </c>
      <c r="C4102" s="153" t="s">
        <v>5580</v>
      </c>
      <c r="D4102" s="153" t="s">
        <v>127</v>
      </c>
      <c r="E4102" s="153">
        <v>34.68</v>
      </c>
    </row>
    <row r="4103" spans="1:5">
      <c r="A4103" s="153">
        <v>11064</v>
      </c>
      <c r="B4103" s="153" t="s">
        <v>11444</v>
      </c>
      <c r="C4103" s="153" t="s">
        <v>5580</v>
      </c>
      <c r="D4103" s="153" t="s">
        <v>127</v>
      </c>
      <c r="E4103" s="153">
        <v>14.7</v>
      </c>
    </row>
    <row r="4104" spans="1:5">
      <c r="A4104" s="153">
        <v>7237</v>
      </c>
      <c r="B4104" s="153" t="s">
        <v>11445</v>
      </c>
      <c r="C4104" s="153" t="s">
        <v>5580</v>
      </c>
      <c r="D4104" s="153" t="s">
        <v>127</v>
      </c>
      <c r="E4104" s="153">
        <v>20.059999999999999</v>
      </c>
    </row>
    <row r="4105" spans="1:5">
      <c r="A4105" s="153">
        <v>16</v>
      </c>
      <c r="B4105" s="153" t="s">
        <v>11446</v>
      </c>
      <c r="C4105" s="153" t="s">
        <v>5584</v>
      </c>
      <c r="D4105" s="153" t="s">
        <v>127</v>
      </c>
      <c r="E4105" s="153">
        <v>6.74</v>
      </c>
    </row>
    <row r="4106" spans="1:5">
      <c r="A4106" s="153">
        <v>11757</v>
      </c>
      <c r="B4106" s="153" t="s">
        <v>11447</v>
      </c>
      <c r="C4106" s="153" t="s">
        <v>5580</v>
      </c>
      <c r="D4106" s="153" t="s">
        <v>5579</v>
      </c>
      <c r="E4106" s="153">
        <v>19.98</v>
      </c>
    </row>
    <row r="4107" spans="1:5">
      <c r="A4107" s="153">
        <v>11758</v>
      </c>
      <c r="B4107" s="153" t="s">
        <v>11448</v>
      </c>
      <c r="C4107" s="153" t="s">
        <v>5580</v>
      </c>
      <c r="D4107" s="153" t="s">
        <v>5579</v>
      </c>
      <c r="E4107" s="153">
        <v>57.8</v>
      </c>
    </row>
    <row r="4108" spans="1:5">
      <c r="A4108" s="153">
        <v>37526</v>
      </c>
      <c r="B4108" s="153" t="s">
        <v>11449</v>
      </c>
      <c r="C4108" s="153" t="s">
        <v>5580</v>
      </c>
      <c r="D4108" s="153" t="s">
        <v>127</v>
      </c>
      <c r="E4108" s="153">
        <v>2.11</v>
      </c>
    </row>
    <row r="4109" spans="1:5">
      <c r="A4109" s="153">
        <v>6076</v>
      </c>
      <c r="B4109" s="153" t="s">
        <v>11450</v>
      </c>
      <c r="C4109" s="153" t="s">
        <v>5582</v>
      </c>
      <c r="D4109" s="153" t="s">
        <v>5579</v>
      </c>
      <c r="E4109" s="153">
        <v>60</v>
      </c>
    </row>
    <row r="4110" spans="1:5">
      <c r="A4110" s="153">
        <v>13109</v>
      </c>
      <c r="B4110" s="153" t="s">
        <v>11451</v>
      </c>
      <c r="C4110" s="153" t="s">
        <v>5580</v>
      </c>
      <c r="D4110" s="153" t="s">
        <v>128</v>
      </c>
      <c r="E4110" s="153">
        <v>179.7</v>
      </c>
    </row>
    <row r="4111" spans="1:5">
      <c r="A4111" s="153">
        <v>13110</v>
      </c>
      <c r="B4111" s="153" t="s">
        <v>11452</v>
      </c>
      <c r="C4111" s="153" t="s">
        <v>5580</v>
      </c>
      <c r="D4111" s="153" t="s">
        <v>128</v>
      </c>
      <c r="E4111" s="153">
        <v>236.5</v>
      </c>
    </row>
    <row r="4112" spans="1:5">
      <c r="A4112" s="153">
        <v>7581</v>
      </c>
      <c r="B4112" s="153" t="s">
        <v>11453</v>
      </c>
      <c r="C4112" s="153" t="s">
        <v>5580</v>
      </c>
      <c r="D4112" s="153" t="s">
        <v>128</v>
      </c>
      <c r="E4112" s="153">
        <v>2.62</v>
      </c>
    </row>
    <row r="4113" spans="1:5">
      <c r="A4113" s="153">
        <v>20206</v>
      </c>
      <c r="B4113" s="153" t="s">
        <v>11454</v>
      </c>
      <c r="C4113" s="153" t="s">
        <v>5583</v>
      </c>
      <c r="D4113" s="153" t="s">
        <v>127</v>
      </c>
      <c r="E4113" s="153">
        <v>7.63</v>
      </c>
    </row>
    <row r="4114" spans="1:5">
      <c r="A4114" s="153">
        <v>4460</v>
      </c>
      <c r="B4114" s="153" t="s">
        <v>11455</v>
      </c>
      <c r="C4114" s="153" t="s">
        <v>5583</v>
      </c>
      <c r="D4114" s="153" t="s">
        <v>127</v>
      </c>
      <c r="E4114" s="153">
        <v>9.15</v>
      </c>
    </row>
    <row r="4115" spans="1:5">
      <c r="A4115" s="153">
        <v>6204</v>
      </c>
      <c r="B4115" s="153" t="s">
        <v>11456</v>
      </c>
      <c r="C4115" s="153" t="s">
        <v>5583</v>
      </c>
      <c r="D4115" s="153" t="s">
        <v>127</v>
      </c>
      <c r="E4115" s="153">
        <v>13.68</v>
      </c>
    </row>
    <row r="4116" spans="1:5">
      <c r="A4116" s="153">
        <v>4417</v>
      </c>
      <c r="B4116" s="153" t="s">
        <v>11457</v>
      </c>
      <c r="C4116" s="153" t="s">
        <v>5583</v>
      </c>
      <c r="D4116" s="153" t="s">
        <v>127</v>
      </c>
      <c r="E4116" s="153">
        <v>5.26</v>
      </c>
    </row>
    <row r="4117" spans="1:5">
      <c r="A4117" s="153">
        <v>4517</v>
      </c>
      <c r="B4117" s="153" t="s">
        <v>11458</v>
      </c>
      <c r="C4117" s="153" t="s">
        <v>5583</v>
      </c>
      <c r="D4117" s="153" t="s">
        <v>127</v>
      </c>
      <c r="E4117" s="153">
        <v>2.13</v>
      </c>
    </row>
    <row r="4118" spans="1:5">
      <c r="A4118" s="153">
        <v>4512</v>
      </c>
      <c r="B4118" s="153" t="s">
        <v>11459</v>
      </c>
      <c r="C4118" s="153" t="s">
        <v>5583</v>
      </c>
      <c r="D4118" s="153" t="s">
        <v>127</v>
      </c>
      <c r="E4118" s="153">
        <v>1.54</v>
      </c>
    </row>
    <row r="4119" spans="1:5">
      <c r="A4119" s="153">
        <v>4415</v>
      </c>
      <c r="B4119" s="153" t="s">
        <v>11460</v>
      </c>
      <c r="C4119" s="153" t="s">
        <v>5583</v>
      </c>
      <c r="D4119" s="153" t="s">
        <v>127</v>
      </c>
      <c r="E4119" s="153">
        <v>4.42</v>
      </c>
    </row>
    <row r="4120" spans="1:5">
      <c r="A4120" s="153">
        <v>37373</v>
      </c>
      <c r="B4120" s="153" t="s">
        <v>11461</v>
      </c>
      <c r="C4120" s="153" t="s">
        <v>5578</v>
      </c>
      <c r="D4120" s="153" t="s">
        <v>5579</v>
      </c>
      <c r="E4120" s="153">
        <v>0.05</v>
      </c>
    </row>
    <row r="4121" spans="1:5">
      <c r="A4121" s="153">
        <v>40864</v>
      </c>
      <c r="B4121" s="153" t="s">
        <v>11462</v>
      </c>
      <c r="C4121" s="153" t="s">
        <v>5588</v>
      </c>
      <c r="D4121" s="153" t="s">
        <v>5579</v>
      </c>
      <c r="E4121" s="153">
        <v>9.76</v>
      </c>
    </row>
    <row r="4122" spans="1:5">
      <c r="A4122" s="153">
        <v>4734</v>
      </c>
      <c r="B4122" s="153" t="s">
        <v>11463</v>
      </c>
      <c r="C4122" s="153" t="s">
        <v>5582</v>
      </c>
      <c r="D4122" s="153" t="s">
        <v>127</v>
      </c>
      <c r="E4122" s="153">
        <v>89.31</v>
      </c>
    </row>
    <row r="4123" spans="1:5">
      <c r="A4123" s="153">
        <v>6085</v>
      </c>
      <c r="B4123" s="153" t="s">
        <v>11464</v>
      </c>
      <c r="C4123" s="153" t="s">
        <v>5585</v>
      </c>
      <c r="D4123" s="153" t="s">
        <v>5579</v>
      </c>
      <c r="E4123" s="153">
        <v>5.61</v>
      </c>
    </row>
    <row r="4124" spans="1:5">
      <c r="A4124" s="153">
        <v>38396</v>
      </c>
      <c r="B4124" s="153" t="s">
        <v>11465</v>
      </c>
      <c r="C4124" s="153" t="s">
        <v>5580</v>
      </c>
      <c r="D4124" s="153" t="s">
        <v>127</v>
      </c>
      <c r="E4124" s="153">
        <v>319.36</v>
      </c>
    </row>
    <row r="4125" spans="1:5">
      <c r="A4125" s="153">
        <v>6090</v>
      </c>
      <c r="B4125" s="153" t="s">
        <v>11466</v>
      </c>
      <c r="C4125" s="153" t="s">
        <v>5585</v>
      </c>
      <c r="D4125" s="153" t="s">
        <v>127</v>
      </c>
      <c r="E4125" s="153">
        <v>10.66</v>
      </c>
    </row>
    <row r="4126" spans="1:5">
      <c r="A4126" s="153">
        <v>11622</v>
      </c>
      <c r="B4126" s="153" t="s">
        <v>11467</v>
      </c>
      <c r="C4126" s="153" t="s">
        <v>5584</v>
      </c>
      <c r="D4126" s="153" t="s">
        <v>127</v>
      </c>
      <c r="E4126" s="153">
        <v>60.66</v>
      </c>
    </row>
    <row r="4127" spans="1:5">
      <c r="A4127" s="153">
        <v>6094</v>
      </c>
      <c r="B4127" s="153" t="s">
        <v>11468</v>
      </c>
      <c r="C4127" s="153" t="s">
        <v>5584</v>
      </c>
      <c r="D4127" s="153" t="s">
        <v>127</v>
      </c>
      <c r="E4127" s="153">
        <v>18.02</v>
      </c>
    </row>
    <row r="4128" spans="1:5">
      <c r="A4128" s="153">
        <v>7317</v>
      </c>
      <c r="B4128" s="153" t="s">
        <v>11469</v>
      </c>
      <c r="C4128" s="153" t="s">
        <v>5584</v>
      </c>
      <c r="D4128" s="153" t="s">
        <v>127</v>
      </c>
      <c r="E4128" s="153">
        <v>23.56</v>
      </c>
    </row>
    <row r="4129" spans="1:5">
      <c r="A4129" s="153">
        <v>142</v>
      </c>
      <c r="B4129" s="153" t="s">
        <v>11470</v>
      </c>
      <c r="C4129" s="153" t="s">
        <v>5600</v>
      </c>
      <c r="D4129" s="153" t="s">
        <v>127</v>
      </c>
      <c r="E4129" s="153">
        <v>31.85</v>
      </c>
    </row>
    <row r="4130" spans="1:5">
      <c r="A4130" s="153">
        <v>38123</v>
      </c>
      <c r="B4130" s="153" t="s">
        <v>11471</v>
      </c>
      <c r="C4130" s="153" t="s">
        <v>5584</v>
      </c>
      <c r="D4130" s="153" t="s">
        <v>5579</v>
      </c>
      <c r="E4130" s="153">
        <v>56.79</v>
      </c>
    </row>
    <row r="4131" spans="1:5">
      <c r="A4131" s="153">
        <v>42701</v>
      </c>
      <c r="B4131" s="153" t="s">
        <v>11472</v>
      </c>
      <c r="C4131" s="153" t="s">
        <v>5580</v>
      </c>
      <c r="D4131" s="153" t="s">
        <v>128</v>
      </c>
      <c r="E4131" s="153">
        <v>27.22</v>
      </c>
    </row>
    <row r="4132" spans="1:5">
      <c r="A4132" s="153">
        <v>42702</v>
      </c>
      <c r="B4132" s="153" t="s">
        <v>11473</v>
      </c>
      <c r="C4132" s="153" t="s">
        <v>5580</v>
      </c>
      <c r="D4132" s="153" t="s">
        <v>128</v>
      </c>
      <c r="E4132" s="153">
        <v>48.37</v>
      </c>
    </row>
    <row r="4133" spans="1:5">
      <c r="A4133" s="153">
        <v>37955</v>
      </c>
      <c r="B4133" s="153" t="s">
        <v>11474</v>
      </c>
      <c r="C4133" s="153" t="s">
        <v>5580</v>
      </c>
      <c r="D4133" s="153" t="s">
        <v>128</v>
      </c>
      <c r="E4133" s="153">
        <v>62.69</v>
      </c>
    </row>
    <row r="4134" spans="1:5">
      <c r="A4134" s="153">
        <v>42699</v>
      </c>
      <c r="B4134" s="153" t="s">
        <v>11475</v>
      </c>
      <c r="C4134" s="153" t="s">
        <v>5580</v>
      </c>
      <c r="D4134" s="153" t="s">
        <v>128</v>
      </c>
      <c r="E4134" s="153">
        <v>16.63</v>
      </c>
    </row>
    <row r="4135" spans="1:5">
      <c r="A4135" s="153">
        <v>42700</v>
      </c>
      <c r="B4135" s="153" t="s">
        <v>11476</v>
      </c>
      <c r="C4135" s="153" t="s">
        <v>5580</v>
      </c>
      <c r="D4135" s="153" t="s">
        <v>128</v>
      </c>
      <c r="E4135" s="153">
        <v>47.41</v>
      </c>
    </row>
    <row r="4136" spans="1:5">
      <c r="A4136" s="153">
        <v>37743</v>
      </c>
      <c r="B4136" s="153" t="s">
        <v>11477</v>
      </c>
      <c r="C4136" s="153" t="s">
        <v>5580</v>
      </c>
      <c r="D4136" s="153" t="s">
        <v>128</v>
      </c>
      <c r="E4136" s="153">
        <v>120149.09</v>
      </c>
    </row>
    <row r="4137" spans="1:5">
      <c r="A4137" s="153">
        <v>37744</v>
      </c>
      <c r="B4137" s="153" t="s">
        <v>11478</v>
      </c>
      <c r="C4137" s="153" t="s">
        <v>5580</v>
      </c>
      <c r="D4137" s="153" t="s">
        <v>128</v>
      </c>
      <c r="E4137" s="153">
        <v>141272.72</v>
      </c>
    </row>
    <row r="4138" spans="1:5">
      <c r="A4138" s="153">
        <v>37741</v>
      </c>
      <c r="B4138" s="153" t="s">
        <v>11479</v>
      </c>
      <c r="C4138" s="153" t="s">
        <v>5580</v>
      </c>
      <c r="D4138" s="153" t="s">
        <v>128</v>
      </c>
      <c r="E4138" s="153">
        <v>109250.9</v>
      </c>
    </row>
    <row r="4139" spans="1:5">
      <c r="A4139" s="153">
        <v>39396</v>
      </c>
      <c r="B4139" s="153" t="s">
        <v>11480</v>
      </c>
      <c r="C4139" s="153" t="s">
        <v>5580</v>
      </c>
      <c r="D4139" s="153" t="s">
        <v>127</v>
      </c>
      <c r="E4139" s="153">
        <v>46.21</v>
      </c>
    </row>
    <row r="4140" spans="1:5">
      <c r="A4140" s="153">
        <v>39392</v>
      </c>
      <c r="B4140" s="153" t="s">
        <v>11481</v>
      </c>
      <c r="C4140" s="153" t="s">
        <v>5580</v>
      </c>
      <c r="D4140" s="153" t="s">
        <v>127</v>
      </c>
      <c r="E4140" s="153">
        <v>52.13</v>
      </c>
    </row>
    <row r="4141" spans="1:5">
      <c r="A4141" s="153">
        <v>39393</v>
      </c>
      <c r="B4141" s="153" t="s">
        <v>11482</v>
      </c>
      <c r="C4141" s="153" t="s">
        <v>5580</v>
      </c>
      <c r="D4141" s="153" t="s">
        <v>127</v>
      </c>
      <c r="E4141" s="153">
        <v>32.24</v>
      </c>
    </row>
    <row r="4142" spans="1:5">
      <c r="A4142" s="153">
        <v>39394</v>
      </c>
      <c r="B4142" s="153" t="s">
        <v>11483</v>
      </c>
      <c r="C4142" s="153" t="s">
        <v>5580</v>
      </c>
      <c r="D4142" s="153" t="s">
        <v>127</v>
      </c>
      <c r="E4142" s="153">
        <v>36.28</v>
      </c>
    </row>
    <row r="4143" spans="1:5">
      <c r="A4143" s="153">
        <v>39395</v>
      </c>
      <c r="B4143" s="153" t="s">
        <v>11484</v>
      </c>
      <c r="C4143" s="153" t="s">
        <v>5580</v>
      </c>
      <c r="D4143" s="153" t="s">
        <v>127</v>
      </c>
      <c r="E4143" s="153">
        <v>33.74</v>
      </c>
    </row>
    <row r="4144" spans="1:5">
      <c r="A4144" s="153">
        <v>14618</v>
      </c>
      <c r="B4144" s="153" t="s">
        <v>11485</v>
      </c>
      <c r="C4144" s="153" t="s">
        <v>5580</v>
      </c>
      <c r="D4144" s="153" t="s">
        <v>127</v>
      </c>
      <c r="E4144" s="153">
        <v>869.58</v>
      </c>
    </row>
    <row r="4145" spans="1:5">
      <c r="A4145" s="153">
        <v>40269</v>
      </c>
      <c r="B4145" s="153" t="s">
        <v>11486</v>
      </c>
      <c r="C4145" s="153" t="s">
        <v>5580</v>
      </c>
      <c r="D4145" s="153" t="s">
        <v>127</v>
      </c>
      <c r="E4145" s="153">
        <v>3503.48</v>
      </c>
    </row>
    <row r="4146" spans="1:5">
      <c r="A4146" s="153">
        <v>6110</v>
      </c>
      <c r="B4146" s="153" t="s">
        <v>11487</v>
      </c>
      <c r="C4146" s="153" t="s">
        <v>5578</v>
      </c>
      <c r="D4146" s="153" t="s">
        <v>127</v>
      </c>
      <c r="E4146" s="153">
        <v>11.53</v>
      </c>
    </row>
    <row r="4147" spans="1:5">
      <c r="A4147" s="153">
        <v>40910</v>
      </c>
      <c r="B4147" s="153" t="s">
        <v>11488</v>
      </c>
      <c r="C4147" s="153" t="s">
        <v>5588</v>
      </c>
      <c r="D4147" s="153" t="s">
        <v>127</v>
      </c>
      <c r="E4147" s="153">
        <v>2018.97</v>
      </c>
    </row>
    <row r="4148" spans="1:5">
      <c r="A4148" s="153">
        <v>6111</v>
      </c>
      <c r="B4148" s="153" t="s">
        <v>11489</v>
      </c>
      <c r="C4148" s="153" t="s">
        <v>5578</v>
      </c>
      <c r="D4148" s="153" t="s">
        <v>5579</v>
      </c>
      <c r="E4148" s="153">
        <v>8.39</v>
      </c>
    </row>
    <row r="4149" spans="1:5">
      <c r="A4149" s="153">
        <v>41084</v>
      </c>
      <c r="B4149" s="153" t="s">
        <v>11490</v>
      </c>
      <c r="C4149" s="153" t="s">
        <v>5588</v>
      </c>
      <c r="D4149" s="153" t="s">
        <v>127</v>
      </c>
      <c r="E4149" s="153">
        <v>1468.93</v>
      </c>
    </row>
    <row r="4150" spans="1:5">
      <c r="A4150" s="153">
        <v>25950</v>
      </c>
      <c r="B4150" s="153" t="s">
        <v>11491</v>
      </c>
      <c r="C4150" s="153" t="s">
        <v>5582</v>
      </c>
      <c r="D4150" s="153" t="s">
        <v>127</v>
      </c>
      <c r="E4150" s="153">
        <v>30.52</v>
      </c>
    </row>
    <row r="4151" spans="1:5">
      <c r="A4151" s="153">
        <v>38637</v>
      </c>
      <c r="B4151" s="153" t="s">
        <v>11492</v>
      </c>
      <c r="C4151" s="153" t="s">
        <v>5580</v>
      </c>
      <c r="D4151" s="153" t="s">
        <v>127</v>
      </c>
      <c r="E4151" s="153">
        <v>115.12</v>
      </c>
    </row>
    <row r="4152" spans="1:5">
      <c r="A4152" s="153">
        <v>6150</v>
      </c>
      <c r="B4152" s="153" t="s">
        <v>11493</v>
      </c>
      <c r="C4152" s="153" t="s">
        <v>5580</v>
      </c>
      <c r="D4152" s="153" t="s">
        <v>127</v>
      </c>
      <c r="E4152" s="153">
        <v>116.53</v>
      </c>
    </row>
    <row r="4153" spans="1:5">
      <c r="A4153" s="153">
        <v>6136</v>
      </c>
      <c r="B4153" s="153" t="s">
        <v>11494</v>
      </c>
      <c r="C4153" s="153" t="s">
        <v>5580</v>
      </c>
      <c r="D4153" s="153" t="s">
        <v>5579</v>
      </c>
      <c r="E4153" s="153">
        <v>91.6</v>
      </c>
    </row>
    <row r="4154" spans="1:5">
      <c r="A4154" s="153">
        <v>38638</v>
      </c>
      <c r="B4154" s="153" t="s">
        <v>11495</v>
      </c>
      <c r="C4154" s="153" t="s">
        <v>5580</v>
      </c>
      <c r="D4154" s="153" t="s">
        <v>127</v>
      </c>
      <c r="E4154" s="153">
        <v>97.01</v>
      </c>
    </row>
    <row r="4155" spans="1:5">
      <c r="A4155" s="153">
        <v>20262</v>
      </c>
      <c r="B4155" s="153" t="s">
        <v>11496</v>
      </c>
      <c r="C4155" s="153" t="s">
        <v>5580</v>
      </c>
      <c r="D4155" s="153" t="s">
        <v>127</v>
      </c>
      <c r="E4155" s="153">
        <v>8.82</v>
      </c>
    </row>
    <row r="4156" spans="1:5">
      <c r="A4156" s="153">
        <v>6148</v>
      </c>
      <c r="B4156" s="153" t="s">
        <v>11497</v>
      </c>
      <c r="C4156" s="153" t="s">
        <v>5580</v>
      </c>
      <c r="D4156" s="153" t="s">
        <v>5579</v>
      </c>
      <c r="E4156" s="153">
        <v>6.5</v>
      </c>
    </row>
    <row r="4157" spans="1:5">
      <c r="A4157" s="153">
        <v>6145</v>
      </c>
      <c r="B4157" s="153" t="s">
        <v>11498</v>
      </c>
      <c r="C4157" s="153" t="s">
        <v>5580</v>
      </c>
      <c r="D4157" s="153" t="s">
        <v>127</v>
      </c>
      <c r="E4157" s="153">
        <v>11.66</v>
      </c>
    </row>
    <row r="4158" spans="1:5">
      <c r="A4158" s="153">
        <v>6149</v>
      </c>
      <c r="B4158" s="153" t="s">
        <v>11499</v>
      </c>
      <c r="C4158" s="153" t="s">
        <v>5580</v>
      </c>
      <c r="D4158" s="153" t="s">
        <v>127</v>
      </c>
      <c r="E4158" s="153">
        <v>11.01</v>
      </c>
    </row>
    <row r="4159" spans="1:5">
      <c r="A4159" s="153">
        <v>6146</v>
      </c>
      <c r="B4159" s="153" t="s">
        <v>11500</v>
      </c>
      <c r="C4159" s="153" t="s">
        <v>5580</v>
      </c>
      <c r="D4159" s="153" t="s">
        <v>127</v>
      </c>
      <c r="E4159" s="153">
        <v>11.68</v>
      </c>
    </row>
    <row r="4160" spans="1:5">
      <c r="A4160" s="153">
        <v>26026</v>
      </c>
      <c r="B4160" s="153" t="s">
        <v>11501</v>
      </c>
      <c r="C4160" s="153" t="s">
        <v>5584</v>
      </c>
      <c r="D4160" s="153" t="s">
        <v>127</v>
      </c>
      <c r="E4160" s="153">
        <v>2.6</v>
      </c>
    </row>
    <row r="4161" spans="1:5">
      <c r="A4161" s="153">
        <v>39961</v>
      </c>
      <c r="B4161" s="153" t="s">
        <v>11502</v>
      </c>
      <c r="C4161" s="153" t="s">
        <v>5580</v>
      </c>
      <c r="D4161" s="153" t="s">
        <v>127</v>
      </c>
      <c r="E4161" s="153">
        <v>11.4</v>
      </c>
    </row>
    <row r="4162" spans="1:5">
      <c r="A4162" s="153">
        <v>42433</v>
      </c>
      <c r="B4162" s="153" t="s">
        <v>11503</v>
      </c>
      <c r="C4162" s="153" t="s">
        <v>5580</v>
      </c>
      <c r="D4162" s="153" t="s">
        <v>128</v>
      </c>
      <c r="E4162" s="153">
        <v>4163.91</v>
      </c>
    </row>
    <row r="4163" spans="1:5">
      <c r="A4163" s="153">
        <v>42434</v>
      </c>
      <c r="B4163" s="153" t="s">
        <v>11504</v>
      </c>
      <c r="C4163" s="153" t="s">
        <v>5580</v>
      </c>
      <c r="D4163" s="153" t="s">
        <v>128</v>
      </c>
      <c r="E4163" s="153">
        <v>4499.71</v>
      </c>
    </row>
    <row r="4164" spans="1:5">
      <c r="A4164" s="153">
        <v>42435</v>
      </c>
      <c r="B4164" s="153" t="s">
        <v>11505</v>
      </c>
      <c r="C4164" s="153" t="s">
        <v>5580</v>
      </c>
      <c r="D4164" s="153" t="s">
        <v>128</v>
      </c>
      <c r="E4164" s="153">
        <v>2243.83</v>
      </c>
    </row>
    <row r="4165" spans="1:5">
      <c r="A4165" s="153">
        <v>38061</v>
      </c>
      <c r="B4165" s="153" t="s">
        <v>11506</v>
      </c>
      <c r="C4165" s="153" t="s">
        <v>5580</v>
      </c>
      <c r="D4165" s="153" t="s">
        <v>127</v>
      </c>
      <c r="E4165" s="153">
        <v>49.21</v>
      </c>
    </row>
    <row r="4166" spans="1:5">
      <c r="A4166" s="153">
        <v>20250</v>
      </c>
      <c r="B4166" s="153" t="s">
        <v>11507</v>
      </c>
      <c r="C4166" s="153" t="s">
        <v>5584</v>
      </c>
      <c r="D4166" s="153" t="s">
        <v>5579</v>
      </c>
      <c r="E4166" s="153">
        <v>9.5</v>
      </c>
    </row>
    <row r="4167" spans="1:5">
      <c r="A4167" s="153">
        <v>39965</v>
      </c>
      <c r="B4167" s="153" t="s">
        <v>11508</v>
      </c>
      <c r="C4167" s="153" t="s">
        <v>5581</v>
      </c>
      <c r="D4167" s="153" t="s">
        <v>128</v>
      </c>
      <c r="E4167" s="153">
        <v>1325.85</v>
      </c>
    </row>
    <row r="4168" spans="1:5">
      <c r="A4168" s="153">
        <v>39964</v>
      </c>
      <c r="B4168" s="153" t="s">
        <v>11509</v>
      </c>
      <c r="C4168" s="153" t="s">
        <v>5581</v>
      </c>
      <c r="D4168" s="153" t="s">
        <v>128</v>
      </c>
      <c r="E4168" s="153">
        <v>1126.1600000000001</v>
      </c>
    </row>
    <row r="4169" spans="1:5">
      <c r="A4169" s="153">
        <v>7</v>
      </c>
      <c r="B4169" s="153" t="s">
        <v>11510</v>
      </c>
      <c r="C4169" s="153" t="s">
        <v>5584</v>
      </c>
      <c r="D4169" s="153" t="s">
        <v>127</v>
      </c>
      <c r="E4169" s="153">
        <v>11.19</v>
      </c>
    </row>
    <row r="4170" spans="1:5">
      <c r="A4170" s="153">
        <v>13388</v>
      </c>
      <c r="B4170" s="153" t="s">
        <v>11511</v>
      </c>
      <c r="C4170" s="153" t="s">
        <v>5584</v>
      </c>
      <c r="D4170" s="153" t="s">
        <v>127</v>
      </c>
      <c r="E4170" s="153">
        <v>124.82</v>
      </c>
    </row>
    <row r="4171" spans="1:5">
      <c r="A4171" s="153">
        <v>39914</v>
      </c>
      <c r="B4171" s="153" t="s">
        <v>11512</v>
      </c>
      <c r="C4171" s="153" t="s">
        <v>5584</v>
      </c>
      <c r="D4171" s="153" t="s">
        <v>128</v>
      </c>
      <c r="E4171" s="153">
        <v>136.1</v>
      </c>
    </row>
    <row r="4172" spans="1:5">
      <c r="A4172" s="153">
        <v>12732</v>
      </c>
      <c r="B4172" s="153" t="s">
        <v>11513</v>
      </c>
      <c r="C4172" s="153" t="s">
        <v>5580</v>
      </c>
      <c r="D4172" s="153" t="s">
        <v>128</v>
      </c>
      <c r="E4172" s="153">
        <v>157.04</v>
      </c>
    </row>
    <row r="4173" spans="1:5">
      <c r="A4173" s="153">
        <v>6160</v>
      </c>
      <c r="B4173" s="153" t="s">
        <v>11514</v>
      </c>
      <c r="C4173" s="153" t="s">
        <v>5578</v>
      </c>
      <c r="D4173" s="153" t="s">
        <v>5579</v>
      </c>
      <c r="E4173" s="153">
        <v>13.49</v>
      </c>
    </row>
    <row r="4174" spans="1:5">
      <c r="A4174" s="153">
        <v>41087</v>
      </c>
      <c r="B4174" s="153" t="s">
        <v>11515</v>
      </c>
      <c r="C4174" s="153" t="s">
        <v>5588</v>
      </c>
      <c r="D4174" s="153" t="s">
        <v>127</v>
      </c>
      <c r="E4174" s="153">
        <v>2361.94</v>
      </c>
    </row>
    <row r="4175" spans="1:5">
      <c r="A4175" s="153">
        <v>6166</v>
      </c>
      <c r="B4175" s="153" t="s">
        <v>11516</v>
      </c>
      <c r="C4175" s="153" t="s">
        <v>5578</v>
      </c>
      <c r="D4175" s="153" t="s">
        <v>127</v>
      </c>
      <c r="E4175" s="153">
        <v>16.41</v>
      </c>
    </row>
    <row r="4176" spans="1:5">
      <c r="A4176" s="153">
        <v>41088</v>
      </c>
      <c r="B4176" s="153" t="s">
        <v>11517</v>
      </c>
      <c r="C4176" s="153" t="s">
        <v>5588</v>
      </c>
      <c r="D4176" s="153" t="s">
        <v>127</v>
      </c>
      <c r="E4176" s="153">
        <v>2873.27</v>
      </c>
    </row>
    <row r="4177" spans="1:5">
      <c r="A4177" s="153">
        <v>20232</v>
      </c>
      <c r="B4177" s="153" t="s">
        <v>11518</v>
      </c>
      <c r="C4177" s="153" t="s">
        <v>5583</v>
      </c>
      <c r="D4177" s="153" t="s">
        <v>127</v>
      </c>
      <c r="E4177" s="153">
        <v>38.97</v>
      </c>
    </row>
    <row r="4178" spans="1:5">
      <c r="A4178" s="153">
        <v>10856</v>
      </c>
      <c r="B4178" s="153" t="s">
        <v>11519</v>
      </c>
      <c r="C4178" s="153" t="s">
        <v>5583</v>
      </c>
      <c r="D4178" s="153" t="s">
        <v>128</v>
      </c>
      <c r="E4178" s="153">
        <v>66.95</v>
      </c>
    </row>
    <row r="4179" spans="1:5">
      <c r="A4179" s="153">
        <v>4828</v>
      </c>
      <c r="B4179" s="153" t="s">
        <v>11520</v>
      </c>
      <c r="C4179" s="153" t="s">
        <v>5583</v>
      </c>
      <c r="D4179" s="153" t="s">
        <v>127</v>
      </c>
      <c r="E4179" s="153">
        <v>31.98</v>
      </c>
    </row>
    <row r="4180" spans="1:5">
      <c r="A4180" s="153">
        <v>20249</v>
      </c>
      <c r="B4180" s="153" t="s">
        <v>11521</v>
      </c>
      <c r="C4180" s="153" t="s">
        <v>5583</v>
      </c>
      <c r="D4180" s="153" t="s">
        <v>127</v>
      </c>
      <c r="E4180" s="153">
        <v>17.510000000000002</v>
      </c>
    </row>
    <row r="4181" spans="1:5">
      <c r="A4181" s="153">
        <v>11609</v>
      </c>
      <c r="B4181" s="153" t="s">
        <v>11522</v>
      </c>
      <c r="C4181" s="153" t="s">
        <v>5585</v>
      </c>
      <c r="D4181" s="153" t="s">
        <v>127</v>
      </c>
      <c r="E4181" s="153">
        <v>10.51</v>
      </c>
    </row>
    <row r="4182" spans="1:5">
      <c r="A4182" s="153">
        <v>20083</v>
      </c>
      <c r="B4182" s="153" t="s">
        <v>11523</v>
      </c>
      <c r="C4182" s="153" t="s">
        <v>5580</v>
      </c>
      <c r="D4182" s="153" t="s">
        <v>127</v>
      </c>
      <c r="E4182" s="153">
        <v>31.37</v>
      </c>
    </row>
    <row r="4183" spans="1:5">
      <c r="A4183" s="153">
        <v>20082</v>
      </c>
      <c r="B4183" s="153" t="s">
        <v>11524</v>
      </c>
      <c r="C4183" s="153" t="s">
        <v>5580</v>
      </c>
      <c r="D4183" s="153" t="s">
        <v>127</v>
      </c>
      <c r="E4183" s="153">
        <v>12.22</v>
      </c>
    </row>
    <row r="4184" spans="1:5">
      <c r="A4184" s="153">
        <v>5318</v>
      </c>
      <c r="B4184" s="153" t="s">
        <v>11525</v>
      </c>
      <c r="C4184" s="153" t="s">
        <v>5585</v>
      </c>
      <c r="D4184" s="153" t="s">
        <v>5579</v>
      </c>
      <c r="E4184" s="153">
        <v>12.02</v>
      </c>
    </row>
    <row r="4185" spans="1:5">
      <c r="A4185" s="153">
        <v>10691</v>
      </c>
      <c r="B4185" s="153" t="s">
        <v>11526</v>
      </c>
      <c r="C4185" s="153" t="s">
        <v>5585</v>
      </c>
      <c r="D4185" s="153" t="s">
        <v>127</v>
      </c>
      <c r="E4185" s="153">
        <v>33.04</v>
      </c>
    </row>
    <row r="4186" spans="1:5">
      <c r="A4186" s="153">
        <v>12295</v>
      </c>
      <c r="B4186" s="153" t="s">
        <v>11527</v>
      </c>
      <c r="C4186" s="153" t="s">
        <v>5580</v>
      </c>
      <c r="D4186" s="153" t="s">
        <v>127</v>
      </c>
      <c r="E4186" s="153">
        <v>2.2999999999999998</v>
      </c>
    </row>
    <row r="4187" spans="1:5">
      <c r="A4187" s="153">
        <v>12296</v>
      </c>
      <c r="B4187" s="153" t="s">
        <v>11528</v>
      </c>
      <c r="C4187" s="153" t="s">
        <v>5580</v>
      </c>
      <c r="D4187" s="153" t="s">
        <v>127</v>
      </c>
      <c r="E4187" s="153">
        <v>2.98</v>
      </c>
    </row>
    <row r="4188" spans="1:5">
      <c r="A4188" s="153">
        <v>12294</v>
      </c>
      <c r="B4188" s="153" t="s">
        <v>11529</v>
      </c>
      <c r="C4188" s="153" t="s">
        <v>5580</v>
      </c>
      <c r="D4188" s="153" t="s">
        <v>127</v>
      </c>
      <c r="E4188" s="153">
        <v>7.16</v>
      </c>
    </row>
    <row r="4189" spans="1:5">
      <c r="A4189" s="153">
        <v>14543</v>
      </c>
      <c r="B4189" s="153" t="s">
        <v>11530</v>
      </c>
      <c r="C4189" s="153" t="s">
        <v>5580</v>
      </c>
      <c r="D4189" s="153" t="s">
        <v>127</v>
      </c>
      <c r="E4189" s="153">
        <v>5.1100000000000003</v>
      </c>
    </row>
    <row r="4190" spans="1:5">
      <c r="A4190" s="153">
        <v>13329</v>
      </c>
      <c r="B4190" s="153" t="s">
        <v>11531</v>
      </c>
      <c r="C4190" s="153" t="s">
        <v>5580</v>
      </c>
      <c r="D4190" s="153" t="s">
        <v>5579</v>
      </c>
      <c r="E4190" s="153">
        <v>3</v>
      </c>
    </row>
    <row r="4191" spans="1:5">
      <c r="A4191" s="153">
        <v>21044</v>
      </c>
      <c r="B4191" s="153" t="s">
        <v>11532</v>
      </c>
      <c r="C4191" s="153" t="s">
        <v>5580</v>
      </c>
      <c r="D4191" s="153" t="s">
        <v>128</v>
      </c>
      <c r="E4191" s="153">
        <v>21.97</v>
      </c>
    </row>
    <row r="4192" spans="1:5">
      <c r="A4192" s="153">
        <v>21045</v>
      </c>
      <c r="B4192" s="153" t="s">
        <v>11533</v>
      </c>
      <c r="C4192" s="153" t="s">
        <v>5580</v>
      </c>
      <c r="D4192" s="153" t="s">
        <v>128</v>
      </c>
      <c r="E4192" s="153">
        <v>30.09</v>
      </c>
    </row>
    <row r="4193" spans="1:5">
      <c r="A4193" s="153">
        <v>21040</v>
      </c>
      <c r="B4193" s="153" t="s">
        <v>11534</v>
      </c>
      <c r="C4193" s="153" t="s">
        <v>5580</v>
      </c>
      <c r="D4193" s="153" t="s">
        <v>128</v>
      </c>
      <c r="E4193" s="153">
        <v>21.5</v>
      </c>
    </row>
    <row r="4194" spans="1:5">
      <c r="A4194" s="153">
        <v>21041</v>
      </c>
      <c r="B4194" s="153" t="s">
        <v>11535</v>
      </c>
      <c r="C4194" s="153" t="s">
        <v>5580</v>
      </c>
      <c r="D4194" s="153" t="s">
        <v>128</v>
      </c>
      <c r="E4194" s="153">
        <v>25.95</v>
      </c>
    </row>
    <row r="4195" spans="1:5">
      <c r="A4195" s="153">
        <v>21047</v>
      </c>
      <c r="B4195" s="153" t="s">
        <v>11536</v>
      </c>
      <c r="C4195" s="153" t="s">
        <v>5580</v>
      </c>
      <c r="D4195" s="153" t="s">
        <v>128</v>
      </c>
      <c r="E4195" s="153">
        <v>32.39</v>
      </c>
    </row>
    <row r="4196" spans="1:5">
      <c r="A4196" s="153">
        <v>21043</v>
      </c>
      <c r="B4196" s="153" t="s">
        <v>11537</v>
      </c>
      <c r="C4196" s="153" t="s">
        <v>5580</v>
      </c>
      <c r="D4196" s="153" t="s">
        <v>128</v>
      </c>
      <c r="E4196" s="153">
        <v>31.54</v>
      </c>
    </row>
    <row r="4197" spans="1:5">
      <c r="A4197" s="153">
        <v>21042</v>
      </c>
      <c r="B4197" s="153" t="s">
        <v>11538</v>
      </c>
      <c r="C4197" s="153" t="s">
        <v>5580</v>
      </c>
      <c r="D4197" s="153" t="s">
        <v>128</v>
      </c>
      <c r="E4197" s="153">
        <v>24.96</v>
      </c>
    </row>
    <row r="4198" spans="1:5">
      <c r="A4198" s="153">
        <v>11895</v>
      </c>
      <c r="B4198" s="153" t="s">
        <v>11539</v>
      </c>
      <c r="C4198" s="153" t="s">
        <v>5580</v>
      </c>
      <c r="D4198" s="153" t="s">
        <v>127</v>
      </c>
      <c r="E4198" s="153">
        <v>806.14</v>
      </c>
    </row>
    <row r="4199" spans="1:5">
      <c r="A4199" s="153">
        <v>11896</v>
      </c>
      <c r="B4199" s="153" t="s">
        <v>11540</v>
      </c>
      <c r="C4199" s="153" t="s">
        <v>5580</v>
      </c>
      <c r="D4199" s="153" t="s">
        <v>127</v>
      </c>
      <c r="E4199" s="153">
        <v>4225.32</v>
      </c>
    </row>
    <row r="4200" spans="1:5">
      <c r="A4200" s="153">
        <v>11897</v>
      </c>
      <c r="B4200" s="153" t="s">
        <v>11541</v>
      </c>
      <c r="C4200" s="153" t="s">
        <v>5580</v>
      </c>
      <c r="D4200" s="153" t="s">
        <v>127</v>
      </c>
      <c r="E4200" s="153">
        <v>5513.3</v>
      </c>
    </row>
    <row r="4201" spans="1:5">
      <c r="A4201" s="153">
        <v>11898</v>
      </c>
      <c r="B4201" s="153" t="s">
        <v>11542</v>
      </c>
      <c r="C4201" s="153" t="s">
        <v>5580</v>
      </c>
      <c r="D4201" s="153" t="s">
        <v>127</v>
      </c>
      <c r="E4201" s="153">
        <v>5791.28</v>
      </c>
    </row>
    <row r="4202" spans="1:5">
      <c r="A4202" s="153">
        <v>3282</v>
      </c>
      <c r="B4202" s="153" t="s">
        <v>11543</v>
      </c>
      <c r="C4202" s="153" t="s">
        <v>5580</v>
      </c>
      <c r="D4202" s="153" t="s">
        <v>127</v>
      </c>
      <c r="E4202" s="153">
        <v>586.07000000000005</v>
      </c>
    </row>
    <row r="4203" spans="1:5">
      <c r="A4203" s="153">
        <v>11899</v>
      </c>
      <c r="B4203" s="153" t="s">
        <v>11544</v>
      </c>
      <c r="C4203" s="153" t="s">
        <v>5580</v>
      </c>
      <c r="D4203" s="153" t="s">
        <v>127</v>
      </c>
      <c r="E4203" s="153">
        <v>2858.57</v>
      </c>
    </row>
    <row r="4204" spans="1:5">
      <c r="A4204" s="153">
        <v>11900</v>
      </c>
      <c r="B4204" s="153" t="s">
        <v>11545</v>
      </c>
      <c r="C4204" s="153" t="s">
        <v>5580</v>
      </c>
      <c r="D4204" s="153" t="s">
        <v>127</v>
      </c>
      <c r="E4204" s="153">
        <v>3919.54</v>
      </c>
    </row>
    <row r="4205" spans="1:5">
      <c r="A4205" s="153">
        <v>14149</v>
      </c>
      <c r="B4205" s="153" t="s">
        <v>11546</v>
      </c>
      <c r="C4205" s="153" t="s">
        <v>5598</v>
      </c>
      <c r="D4205" s="153" t="s">
        <v>128</v>
      </c>
      <c r="E4205" s="153">
        <v>132.41999999999999</v>
      </c>
    </row>
    <row r="4206" spans="1:5">
      <c r="A4206" s="153">
        <v>38099</v>
      </c>
      <c r="B4206" s="153" t="s">
        <v>11547</v>
      </c>
      <c r="C4206" s="153" t="s">
        <v>5580</v>
      </c>
      <c r="D4206" s="153" t="s">
        <v>127</v>
      </c>
      <c r="E4206" s="153">
        <v>1.31</v>
      </c>
    </row>
    <row r="4207" spans="1:5">
      <c r="A4207" s="153">
        <v>38100</v>
      </c>
      <c r="B4207" s="153" t="s">
        <v>11548</v>
      </c>
      <c r="C4207" s="153" t="s">
        <v>5580</v>
      </c>
      <c r="D4207" s="153" t="s">
        <v>127</v>
      </c>
      <c r="E4207" s="153">
        <v>2.15</v>
      </c>
    </row>
    <row r="4208" spans="1:5">
      <c r="A4208" s="153">
        <v>20061</v>
      </c>
      <c r="B4208" s="153" t="s">
        <v>11549</v>
      </c>
      <c r="C4208" s="153" t="s">
        <v>5580</v>
      </c>
      <c r="D4208" s="153" t="s">
        <v>128</v>
      </c>
      <c r="E4208" s="153">
        <v>3.14</v>
      </c>
    </row>
    <row r="4209" spans="1:5">
      <c r="A4209" s="153">
        <v>7576</v>
      </c>
      <c r="B4209" s="153" t="s">
        <v>11550</v>
      </c>
      <c r="C4209" s="153" t="s">
        <v>5580</v>
      </c>
      <c r="D4209" s="153" t="s">
        <v>128</v>
      </c>
      <c r="E4209" s="153">
        <v>107.81</v>
      </c>
    </row>
    <row r="4210" spans="1:5">
      <c r="A4210" s="153">
        <v>3384</v>
      </c>
      <c r="B4210" s="153" t="s">
        <v>11551</v>
      </c>
      <c r="C4210" s="153" t="s">
        <v>5580</v>
      </c>
      <c r="D4210" s="153" t="s">
        <v>127</v>
      </c>
      <c r="E4210" s="153">
        <v>3.3</v>
      </c>
    </row>
    <row r="4211" spans="1:5">
      <c r="A4211" s="153">
        <v>7572</v>
      </c>
      <c r="B4211" s="153" t="s">
        <v>11552</v>
      </c>
      <c r="C4211" s="153" t="s">
        <v>5580</v>
      </c>
      <c r="D4211" s="153" t="s">
        <v>127</v>
      </c>
      <c r="E4211" s="153">
        <v>7.87</v>
      </c>
    </row>
    <row r="4212" spans="1:5">
      <c r="A4212" s="153">
        <v>3396</v>
      </c>
      <c r="B4212" s="153" t="s">
        <v>11553</v>
      </c>
      <c r="C4212" s="153" t="s">
        <v>5580</v>
      </c>
      <c r="D4212" s="153" t="s">
        <v>127</v>
      </c>
      <c r="E4212" s="153">
        <v>5.57</v>
      </c>
    </row>
    <row r="4213" spans="1:5">
      <c r="A4213" s="153">
        <v>37590</v>
      </c>
      <c r="B4213" s="153" t="s">
        <v>11554</v>
      </c>
      <c r="C4213" s="153" t="s">
        <v>5580</v>
      </c>
      <c r="D4213" s="153" t="s">
        <v>127</v>
      </c>
      <c r="E4213" s="153">
        <v>23.74</v>
      </c>
    </row>
    <row r="4214" spans="1:5">
      <c r="A4214" s="153">
        <v>37591</v>
      </c>
      <c r="B4214" s="153" t="s">
        <v>11555</v>
      </c>
      <c r="C4214" s="153" t="s">
        <v>5580</v>
      </c>
      <c r="D4214" s="153" t="s">
        <v>127</v>
      </c>
      <c r="E4214" s="153">
        <v>33.03</v>
      </c>
    </row>
    <row r="4215" spans="1:5">
      <c r="A4215" s="153">
        <v>12626</v>
      </c>
      <c r="B4215" s="153" t="s">
        <v>11556</v>
      </c>
      <c r="C4215" s="153" t="s">
        <v>5580</v>
      </c>
      <c r="D4215" s="153" t="s">
        <v>128</v>
      </c>
      <c r="E4215" s="153">
        <v>15.08</v>
      </c>
    </row>
    <row r="4216" spans="1:5">
      <c r="A4216" s="153">
        <v>11033</v>
      </c>
      <c r="B4216" s="153" t="s">
        <v>11557</v>
      </c>
      <c r="C4216" s="153" t="s">
        <v>5580</v>
      </c>
      <c r="D4216" s="153" t="s">
        <v>127</v>
      </c>
      <c r="E4216" s="153">
        <v>3.71</v>
      </c>
    </row>
    <row r="4217" spans="1:5">
      <c r="A4217" s="153">
        <v>390</v>
      </c>
      <c r="B4217" s="153" t="s">
        <v>11558</v>
      </c>
      <c r="C4217" s="153" t="s">
        <v>5580</v>
      </c>
      <c r="D4217" s="153" t="s">
        <v>127</v>
      </c>
      <c r="E4217" s="153">
        <v>11.2</v>
      </c>
    </row>
    <row r="4218" spans="1:5">
      <c r="A4218" s="153">
        <v>42436</v>
      </c>
      <c r="B4218" s="153" t="s">
        <v>11559</v>
      </c>
      <c r="C4218" s="153" t="s">
        <v>5580</v>
      </c>
      <c r="D4218" s="153" t="s">
        <v>128</v>
      </c>
      <c r="E4218" s="153">
        <v>2348.66</v>
      </c>
    </row>
    <row r="4219" spans="1:5">
      <c r="A4219" s="153">
        <v>6178</v>
      </c>
      <c r="B4219" s="153" t="s">
        <v>11560</v>
      </c>
      <c r="C4219" s="153" t="s">
        <v>5581</v>
      </c>
      <c r="D4219" s="153" t="s">
        <v>128</v>
      </c>
      <c r="E4219" s="153">
        <v>166.78</v>
      </c>
    </row>
    <row r="4220" spans="1:5">
      <c r="A4220" s="153">
        <v>6180</v>
      </c>
      <c r="B4220" s="153" t="s">
        <v>11561</v>
      </c>
      <c r="C4220" s="153" t="s">
        <v>5581</v>
      </c>
      <c r="D4220" s="153" t="s">
        <v>128</v>
      </c>
      <c r="E4220" s="153">
        <v>180</v>
      </c>
    </row>
    <row r="4221" spans="1:5">
      <c r="A4221" s="153">
        <v>6182</v>
      </c>
      <c r="B4221" s="153" t="s">
        <v>11562</v>
      </c>
      <c r="C4221" s="153" t="s">
        <v>5581</v>
      </c>
      <c r="D4221" s="153" t="s">
        <v>128</v>
      </c>
      <c r="E4221" s="153">
        <v>223.42</v>
      </c>
    </row>
    <row r="4222" spans="1:5">
      <c r="A4222" s="153">
        <v>3993</v>
      </c>
      <c r="B4222" s="153" t="s">
        <v>11563</v>
      </c>
      <c r="C4222" s="153" t="s">
        <v>5581</v>
      </c>
      <c r="D4222" s="153" t="s">
        <v>127</v>
      </c>
      <c r="E4222" s="153">
        <v>98.92</v>
      </c>
    </row>
    <row r="4223" spans="1:5">
      <c r="A4223" s="153">
        <v>3990</v>
      </c>
      <c r="B4223" s="153" t="s">
        <v>11564</v>
      </c>
      <c r="C4223" s="153" t="s">
        <v>5583</v>
      </c>
      <c r="D4223" s="153" t="s">
        <v>127</v>
      </c>
      <c r="E4223" s="153">
        <v>21.86</v>
      </c>
    </row>
    <row r="4224" spans="1:5">
      <c r="A4224" s="153">
        <v>3992</v>
      </c>
      <c r="B4224" s="153" t="s">
        <v>11565</v>
      </c>
      <c r="C4224" s="153" t="s">
        <v>5583</v>
      </c>
      <c r="D4224" s="153" t="s">
        <v>127</v>
      </c>
      <c r="E4224" s="153">
        <v>26.84</v>
      </c>
    </row>
    <row r="4225" spans="1:5">
      <c r="A4225" s="153">
        <v>4509</v>
      </c>
      <c r="B4225" s="153" t="s">
        <v>11566</v>
      </c>
      <c r="C4225" s="153" t="s">
        <v>5583</v>
      </c>
      <c r="D4225" s="153" t="s">
        <v>127</v>
      </c>
      <c r="E4225" s="153">
        <v>3.25</v>
      </c>
    </row>
    <row r="4226" spans="1:5">
      <c r="A4226" s="153">
        <v>6194</v>
      </c>
      <c r="B4226" s="153" t="s">
        <v>11567</v>
      </c>
      <c r="C4226" s="153" t="s">
        <v>5583</v>
      </c>
      <c r="D4226" s="153" t="s">
        <v>127</v>
      </c>
      <c r="E4226" s="153">
        <v>4.42</v>
      </c>
    </row>
    <row r="4227" spans="1:5">
      <c r="A4227" s="153">
        <v>6193</v>
      </c>
      <c r="B4227" s="153" t="s">
        <v>11568</v>
      </c>
      <c r="C4227" s="153" t="s">
        <v>5583</v>
      </c>
      <c r="D4227" s="153" t="s">
        <v>127</v>
      </c>
      <c r="E4227" s="153">
        <v>10.42</v>
      </c>
    </row>
    <row r="4228" spans="1:5">
      <c r="A4228" s="153">
        <v>10567</v>
      </c>
      <c r="B4228" s="153" t="s">
        <v>11569</v>
      </c>
      <c r="C4228" s="153" t="s">
        <v>5583</v>
      </c>
      <c r="D4228" s="153" t="s">
        <v>127</v>
      </c>
      <c r="E4228" s="153">
        <v>7.32</v>
      </c>
    </row>
    <row r="4229" spans="1:5">
      <c r="A4229" s="153">
        <v>6212</v>
      </c>
      <c r="B4229" s="153" t="s">
        <v>11570</v>
      </c>
      <c r="C4229" s="153" t="s">
        <v>5583</v>
      </c>
      <c r="D4229" s="153" t="s">
        <v>5579</v>
      </c>
      <c r="E4229" s="153">
        <v>12</v>
      </c>
    </row>
    <row r="4230" spans="1:5">
      <c r="A4230" s="153">
        <v>6188</v>
      </c>
      <c r="B4230" s="153" t="s">
        <v>11570</v>
      </c>
      <c r="C4230" s="153" t="s">
        <v>5581</v>
      </c>
      <c r="D4230" s="153" t="s">
        <v>127</v>
      </c>
      <c r="E4230" s="153">
        <v>39.99</v>
      </c>
    </row>
    <row r="4231" spans="1:5">
      <c r="A4231" s="153">
        <v>6189</v>
      </c>
      <c r="B4231" s="153" t="s">
        <v>11571</v>
      </c>
      <c r="C4231" s="153" t="s">
        <v>5583</v>
      </c>
      <c r="D4231" s="153" t="s">
        <v>127</v>
      </c>
      <c r="E4231" s="153">
        <v>15.23</v>
      </c>
    </row>
    <row r="4232" spans="1:5">
      <c r="A4232" s="153">
        <v>6214</v>
      </c>
      <c r="B4232" s="153" t="s">
        <v>11572</v>
      </c>
      <c r="C4232" s="153" t="s">
        <v>5581</v>
      </c>
      <c r="D4232" s="153" t="s">
        <v>128</v>
      </c>
      <c r="E4232" s="153">
        <v>104.47</v>
      </c>
    </row>
    <row r="4233" spans="1:5">
      <c r="A4233" s="153">
        <v>36153</v>
      </c>
      <c r="B4233" s="153" t="s">
        <v>11573</v>
      </c>
      <c r="C4233" s="153" t="s">
        <v>5580</v>
      </c>
      <c r="D4233" s="153" t="s">
        <v>127</v>
      </c>
      <c r="E4233" s="153">
        <v>160.5</v>
      </c>
    </row>
    <row r="4234" spans="1:5">
      <c r="A4234" s="153">
        <v>10740</v>
      </c>
      <c r="B4234" s="153" t="s">
        <v>11574</v>
      </c>
      <c r="C4234" s="153" t="s">
        <v>5580</v>
      </c>
      <c r="D4234" s="153" t="s">
        <v>128</v>
      </c>
      <c r="E4234" s="153">
        <v>9542.1200000000008</v>
      </c>
    </row>
    <row r="4235" spans="1:5">
      <c r="A4235" s="153">
        <v>13914</v>
      </c>
      <c r="B4235" s="153" t="s">
        <v>11575</v>
      </c>
      <c r="C4235" s="153" t="s">
        <v>5580</v>
      </c>
      <c r="D4235" s="153" t="s">
        <v>128</v>
      </c>
      <c r="E4235" s="153">
        <v>690.41</v>
      </c>
    </row>
    <row r="4236" spans="1:5">
      <c r="A4236" s="153">
        <v>10742</v>
      </c>
      <c r="B4236" s="153" t="s">
        <v>11576</v>
      </c>
      <c r="C4236" s="153" t="s">
        <v>5580</v>
      </c>
      <c r="D4236" s="153" t="s">
        <v>128</v>
      </c>
      <c r="E4236" s="153">
        <v>1006.97</v>
      </c>
    </row>
    <row r="4237" spans="1:5">
      <c r="A4237" s="153">
        <v>38465</v>
      </c>
      <c r="B4237" s="153" t="s">
        <v>11577</v>
      </c>
      <c r="C4237" s="153" t="s">
        <v>5580</v>
      </c>
      <c r="D4237" s="153" t="s">
        <v>127</v>
      </c>
      <c r="E4237" s="153">
        <v>19.28</v>
      </c>
    </row>
    <row r="4238" spans="1:5">
      <c r="A4238" s="153">
        <v>7543</v>
      </c>
      <c r="B4238" s="153" t="s">
        <v>11578</v>
      </c>
      <c r="C4238" s="153" t="s">
        <v>5580</v>
      </c>
      <c r="D4238" s="153" t="s">
        <v>127</v>
      </c>
      <c r="E4238" s="153">
        <v>3.74</v>
      </c>
    </row>
    <row r="4239" spans="1:5">
      <c r="A4239" s="153">
        <v>13255</v>
      </c>
      <c r="B4239" s="153" t="s">
        <v>11579</v>
      </c>
      <c r="C4239" s="153" t="s">
        <v>5580</v>
      </c>
      <c r="D4239" s="153" t="s">
        <v>127</v>
      </c>
      <c r="E4239" s="153">
        <v>49.21</v>
      </c>
    </row>
    <row r="4240" spans="1:5">
      <c r="A4240" s="153">
        <v>39352</v>
      </c>
      <c r="B4240" s="153" t="s">
        <v>11580</v>
      </c>
      <c r="C4240" s="153" t="s">
        <v>5580</v>
      </c>
      <c r="D4240" s="153" t="s">
        <v>127</v>
      </c>
      <c r="E4240" s="153">
        <v>2.31</v>
      </c>
    </row>
    <row r="4241" spans="1:5">
      <c r="A4241" s="153">
        <v>39346</v>
      </c>
      <c r="B4241" s="153" t="s">
        <v>11581</v>
      </c>
      <c r="C4241" s="153" t="s">
        <v>5580</v>
      </c>
      <c r="D4241" s="153" t="s">
        <v>127</v>
      </c>
      <c r="E4241" s="153">
        <v>2.31</v>
      </c>
    </row>
    <row r="4242" spans="1:5">
      <c r="A4242" s="153">
        <v>39350</v>
      </c>
      <c r="B4242" s="153" t="s">
        <v>11582</v>
      </c>
      <c r="C4242" s="153" t="s">
        <v>5580</v>
      </c>
      <c r="D4242" s="153" t="s">
        <v>127</v>
      </c>
      <c r="E4242" s="153">
        <v>2.48</v>
      </c>
    </row>
    <row r="4243" spans="1:5">
      <c r="A4243" s="153">
        <v>39351</v>
      </c>
      <c r="B4243" s="153" t="s">
        <v>11583</v>
      </c>
      <c r="C4243" s="153" t="s">
        <v>5580</v>
      </c>
      <c r="D4243" s="153" t="s">
        <v>127</v>
      </c>
      <c r="E4243" s="153">
        <v>2.88</v>
      </c>
    </row>
    <row r="4244" spans="1:5">
      <c r="A4244" s="153">
        <v>38952</v>
      </c>
      <c r="B4244" s="153" t="s">
        <v>11584</v>
      </c>
      <c r="C4244" s="153" t="s">
        <v>5580</v>
      </c>
      <c r="D4244" s="153" t="s">
        <v>128</v>
      </c>
      <c r="E4244" s="153">
        <v>2.2400000000000002</v>
      </c>
    </row>
    <row r="4245" spans="1:5">
      <c r="A4245" s="153">
        <v>38953</v>
      </c>
      <c r="B4245" s="153" t="s">
        <v>11585</v>
      </c>
      <c r="C4245" s="153" t="s">
        <v>5580</v>
      </c>
      <c r="D4245" s="153" t="s">
        <v>128</v>
      </c>
      <c r="E4245" s="153">
        <v>3.54</v>
      </c>
    </row>
    <row r="4246" spans="1:5">
      <c r="A4246" s="153">
        <v>38835</v>
      </c>
      <c r="B4246" s="153" t="s">
        <v>11586</v>
      </c>
      <c r="C4246" s="153" t="s">
        <v>5580</v>
      </c>
      <c r="D4246" s="153" t="s">
        <v>128</v>
      </c>
      <c r="E4246" s="153">
        <v>3.17</v>
      </c>
    </row>
    <row r="4247" spans="1:5">
      <c r="A4247" s="153">
        <v>38837</v>
      </c>
      <c r="B4247" s="153" t="s">
        <v>11587</v>
      </c>
      <c r="C4247" s="153" t="s">
        <v>5580</v>
      </c>
      <c r="D4247" s="153" t="s">
        <v>128</v>
      </c>
      <c r="E4247" s="153">
        <v>8.27</v>
      </c>
    </row>
    <row r="4248" spans="1:5">
      <c r="A4248" s="153">
        <v>38836</v>
      </c>
      <c r="B4248" s="153" t="s">
        <v>11588</v>
      </c>
      <c r="C4248" s="153" t="s">
        <v>5580</v>
      </c>
      <c r="D4248" s="153" t="s">
        <v>128</v>
      </c>
      <c r="E4248" s="153">
        <v>4.57</v>
      </c>
    </row>
    <row r="4249" spans="1:5">
      <c r="A4249" s="153">
        <v>2666</v>
      </c>
      <c r="B4249" s="153" t="s">
        <v>11589</v>
      </c>
      <c r="C4249" s="153" t="s">
        <v>5580</v>
      </c>
      <c r="D4249" s="153" t="s">
        <v>128</v>
      </c>
      <c r="E4249" s="153">
        <v>4.22</v>
      </c>
    </row>
    <row r="4250" spans="1:5">
      <c r="A4250" s="153">
        <v>2668</v>
      </c>
      <c r="B4250" s="153" t="s">
        <v>11590</v>
      </c>
      <c r="C4250" s="153" t="s">
        <v>5580</v>
      </c>
      <c r="D4250" s="153" t="s">
        <v>128</v>
      </c>
      <c r="E4250" s="153">
        <v>4.8099999999999996</v>
      </c>
    </row>
    <row r="4251" spans="1:5">
      <c r="A4251" s="153">
        <v>2664</v>
      </c>
      <c r="B4251" s="153" t="s">
        <v>11591</v>
      </c>
      <c r="C4251" s="153" t="s">
        <v>5580</v>
      </c>
      <c r="D4251" s="153" t="s">
        <v>128</v>
      </c>
      <c r="E4251" s="153">
        <v>7.1</v>
      </c>
    </row>
    <row r="4252" spans="1:5">
      <c r="A4252" s="153">
        <v>2662</v>
      </c>
      <c r="B4252" s="153" t="s">
        <v>11592</v>
      </c>
      <c r="C4252" s="153" t="s">
        <v>5580</v>
      </c>
      <c r="D4252" s="153" t="s">
        <v>128</v>
      </c>
      <c r="E4252" s="153">
        <v>8.7100000000000009</v>
      </c>
    </row>
    <row r="4253" spans="1:5">
      <c r="A4253" s="153">
        <v>20964</v>
      </c>
      <c r="B4253" s="153" t="s">
        <v>11593</v>
      </c>
      <c r="C4253" s="153" t="s">
        <v>5580</v>
      </c>
      <c r="D4253" s="153" t="s">
        <v>127</v>
      </c>
      <c r="E4253" s="153">
        <v>62.47</v>
      </c>
    </row>
    <row r="4254" spans="1:5">
      <c r="A4254" s="153">
        <v>10905</v>
      </c>
      <c r="B4254" s="153" t="s">
        <v>11594</v>
      </c>
      <c r="C4254" s="153" t="s">
        <v>5580</v>
      </c>
      <c r="D4254" s="153" t="s">
        <v>127</v>
      </c>
      <c r="E4254" s="153">
        <v>83.8</v>
      </c>
    </row>
    <row r="4255" spans="1:5">
      <c r="A4255" s="153">
        <v>42703</v>
      </c>
      <c r="B4255" s="153" t="s">
        <v>11595</v>
      </c>
      <c r="C4255" s="153" t="s">
        <v>5580</v>
      </c>
      <c r="D4255" s="153" t="s">
        <v>128</v>
      </c>
      <c r="E4255" s="153">
        <v>53.27</v>
      </c>
    </row>
    <row r="4256" spans="1:5">
      <c r="A4256" s="153">
        <v>42704</v>
      </c>
      <c r="B4256" s="153" t="s">
        <v>11596</v>
      </c>
      <c r="C4256" s="153" t="s">
        <v>5580</v>
      </c>
      <c r="D4256" s="153" t="s">
        <v>128</v>
      </c>
      <c r="E4256" s="153">
        <v>81.78</v>
      </c>
    </row>
    <row r="4257" spans="1:5">
      <c r="A4257" s="153">
        <v>42705</v>
      </c>
      <c r="B4257" s="153" t="s">
        <v>11597</v>
      </c>
      <c r="C4257" s="153" t="s">
        <v>5580</v>
      </c>
      <c r="D4257" s="153" t="s">
        <v>128</v>
      </c>
      <c r="E4257" s="153">
        <v>104.34</v>
      </c>
    </row>
    <row r="4258" spans="1:5">
      <c r="A4258" s="153">
        <v>42706</v>
      </c>
      <c r="B4258" s="153" t="s">
        <v>11598</v>
      </c>
      <c r="C4258" s="153" t="s">
        <v>5580</v>
      </c>
      <c r="D4258" s="153" t="s">
        <v>128</v>
      </c>
      <c r="E4258" s="153">
        <v>129.22999999999999</v>
      </c>
    </row>
    <row r="4259" spans="1:5">
      <c r="A4259" s="153">
        <v>11289</v>
      </c>
      <c r="B4259" s="153" t="s">
        <v>11599</v>
      </c>
      <c r="C4259" s="153" t="s">
        <v>5580</v>
      </c>
      <c r="D4259" s="153" t="s">
        <v>128</v>
      </c>
      <c r="E4259" s="153">
        <v>54.48</v>
      </c>
    </row>
    <row r="4260" spans="1:5">
      <c r="A4260" s="153">
        <v>11241</v>
      </c>
      <c r="B4260" s="153" t="s">
        <v>11600</v>
      </c>
      <c r="C4260" s="153" t="s">
        <v>5580</v>
      </c>
      <c r="D4260" s="153" t="s">
        <v>128</v>
      </c>
      <c r="E4260" s="153">
        <v>136.21</v>
      </c>
    </row>
    <row r="4261" spans="1:5">
      <c r="A4261" s="153">
        <v>11301</v>
      </c>
      <c r="B4261" s="153" t="s">
        <v>11601</v>
      </c>
      <c r="C4261" s="153" t="s">
        <v>5580</v>
      </c>
      <c r="D4261" s="153" t="s">
        <v>128</v>
      </c>
      <c r="E4261" s="153">
        <v>345.4</v>
      </c>
    </row>
    <row r="4262" spans="1:5">
      <c r="A4262" s="153">
        <v>21090</v>
      </c>
      <c r="B4262" s="153" t="s">
        <v>11602</v>
      </c>
      <c r="C4262" s="153" t="s">
        <v>5580</v>
      </c>
      <c r="D4262" s="153" t="s">
        <v>128</v>
      </c>
      <c r="E4262" s="153">
        <v>423.23</v>
      </c>
    </row>
    <row r="4263" spans="1:5">
      <c r="A4263" s="153">
        <v>14112</v>
      </c>
      <c r="B4263" s="153" t="s">
        <v>11603</v>
      </c>
      <c r="C4263" s="153" t="s">
        <v>5580</v>
      </c>
      <c r="D4263" s="153" t="s">
        <v>128</v>
      </c>
      <c r="E4263" s="153">
        <v>176.59</v>
      </c>
    </row>
    <row r="4264" spans="1:5">
      <c r="A4264" s="153">
        <v>11315</v>
      </c>
      <c r="B4264" s="153" t="s">
        <v>11604</v>
      </c>
      <c r="C4264" s="153" t="s">
        <v>5580</v>
      </c>
      <c r="D4264" s="153" t="s">
        <v>128</v>
      </c>
      <c r="E4264" s="153">
        <v>82.7</v>
      </c>
    </row>
    <row r="4265" spans="1:5">
      <c r="A4265" s="153">
        <v>11292</v>
      </c>
      <c r="B4265" s="153" t="s">
        <v>11605</v>
      </c>
      <c r="C4265" s="153" t="s">
        <v>5580</v>
      </c>
      <c r="D4265" s="153" t="s">
        <v>128</v>
      </c>
      <c r="E4265" s="153">
        <v>193.61</v>
      </c>
    </row>
    <row r="4266" spans="1:5">
      <c r="A4266" s="153">
        <v>21071</v>
      </c>
      <c r="B4266" s="153" t="s">
        <v>11606</v>
      </c>
      <c r="C4266" s="153" t="s">
        <v>5580</v>
      </c>
      <c r="D4266" s="153" t="s">
        <v>128</v>
      </c>
      <c r="E4266" s="153">
        <v>126.48</v>
      </c>
    </row>
    <row r="4267" spans="1:5">
      <c r="A4267" s="153">
        <v>11293</v>
      </c>
      <c r="B4267" s="153" t="s">
        <v>11607</v>
      </c>
      <c r="C4267" s="153" t="s">
        <v>5580</v>
      </c>
      <c r="D4267" s="153" t="s">
        <v>128</v>
      </c>
      <c r="E4267" s="153">
        <v>214.05</v>
      </c>
    </row>
    <row r="4268" spans="1:5">
      <c r="A4268" s="153">
        <v>11316</v>
      </c>
      <c r="B4268" s="153" t="s">
        <v>11608</v>
      </c>
      <c r="C4268" s="153" t="s">
        <v>5580</v>
      </c>
      <c r="D4268" s="153" t="s">
        <v>128</v>
      </c>
      <c r="E4268" s="153">
        <v>272.42</v>
      </c>
    </row>
    <row r="4269" spans="1:5">
      <c r="A4269" s="153">
        <v>6243</v>
      </c>
      <c r="B4269" s="153" t="s">
        <v>11609</v>
      </c>
      <c r="C4269" s="153" t="s">
        <v>5580</v>
      </c>
      <c r="D4269" s="153" t="s">
        <v>128</v>
      </c>
      <c r="E4269" s="153">
        <v>313.77999999999997</v>
      </c>
    </row>
    <row r="4270" spans="1:5">
      <c r="A4270" s="153">
        <v>21079</v>
      </c>
      <c r="B4270" s="153" t="s">
        <v>11610</v>
      </c>
      <c r="C4270" s="153" t="s">
        <v>5580</v>
      </c>
      <c r="D4270" s="153" t="s">
        <v>128</v>
      </c>
      <c r="E4270" s="153">
        <v>374.1</v>
      </c>
    </row>
    <row r="4271" spans="1:5">
      <c r="A4271" s="153">
        <v>6240</v>
      </c>
      <c r="B4271" s="153" t="s">
        <v>11611</v>
      </c>
      <c r="C4271" s="153" t="s">
        <v>5580</v>
      </c>
      <c r="D4271" s="153" t="s">
        <v>128</v>
      </c>
      <c r="E4271" s="153">
        <v>415.45</v>
      </c>
    </row>
    <row r="4272" spans="1:5">
      <c r="A4272" s="153">
        <v>11296</v>
      </c>
      <c r="B4272" s="153" t="s">
        <v>11612</v>
      </c>
      <c r="C4272" s="153" t="s">
        <v>5580</v>
      </c>
      <c r="D4272" s="153" t="s">
        <v>128</v>
      </c>
      <c r="E4272" s="153">
        <v>1323.71</v>
      </c>
    </row>
    <row r="4273" spans="1:5">
      <c r="A4273" s="153">
        <v>11299</v>
      </c>
      <c r="B4273" s="153" t="s">
        <v>11613</v>
      </c>
      <c r="C4273" s="153" t="s">
        <v>5580</v>
      </c>
      <c r="D4273" s="153" t="s">
        <v>128</v>
      </c>
      <c r="E4273" s="153">
        <v>448.04</v>
      </c>
    </row>
    <row r="4274" spans="1:5">
      <c r="A4274" s="153">
        <v>11066</v>
      </c>
      <c r="B4274" s="153" t="s">
        <v>11614</v>
      </c>
      <c r="C4274" s="153" t="s">
        <v>5580</v>
      </c>
      <c r="D4274" s="153" t="s">
        <v>127</v>
      </c>
      <c r="E4274" s="153">
        <v>12.2</v>
      </c>
    </row>
    <row r="4275" spans="1:5">
      <c r="A4275" s="153">
        <v>11065</v>
      </c>
      <c r="B4275" s="153" t="s">
        <v>11615</v>
      </c>
      <c r="C4275" s="153" t="s">
        <v>5580</v>
      </c>
      <c r="D4275" s="153" t="s">
        <v>127</v>
      </c>
      <c r="E4275" s="153">
        <v>13.99</v>
      </c>
    </row>
    <row r="4276" spans="1:5">
      <c r="A4276" s="153">
        <v>11688</v>
      </c>
      <c r="B4276" s="153" t="s">
        <v>11616</v>
      </c>
      <c r="C4276" s="153" t="s">
        <v>5580</v>
      </c>
      <c r="D4276" s="153" t="s">
        <v>127</v>
      </c>
      <c r="E4276" s="153">
        <v>326.25</v>
      </c>
    </row>
    <row r="4277" spans="1:5">
      <c r="A4277" s="153">
        <v>37736</v>
      </c>
      <c r="B4277" s="153" t="s">
        <v>11617</v>
      </c>
      <c r="C4277" s="153" t="s">
        <v>5580</v>
      </c>
      <c r="D4277" s="153" t="s">
        <v>128</v>
      </c>
      <c r="E4277" s="153">
        <v>46500</v>
      </c>
    </row>
    <row r="4278" spans="1:5">
      <c r="A4278" s="153">
        <v>37739</v>
      </c>
      <c r="B4278" s="153" t="s">
        <v>11618</v>
      </c>
      <c r="C4278" s="153" t="s">
        <v>5580</v>
      </c>
      <c r="D4278" s="153" t="s">
        <v>128</v>
      </c>
      <c r="E4278" s="153">
        <v>57230.76</v>
      </c>
    </row>
    <row r="4279" spans="1:5">
      <c r="A4279" s="153">
        <v>37740</v>
      </c>
      <c r="B4279" s="153" t="s">
        <v>11619</v>
      </c>
      <c r="C4279" s="153" t="s">
        <v>5580</v>
      </c>
      <c r="D4279" s="153" t="s">
        <v>128</v>
      </c>
      <c r="E4279" s="153">
        <v>32658.86</v>
      </c>
    </row>
    <row r="4280" spans="1:5">
      <c r="A4280" s="153">
        <v>37738</v>
      </c>
      <c r="B4280" s="153" t="s">
        <v>11620</v>
      </c>
      <c r="C4280" s="153" t="s">
        <v>5580</v>
      </c>
      <c r="D4280" s="153" t="s">
        <v>128</v>
      </c>
      <c r="E4280" s="153">
        <v>38801.839999999997</v>
      </c>
    </row>
    <row r="4281" spans="1:5">
      <c r="A4281" s="153">
        <v>37737</v>
      </c>
      <c r="B4281" s="153" t="s">
        <v>11621</v>
      </c>
      <c r="C4281" s="153" t="s">
        <v>5580</v>
      </c>
      <c r="D4281" s="153" t="s">
        <v>128</v>
      </c>
      <c r="E4281" s="153">
        <v>30870.400000000001</v>
      </c>
    </row>
    <row r="4282" spans="1:5">
      <c r="A4282" s="153">
        <v>25014</v>
      </c>
      <c r="B4282" s="153" t="s">
        <v>11622</v>
      </c>
      <c r="C4282" s="153" t="s">
        <v>5580</v>
      </c>
      <c r="D4282" s="153" t="s">
        <v>128</v>
      </c>
      <c r="E4282" s="153">
        <v>64656.77</v>
      </c>
    </row>
    <row r="4283" spans="1:5">
      <c r="A4283" s="153">
        <v>25013</v>
      </c>
      <c r="B4283" s="153" t="s">
        <v>11623</v>
      </c>
      <c r="C4283" s="153" t="s">
        <v>5580</v>
      </c>
      <c r="D4283" s="153" t="s">
        <v>128</v>
      </c>
      <c r="E4283" s="153">
        <v>67767.14</v>
      </c>
    </row>
    <row r="4284" spans="1:5">
      <c r="A4284" s="153">
        <v>14405</v>
      </c>
      <c r="B4284" s="153" t="s">
        <v>11624</v>
      </c>
      <c r="C4284" s="153" t="s">
        <v>5580</v>
      </c>
      <c r="D4284" s="153" t="s">
        <v>128</v>
      </c>
      <c r="E4284" s="153">
        <v>79547.649999999994</v>
      </c>
    </row>
    <row r="4285" spans="1:5">
      <c r="A4285" s="153">
        <v>6253</v>
      </c>
      <c r="B4285" s="153" t="s">
        <v>11625</v>
      </c>
      <c r="C4285" s="153" t="s">
        <v>5580</v>
      </c>
      <c r="D4285" s="153" t="s">
        <v>128</v>
      </c>
      <c r="E4285" s="153">
        <v>67.45</v>
      </c>
    </row>
    <row r="4286" spans="1:5">
      <c r="A4286" s="153">
        <v>36790</v>
      </c>
      <c r="B4286" s="153" t="s">
        <v>11626</v>
      </c>
      <c r="C4286" s="153" t="s">
        <v>5580</v>
      </c>
      <c r="D4286" s="153" t="s">
        <v>127</v>
      </c>
      <c r="E4286" s="153">
        <v>127.97</v>
      </c>
    </row>
    <row r="4287" spans="1:5">
      <c r="A4287" s="153">
        <v>20271</v>
      </c>
      <c r="B4287" s="153" t="s">
        <v>11627</v>
      </c>
      <c r="C4287" s="153" t="s">
        <v>5580</v>
      </c>
      <c r="D4287" s="153" t="s">
        <v>127</v>
      </c>
      <c r="E4287" s="153">
        <v>480.28</v>
      </c>
    </row>
    <row r="4288" spans="1:5">
      <c r="A4288" s="153">
        <v>10423</v>
      </c>
      <c r="B4288" s="153" t="s">
        <v>11628</v>
      </c>
      <c r="C4288" s="153" t="s">
        <v>5580</v>
      </c>
      <c r="D4288" s="153" t="s">
        <v>127</v>
      </c>
      <c r="E4288" s="153">
        <v>297.88</v>
      </c>
    </row>
    <row r="4289" spans="1:5">
      <c r="A4289" s="153">
        <v>37589</v>
      </c>
      <c r="B4289" s="153" t="s">
        <v>11629</v>
      </c>
      <c r="C4289" s="153" t="s">
        <v>5580</v>
      </c>
      <c r="D4289" s="153" t="s">
        <v>127</v>
      </c>
      <c r="E4289" s="153">
        <v>156.80000000000001</v>
      </c>
    </row>
    <row r="4290" spans="1:5">
      <c r="A4290" s="153">
        <v>11690</v>
      </c>
      <c r="B4290" s="153" t="s">
        <v>11630</v>
      </c>
      <c r="C4290" s="153" t="s">
        <v>5580</v>
      </c>
      <c r="D4290" s="153" t="s">
        <v>127</v>
      </c>
      <c r="E4290" s="153">
        <v>83.3</v>
      </c>
    </row>
    <row r="4291" spans="1:5">
      <c r="A4291" s="153">
        <v>20234</v>
      </c>
      <c r="B4291" s="153" t="s">
        <v>11631</v>
      </c>
      <c r="C4291" s="153" t="s">
        <v>5580</v>
      </c>
      <c r="D4291" s="153" t="s">
        <v>127</v>
      </c>
      <c r="E4291" s="153">
        <v>105.41</v>
      </c>
    </row>
    <row r="4292" spans="1:5">
      <c r="A4292" s="153">
        <v>4763</v>
      </c>
      <c r="B4292" s="153" t="s">
        <v>11632</v>
      </c>
      <c r="C4292" s="153" t="s">
        <v>5578</v>
      </c>
      <c r="D4292" s="153" t="s">
        <v>127</v>
      </c>
      <c r="E4292" s="153">
        <v>14.15</v>
      </c>
    </row>
    <row r="4293" spans="1:5">
      <c r="A4293" s="153">
        <v>41070</v>
      </c>
      <c r="B4293" s="153" t="s">
        <v>11633</v>
      </c>
      <c r="C4293" s="153" t="s">
        <v>5588</v>
      </c>
      <c r="D4293" s="153" t="s">
        <v>127</v>
      </c>
      <c r="E4293" s="153">
        <v>2481.54</v>
      </c>
    </row>
    <row r="4294" spans="1:5">
      <c r="A4294" s="153">
        <v>14583</v>
      </c>
      <c r="B4294" s="153" t="s">
        <v>11634</v>
      </c>
      <c r="C4294" s="153" t="s">
        <v>5582</v>
      </c>
      <c r="D4294" s="153" t="s">
        <v>127</v>
      </c>
      <c r="E4294" s="153">
        <v>11.16</v>
      </c>
    </row>
    <row r="4295" spans="1:5">
      <c r="A4295" s="153">
        <v>11457</v>
      </c>
      <c r="B4295" s="153" t="s">
        <v>11635</v>
      </c>
      <c r="C4295" s="153" t="s">
        <v>5580</v>
      </c>
      <c r="D4295" s="153" t="s">
        <v>127</v>
      </c>
      <c r="E4295" s="153">
        <v>24.13</v>
      </c>
    </row>
    <row r="4296" spans="1:5">
      <c r="A4296" s="153">
        <v>21121</v>
      </c>
      <c r="B4296" s="153" t="s">
        <v>11636</v>
      </c>
      <c r="C4296" s="153" t="s">
        <v>5580</v>
      </c>
      <c r="D4296" s="153" t="s">
        <v>127</v>
      </c>
      <c r="E4296" s="153">
        <v>2.15</v>
      </c>
    </row>
    <row r="4297" spans="1:5">
      <c r="A4297" s="153">
        <v>38010</v>
      </c>
      <c r="B4297" s="153" t="s">
        <v>11637</v>
      </c>
      <c r="C4297" s="153" t="s">
        <v>5580</v>
      </c>
      <c r="D4297" s="153" t="s">
        <v>127</v>
      </c>
      <c r="E4297" s="153">
        <v>3.52</v>
      </c>
    </row>
    <row r="4298" spans="1:5">
      <c r="A4298" s="153">
        <v>38011</v>
      </c>
      <c r="B4298" s="153" t="s">
        <v>11638</v>
      </c>
      <c r="C4298" s="153" t="s">
        <v>5580</v>
      </c>
      <c r="D4298" s="153" t="s">
        <v>127</v>
      </c>
      <c r="E4298" s="153">
        <v>6.5</v>
      </c>
    </row>
    <row r="4299" spans="1:5">
      <c r="A4299" s="153">
        <v>38012</v>
      </c>
      <c r="B4299" s="153" t="s">
        <v>11639</v>
      </c>
      <c r="C4299" s="153" t="s">
        <v>5580</v>
      </c>
      <c r="D4299" s="153" t="s">
        <v>127</v>
      </c>
      <c r="E4299" s="153">
        <v>22.21</v>
      </c>
    </row>
    <row r="4300" spans="1:5">
      <c r="A4300" s="153">
        <v>38013</v>
      </c>
      <c r="B4300" s="153" t="s">
        <v>11640</v>
      </c>
      <c r="C4300" s="153" t="s">
        <v>5580</v>
      </c>
      <c r="D4300" s="153" t="s">
        <v>127</v>
      </c>
      <c r="E4300" s="153">
        <v>28.84</v>
      </c>
    </row>
    <row r="4301" spans="1:5">
      <c r="A4301" s="153">
        <v>38014</v>
      </c>
      <c r="B4301" s="153" t="s">
        <v>11641</v>
      </c>
      <c r="C4301" s="153" t="s">
        <v>5580</v>
      </c>
      <c r="D4301" s="153" t="s">
        <v>127</v>
      </c>
      <c r="E4301" s="153">
        <v>46.93</v>
      </c>
    </row>
    <row r="4302" spans="1:5">
      <c r="A4302" s="153">
        <v>38015</v>
      </c>
      <c r="B4302" s="153" t="s">
        <v>11642</v>
      </c>
      <c r="C4302" s="153" t="s">
        <v>5580</v>
      </c>
      <c r="D4302" s="153" t="s">
        <v>127</v>
      </c>
      <c r="E4302" s="153">
        <v>113.33</v>
      </c>
    </row>
    <row r="4303" spans="1:5">
      <c r="A4303" s="153">
        <v>38016</v>
      </c>
      <c r="B4303" s="153" t="s">
        <v>11643</v>
      </c>
      <c r="C4303" s="153" t="s">
        <v>5580</v>
      </c>
      <c r="D4303" s="153" t="s">
        <v>127</v>
      </c>
      <c r="E4303" s="153">
        <v>137.88999999999999</v>
      </c>
    </row>
    <row r="4304" spans="1:5">
      <c r="A4304" s="153">
        <v>12741</v>
      </c>
      <c r="B4304" s="153" t="s">
        <v>11644</v>
      </c>
      <c r="C4304" s="153" t="s">
        <v>5580</v>
      </c>
      <c r="D4304" s="153" t="s">
        <v>128</v>
      </c>
      <c r="E4304" s="153">
        <v>754.07</v>
      </c>
    </row>
    <row r="4305" spans="1:5">
      <c r="A4305" s="153">
        <v>12733</v>
      </c>
      <c r="B4305" s="153" t="s">
        <v>11645</v>
      </c>
      <c r="C4305" s="153" t="s">
        <v>5580</v>
      </c>
      <c r="D4305" s="153" t="s">
        <v>128</v>
      </c>
      <c r="E4305" s="153">
        <v>3.79</v>
      </c>
    </row>
    <row r="4306" spans="1:5">
      <c r="A4306" s="153">
        <v>12734</v>
      </c>
      <c r="B4306" s="153" t="s">
        <v>11646</v>
      </c>
      <c r="C4306" s="153" t="s">
        <v>5580</v>
      </c>
      <c r="D4306" s="153" t="s">
        <v>128</v>
      </c>
      <c r="E4306" s="153">
        <v>8.08</v>
      </c>
    </row>
    <row r="4307" spans="1:5">
      <c r="A4307" s="153">
        <v>12735</v>
      </c>
      <c r="B4307" s="153" t="s">
        <v>11647</v>
      </c>
      <c r="C4307" s="153" t="s">
        <v>5580</v>
      </c>
      <c r="D4307" s="153" t="s">
        <v>128</v>
      </c>
      <c r="E4307" s="153">
        <v>13.3</v>
      </c>
    </row>
    <row r="4308" spans="1:5">
      <c r="A4308" s="153">
        <v>12736</v>
      </c>
      <c r="B4308" s="153" t="s">
        <v>11648</v>
      </c>
      <c r="C4308" s="153" t="s">
        <v>5580</v>
      </c>
      <c r="D4308" s="153" t="s">
        <v>128</v>
      </c>
      <c r="E4308" s="153">
        <v>30.41</v>
      </c>
    </row>
    <row r="4309" spans="1:5">
      <c r="A4309" s="153">
        <v>12737</v>
      </c>
      <c r="B4309" s="153" t="s">
        <v>11649</v>
      </c>
      <c r="C4309" s="153" t="s">
        <v>5580</v>
      </c>
      <c r="D4309" s="153" t="s">
        <v>128</v>
      </c>
      <c r="E4309" s="153">
        <v>39.18</v>
      </c>
    </row>
    <row r="4310" spans="1:5">
      <c r="A4310" s="153">
        <v>12738</v>
      </c>
      <c r="B4310" s="153" t="s">
        <v>11650</v>
      </c>
      <c r="C4310" s="153" t="s">
        <v>5580</v>
      </c>
      <c r="D4310" s="153" t="s">
        <v>128</v>
      </c>
      <c r="E4310" s="153">
        <v>77.44</v>
      </c>
    </row>
    <row r="4311" spans="1:5">
      <c r="A4311" s="153">
        <v>12739</v>
      </c>
      <c r="B4311" s="153" t="s">
        <v>11651</v>
      </c>
      <c r="C4311" s="153" t="s">
        <v>5580</v>
      </c>
      <c r="D4311" s="153" t="s">
        <v>128</v>
      </c>
      <c r="E4311" s="153">
        <v>220.43</v>
      </c>
    </row>
    <row r="4312" spans="1:5">
      <c r="A4312" s="153">
        <v>12740</v>
      </c>
      <c r="B4312" s="153" t="s">
        <v>11652</v>
      </c>
      <c r="C4312" s="153" t="s">
        <v>5580</v>
      </c>
      <c r="D4312" s="153" t="s">
        <v>128</v>
      </c>
      <c r="E4312" s="153">
        <v>344.88</v>
      </c>
    </row>
    <row r="4313" spans="1:5">
      <c r="A4313" s="153">
        <v>6297</v>
      </c>
      <c r="B4313" s="153" t="s">
        <v>11653</v>
      </c>
      <c r="C4313" s="153" t="s">
        <v>5580</v>
      </c>
      <c r="D4313" s="153" t="s">
        <v>128</v>
      </c>
      <c r="E4313" s="153">
        <v>19.04</v>
      </c>
    </row>
    <row r="4314" spans="1:5">
      <c r="A4314" s="153">
        <v>6296</v>
      </c>
      <c r="B4314" s="153" t="s">
        <v>11654</v>
      </c>
      <c r="C4314" s="153" t="s">
        <v>5580</v>
      </c>
      <c r="D4314" s="153" t="s">
        <v>128</v>
      </c>
      <c r="E4314" s="153">
        <v>15.03</v>
      </c>
    </row>
    <row r="4315" spans="1:5">
      <c r="A4315" s="153">
        <v>6294</v>
      </c>
      <c r="B4315" s="153" t="s">
        <v>11655</v>
      </c>
      <c r="C4315" s="153" t="s">
        <v>5580</v>
      </c>
      <c r="D4315" s="153" t="s">
        <v>128</v>
      </c>
      <c r="E4315" s="153">
        <v>4.28</v>
      </c>
    </row>
    <row r="4316" spans="1:5">
      <c r="A4316" s="153">
        <v>6323</v>
      </c>
      <c r="B4316" s="153" t="s">
        <v>11656</v>
      </c>
      <c r="C4316" s="153" t="s">
        <v>5580</v>
      </c>
      <c r="D4316" s="153" t="s">
        <v>128</v>
      </c>
      <c r="E4316" s="153">
        <v>9.82</v>
      </c>
    </row>
    <row r="4317" spans="1:5">
      <c r="A4317" s="153">
        <v>6299</v>
      </c>
      <c r="B4317" s="153" t="s">
        <v>11657</v>
      </c>
      <c r="C4317" s="153" t="s">
        <v>5580</v>
      </c>
      <c r="D4317" s="153" t="s">
        <v>128</v>
      </c>
      <c r="E4317" s="153">
        <v>57.28</v>
      </c>
    </row>
    <row r="4318" spans="1:5">
      <c r="A4318" s="153">
        <v>6298</v>
      </c>
      <c r="B4318" s="153" t="s">
        <v>11658</v>
      </c>
      <c r="C4318" s="153" t="s">
        <v>5580</v>
      </c>
      <c r="D4318" s="153" t="s">
        <v>128</v>
      </c>
      <c r="E4318" s="153">
        <v>30.16</v>
      </c>
    </row>
    <row r="4319" spans="1:5">
      <c r="A4319" s="153">
        <v>6295</v>
      </c>
      <c r="B4319" s="153" t="s">
        <v>11659</v>
      </c>
      <c r="C4319" s="153" t="s">
        <v>5580</v>
      </c>
      <c r="D4319" s="153" t="s">
        <v>128</v>
      </c>
      <c r="E4319" s="153">
        <v>6.1</v>
      </c>
    </row>
    <row r="4320" spans="1:5">
      <c r="A4320" s="153">
        <v>6322</v>
      </c>
      <c r="B4320" s="153" t="s">
        <v>11660</v>
      </c>
      <c r="C4320" s="153" t="s">
        <v>5580</v>
      </c>
      <c r="D4320" s="153" t="s">
        <v>128</v>
      </c>
      <c r="E4320" s="153">
        <v>76.709999999999994</v>
      </c>
    </row>
    <row r="4321" spans="1:5">
      <c r="A4321" s="153">
        <v>6300</v>
      </c>
      <c r="B4321" s="153" t="s">
        <v>11661</v>
      </c>
      <c r="C4321" s="153" t="s">
        <v>5580</v>
      </c>
      <c r="D4321" s="153" t="s">
        <v>128</v>
      </c>
      <c r="E4321" s="153">
        <v>141.44</v>
      </c>
    </row>
    <row r="4322" spans="1:5">
      <c r="A4322" s="153">
        <v>6321</v>
      </c>
      <c r="B4322" s="153" t="s">
        <v>11662</v>
      </c>
      <c r="C4322" s="153" t="s">
        <v>5580</v>
      </c>
      <c r="D4322" s="153" t="s">
        <v>128</v>
      </c>
      <c r="E4322" s="153">
        <v>202.03</v>
      </c>
    </row>
    <row r="4323" spans="1:5">
      <c r="A4323" s="153">
        <v>6301</v>
      </c>
      <c r="B4323" s="153" t="s">
        <v>11663</v>
      </c>
      <c r="C4323" s="153" t="s">
        <v>5580</v>
      </c>
      <c r="D4323" s="153" t="s">
        <v>128</v>
      </c>
      <c r="E4323" s="153">
        <v>473.55</v>
      </c>
    </row>
    <row r="4324" spans="1:5">
      <c r="A4324" s="153">
        <v>7105</v>
      </c>
      <c r="B4324" s="153" t="s">
        <v>11664</v>
      </c>
      <c r="C4324" s="153" t="s">
        <v>5580</v>
      </c>
      <c r="D4324" s="153" t="s">
        <v>127</v>
      </c>
      <c r="E4324" s="153">
        <v>23.16</v>
      </c>
    </row>
    <row r="4325" spans="1:5">
      <c r="A4325" s="153">
        <v>20183</v>
      </c>
      <c r="B4325" s="153" t="s">
        <v>11665</v>
      </c>
      <c r="C4325" s="153" t="s">
        <v>5580</v>
      </c>
      <c r="D4325" s="153" t="s">
        <v>127</v>
      </c>
      <c r="E4325" s="153">
        <v>30.49</v>
      </c>
    </row>
    <row r="4326" spans="1:5">
      <c r="A4326" s="153">
        <v>38448</v>
      </c>
      <c r="B4326" s="153" t="s">
        <v>11666</v>
      </c>
      <c r="C4326" s="153" t="s">
        <v>5580</v>
      </c>
      <c r="D4326" s="153" t="s">
        <v>127</v>
      </c>
      <c r="E4326" s="153">
        <v>143.26</v>
      </c>
    </row>
    <row r="4327" spans="1:5">
      <c r="A4327" s="153">
        <v>20182</v>
      </c>
      <c r="B4327" s="153" t="s">
        <v>11667</v>
      </c>
      <c r="C4327" s="153" t="s">
        <v>5580</v>
      </c>
      <c r="D4327" s="153" t="s">
        <v>127</v>
      </c>
      <c r="E4327" s="153">
        <v>17.399999999999999</v>
      </c>
    </row>
    <row r="4328" spans="1:5">
      <c r="A4328" s="153">
        <v>7119</v>
      </c>
      <c r="B4328" s="153" t="s">
        <v>11668</v>
      </c>
      <c r="C4328" s="153" t="s">
        <v>5580</v>
      </c>
      <c r="D4328" s="153" t="s">
        <v>127</v>
      </c>
      <c r="E4328" s="153">
        <v>6.4</v>
      </c>
    </row>
    <row r="4329" spans="1:5">
      <c r="A4329" s="153">
        <v>7120</v>
      </c>
      <c r="B4329" s="153" t="s">
        <v>11669</v>
      </c>
      <c r="C4329" s="153" t="s">
        <v>5580</v>
      </c>
      <c r="D4329" s="153" t="s">
        <v>127</v>
      </c>
      <c r="E4329" s="153">
        <v>4.3899999999999997</v>
      </c>
    </row>
    <row r="4330" spans="1:5">
      <c r="A4330" s="153">
        <v>6319</v>
      </c>
      <c r="B4330" s="153" t="s">
        <v>11670</v>
      </c>
      <c r="C4330" s="153" t="s">
        <v>5580</v>
      </c>
      <c r="D4330" s="153" t="s">
        <v>128</v>
      </c>
      <c r="E4330" s="153">
        <v>22.37</v>
      </c>
    </row>
    <row r="4331" spans="1:5">
      <c r="A4331" s="153">
        <v>6304</v>
      </c>
      <c r="B4331" s="153" t="s">
        <v>11671</v>
      </c>
      <c r="C4331" s="153" t="s">
        <v>5580</v>
      </c>
      <c r="D4331" s="153" t="s">
        <v>128</v>
      </c>
      <c r="E4331" s="153">
        <v>22.37</v>
      </c>
    </row>
    <row r="4332" spans="1:5">
      <c r="A4332" s="153">
        <v>21116</v>
      </c>
      <c r="B4332" s="153" t="s">
        <v>11672</v>
      </c>
      <c r="C4332" s="153" t="s">
        <v>5580</v>
      </c>
      <c r="D4332" s="153" t="s">
        <v>128</v>
      </c>
      <c r="E4332" s="153">
        <v>16.940000000000001</v>
      </c>
    </row>
    <row r="4333" spans="1:5">
      <c r="A4333" s="153">
        <v>6320</v>
      </c>
      <c r="B4333" s="153" t="s">
        <v>11673</v>
      </c>
      <c r="C4333" s="153" t="s">
        <v>5580</v>
      </c>
      <c r="D4333" s="153" t="s">
        <v>128</v>
      </c>
      <c r="E4333" s="153">
        <v>11.52</v>
      </c>
    </row>
    <row r="4334" spans="1:5">
      <c r="A4334" s="153">
        <v>6303</v>
      </c>
      <c r="B4334" s="153" t="s">
        <v>11674</v>
      </c>
      <c r="C4334" s="153" t="s">
        <v>5580</v>
      </c>
      <c r="D4334" s="153" t="s">
        <v>128</v>
      </c>
      <c r="E4334" s="153">
        <v>11.52</v>
      </c>
    </row>
    <row r="4335" spans="1:5">
      <c r="A4335" s="153">
        <v>6308</v>
      </c>
      <c r="B4335" s="153" t="s">
        <v>11675</v>
      </c>
      <c r="C4335" s="153" t="s">
        <v>5580</v>
      </c>
      <c r="D4335" s="153" t="s">
        <v>128</v>
      </c>
      <c r="E4335" s="153">
        <v>61.91</v>
      </c>
    </row>
    <row r="4336" spans="1:5">
      <c r="A4336" s="153">
        <v>6317</v>
      </c>
      <c r="B4336" s="153" t="s">
        <v>11676</v>
      </c>
      <c r="C4336" s="153" t="s">
        <v>5580</v>
      </c>
      <c r="D4336" s="153" t="s">
        <v>128</v>
      </c>
      <c r="E4336" s="153">
        <v>61.91</v>
      </c>
    </row>
    <row r="4337" spans="1:5">
      <c r="A4337" s="153">
        <v>6307</v>
      </c>
      <c r="B4337" s="153" t="s">
        <v>11677</v>
      </c>
      <c r="C4337" s="153" t="s">
        <v>5580</v>
      </c>
      <c r="D4337" s="153" t="s">
        <v>128</v>
      </c>
      <c r="E4337" s="153">
        <v>61.91</v>
      </c>
    </row>
    <row r="4338" spans="1:5">
      <c r="A4338" s="153">
        <v>6309</v>
      </c>
      <c r="B4338" s="153" t="s">
        <v>11678</v>
      </c>
      <c r="C4338" s="153" t="s">
        <v>5580</v>
      </c>
      <c r="D4338" s="153" t="s">
        <v>128</v>
      </c>
      <c r="E4338" s="153">
        <v>63.71</v>
      </c>
    </row>
    <row r="4339" spans="1:5">
      <c r="A4339" s="153">
        <v>6318</v>
      </c>
      <c r="B4339" s="153" t="s">
        <v>11679</v>
      </c>
      <c r="C4339" s="153" t="s">
        <v>5580</v>
      </c>
      <c r="D4339" s="153" t="s">
        <v>128</v>
      </c>
      <c r="E4339" s="153">
        <v>33.39</v>
      </c>
    </row>
    <row r="4340" spans="1:5">
      <c r="A4340" s="153">
        <v>6306</v>
      </c>
      <c r="B4340" s="153" t="s">
        <v>11680</v>
      </c>
      <c r="C4340" s="153" t="s">
        <v>5580</v>
      </c>
      <c r="D4340" s="153" t="s">
        <v>128</v>
      </c>
      <c r="E4340" s="153">
        <v>33.39</v>
      </c>
    </row>
    <row r="4341" spans="1:5">
      <c r="A4341" s="153">
        <v>6305</v>
      </c>
      <c r="B4341" s="153" t="s">
        <v>11681</v>
      </c>
      <c r="C4341" s="153" t="s">
        <v>5580</v>
      </c>
      <c r="D4341" s="153" t="s">
        <v>128</v>
      </c>
      <c r="E4341" s="153">
        <v>33.39</v>
      </c>
    </row>
    <row r="4342" spans="1:5">
      <c r="A4342" s="153">
        <v>6302</v>
      </c>
      <c r="B4342" s="153" t="s">
        <v>11682</v>
      </c>
      <c r="C4342" s="153" t="s">
        <v>5580</v>
      </c>
      <c r="D4342" s="153" t="s">
        <v>128</v>
      </c>
      <c r="E4342" s="153">
        <v>7.08</v>
      </c>
    </row>
    <row r="4343" spans="1:5">
      <c r="A4343" s="153">
        <v>6312</v>
      </c>
      <c r="B4343" s="153" t="s">
        <v>11683</v>
      </c>
      <c r="C4343" s="153" t="s">
        <v>5580</v>
      </c>
      <c r="D4343" s="153" t="s">
        <v>128</v>
      </c>
      <c r="E4343" s="153">
        <v>89.05</v>
      </c>
    </row>
    <row r="4344" spans="1:5">
      <c r="A4344" s="153">
        <v>6311</v>
      </c>
      <c r="B4344" s="153" t="s">
        <v>11684</v>
      </c>
      <c r="C4344" s="153" t="s">
        <v>5580</v>
      </c>
      <c r="D4344" s="153" t="s">
        <v>128</v>
      </c>
      <c r="E4344" s="153">
        <v>89.05</v>
      </c>
    </row>
    <row r="4345" spans="1:5">
      <c r="A4345" s="153">
        <v>6310</v>
      </c>
      <c r="B4345" s="153" t="s">
        <v>11685</v>
      </c>
      <c r="C4345" s="153" t="s">
        <v>5580</v>
      </c>
      <c r="D4345" s="153" t="s">
        <v>128</v>
      </c>
      <c r="E4345" s="153">
        <v>89.05</v>
      </c>
    </row>
    <row r="4346" spans="1:5">
      <c r="A4346" s="153">
        <v>6314</v>
      </c>
      <c r="B4346" s="153" t="s">
        <v>11686</v>
      </c>
      <c r="C4346" s="153" t="s">
        <v>5580</v>
      </c>
      <c r="D4346" s="153" t="s">
        <v>128</v>
      </c>
      <c r="E4346" s="153">
        <v>89.05</v>
      </c>
    </row>
    <row r="4347" spans="1:5">
      <c r="A4347" s="153">
        <v>6313</v>
      </c>
      <c r="B4347" s="153" t="s">
        <v>11687</v>
      </c>
      <c r="C4347" s="153" t="s">
        <v>5580</v>
      </c>
      <c r="D4347" s="153" t="s">
        <v>128</v>
      </c>
      <c r="E4347" s="153">
        <v>89.05</v>
      </c>
    </row>
    <row r="4348" spans="1:5">
      <c r="A4348" s="153">
        <v>6315</v>
      </c>
      <c r="B4348" s="153" t="s">
        <v>11688</v>
      </c>
      <c r="C4348" s="153" t="s">
        <v>5580</v>
      </c>
      <c r="D4348" s="153" t="s">
        <v>128</v>
      </c>
      <c r="E4348" s="153">
        <v>168.61</v>
      </c>
    </row>
    <row r="4349" spans="1:5">
      <c r="A4349" s="153">
        <v>6316</v>
      </c>
      <c r="B4349" s="153" t="s">
        <v>11689</v>
      </c>
      <c r="C4349" s="153" t="s">
        <v>5580</v>
      </c>
      <c r="D4349" s="153" t="s">
        <v>128</v>
      </c>
      <c r="E4349" s="153">
        <v>168.61</v>
      </c>
    </row>
    <row r="4350" spans="1:5">
      <c r="A4350" s="153">
        <v>38878</v>
      </c>
      <c r="B4350" s="153" t="s">
        <v>11690</v>
      </c>
      <c r="C4350" s="153" t="s">
        <v>5580</v>
      </c>
      <c r="D4350" s="153" t="s">
        <v>128</v>
      </c>
      <c r="E4350" s="153">
        <v>11.63</v>
      </c>
    </row>
    <row r="4351" spans="1:5">
      <c r="A4351" s="153">
        <v>38879</v>
      </c>
      <c r="B4351" s="153" t="s">
        <v>11691</v>
      </c>
      <c r="C4351" s="153" t="s">
        <v>5580</v>
      </c>
      <c r="D4351" s="153" t="s">
        <v>128</v>
      </c>
      <c r="E4351" s="153">
        <v>21.8</v>
      </c>
    </row>
    <row r="4352" spans="1:5">
      <c r="A4352" s="153">
        <v>38881</v>
      </c>
      <c r="B4352" s="153" t="s">
        <v>11692</v>
      </c>
      <c r="C4352" s="153" t="s">
        <v>5580</v>
      </c>
      <c r="D4352" s="153" t="s">
        <v>128</v>
      </c>
      <c r="E4352" s="153">
        <v>11.41</v>
      </c>
    </row>
    <row r="4353" spans="1:5">
      <c r="A4353" s="153">
        <v>38880</v>
      </c>
      <c r="B4353" s="153" t="s">
        <v>11693</v>
      </c>
      <c r="C4353" s="153" t="s">
        <v>5580</v>
      </c>
      <c r="D4353" s="153" t="s">
        <v>128</v>
      </c>
      <c r="E4353" s="153">
        <v>11.95</v>
      </c>
    </row>
    <row r="4354" spans="1:5">
      <c r="A4354" s="153">
        <v>38882</v>
      </c>
      <c r="B4354" s="153" t="s">
        <v>11694</v>
      </c>
      <c r="C4354" s="153" t="s">
        <v>5580</v>
      </c>
      <c r="D4354" s="153" t="s">
        <v>128</v>
      </c>
      <c r="E4354" s="153">
        <v>12.38</v>
      </c>
    </row>
    <row r="4355" spans="1:5">
      <c r="A4355" s="153">
        <v>38883</v>
      </c>
      <c r="B4355" s="153" t="s">
        <v>11695</v>
      </c>
      <c r="C4355" s="153" t="s">
        <v>5580</v>
      </c>
      <c r="D4355" s="153" t="s">
        <v>128</v>
      </c>
      <c r="E4355" s="153">
        <v>18.309999999999999</v>
      </c>
    </row>
    <row r="4356" spans="1:5">
      <c r="A4356" s="153">
        <v>38884</v>
      </c>
      <c r="B4356" s="153" t="s">
        <v>11696</v>
      </c>
      <c r="C4356" s="153" t="s">
        <v>5580</v>
      </c>
      <c r="D4356" s="153" t="s">
        <v>128</v>
      </c>
      <c r="E4356" s="153">
        <v>19.88</v>
      </c>
    </row>
    <row r="4357" spans="1:5">
      <c r="A4357" s="153">
        <v>38885</v>
      </c>
      <c r="B4357" s="153" t="s">
        <v>11697</v>
      </c>
      <c r="C4357" s="153" t="s">
        <v>5580</v>
      </c>
      <c r="D4357" s="153" t="s">
        <v>128</v>
      </c>
      <c r="E4357" s="153">
        <v>19.23</v>
      </c>
    </row>
    <row r="4358" spans="1:5">
      <c r="A4358" s="153">
        <v>38886</v>
      </c>
      <c r="B4358" s="153" t="s">
        <v>11698</v>
      </c>
      <c r="C4358" s="153" t="s">
        <v>5580</v>
      </c>
      <c r="D4358" s="153" t="s">
        <v>128</v>
      </c>
      <c r="E4358" s="153">
        <v>20.75</v>
      </c>
    </row>
    <row r="4359" spans="1:5">
      <c r="A4359" s="153">
        <v>38887</v>
      </c>
      <c r="B4359" s="153" t="s">
        <v>11699</v>
      </c>
      <c r="C4359" s="153" t="s">
        <v>5580</v>
      </c>
      <c r="D4359" s="153" t="s">
        <v>128</v>
      </c>
      <c r="E4359" s="153">
        <v>18.64</v>
      </c>
    </row>
    <row r="4360" spans="1:5">
      <c r="A4360" s="153">
        <v>38888</v>
      </c>
      <c r="B4360" s="153" t="s">
        <v>11700</v>
      </c>
      <c r="C4360" s="153" t="s">
        <v>5580</v>
      </c>
      <c r="D4360" s="153" t="s">
        <v>128</v>
      </c>
      <c r="E4360" s="153">
        <v>22.16</v>
      </c>
    </row>
    <row r="4361" spans="1:5">
      <c r="A4361" s="153">
        <v>38890</v>
      </c>
      <c r="B4361" s="153" t="s">
        <v>11701</v>
      </c>
      <c r="C4361" s="153" t="s">
        <v>5580</v>
      </c>
      <c r="D4361" s="153" t="s">
        <v>128</v>
      </c>
      <c r="E4361" s="153">
        <v>32.94</v>
      </c>
    </row>
    <row r="4362" spans="1:5">
      <c r="A4362" s="153">
        <v>38893</v>
      </c>
      <c r="B4362" s="153" t="s">
        <v>11702</v>
      </c>
      <c r="C4362" s="153" t="s">
        <v>5580</v>
      </c>
      <c r="D4362" s="153" t="s">
        <v>128</v>
      </c>
      <c r="E4362" s="153">
        <v>26.49</v>
      </c>
    </row>
    <row r="4363" spans="1:5">
      <c r="A4363" s="153">
        <v>38894</v>
      </c>
      <c r="B4363" s="153" t="s">
        <v>11703</v>
      </c>
      <c r="C4363" s="153" t="s">
        <v>5580</v>
      </c>
      <c r="D4363" s="153" t="s">
        <v>128</v>
      </c>
      <c r="E4363" s="153">
        <v>33.64</v>
      </c>
    </row>
    <row r="4364" spans="1:5">
      <c r="A4364" s="153">
        <v>38896</v>
      </c>
      <c r="B4364" s="153" t="s">
        <v>11704</v>
      </c>
      <c r="C4364" s="153" t="s">
        <v>5580</v>
      </c>
      <c r="D4364" s="153" t="s">
        <v>128</v>
      </c>
      <c r="E4364" s="153">
        <v>34.299999999999997</v>
      </c>
    </row>
    <row r="4365" spans="1:5">
      <c r="A4365" s="153">
        <v>39324</v>
      </c>
      <c r="B4365" s="153" t="s">
        <v>11705</v>
      </c>
      <c r="C4365" s="153" t="s">
        <v>5580</v>
      </c>
      <c r="D4365" s="153" t="s">
        <v>127</v>
      </c>
      <c r="E4365" s="153">
        <v>4.7699999999999996</v>
      </c>
    </row>
    <row r="4366" spans="1:5">
      <c r="A4366" s="153">
        <v>39325</v>
      </c>
      <c r="B4366" s="153" t="s">
        <v>11706</v>
      </c>
      <c r="C4366" s="153" t="s">
        <v>5580</v>
      </c>
      <c r="D4366" s="153" t="s">
        <v>127</v>
      </c>
      <c r="E4366" s="153">
        <v>7.23</v>
      </c>
    </row>
    <row r="4367" spans="1:5">
      <c r="A4367" s="153">
        <v>39326</v>
      </c>
      <c r="B4367" s="153" t="s">
        <v>11707</v>
      </c>
      <c r="C4367" s="153" t="s">
        <v>5580</v>
      </c>
      <c r="D4367" s="153" t="s">
        <v>127</v>
      </c>
      <c r="E4367" s="153">
        <v>18.61</v>
      </c>
    </row>
    <row r="4368" spans="1:5">
      <c r="A4368" s="153">
        <v>39327</v>
      </c>
      <c r="B4368" s="153" t="s">
        <v>11708</v>
      </c>
      <c r="C4368" s="153" t="s">
        <v>5580</v>
      </c>
      <c r="D4368" s="153" t="s">
        <v>127</v>
      </c>
      <c r="E4368" s="153">
        <v>28.2</v>
      </c>
    </row>
    <row r="4369" spans="1:5">
      <c r="A4369" s="153">
        <v>20176</v>
      </c>
      <c r="B4369" s="153" t="s">
        <v>11709</v>
      </c>
      <c r="C4369" s="153" t="s">
        <v>5580</v>
      </c>
      <c r="D4369" s="153" t="s">
        <v>127</v>
      </c>
      <c r="E4369" s="153">
        <v>26.27</v>
      </c>
    </row>
    <row r="4370" spans="1:5">
      <c r="A4370" s="153">
        <v>11378</v>
      </c>
      <c r="B4370" s="153" t="s">
        <v>11710</v>
      </c>
      <c r="C4370" s="153" t="s">
        <v>5580</v>
      </c>
      <c r="D4370" s="153" t="s">
        <v>128</v>
      </c>
      <c r="E4370" s="153">
        <v>70.02</v>
      </c>
    </row>
    <row r="4371" spans="1:5">
      <c r="A4371" s="153">
        <v>11379</v>
      </c>
      <c r="B4371" s="153" t="s">
        <v>11711</v>
      </c>
      <c r="C4371" s="153" t="s">
        <v>5580</v>
      </c>
      <c r="D4371" s="153" t="s">
        <v>128</v>
      </c>
      <c r="E4371" s="153">
        <v>59.17</v>
      </c>
    </row>
    <row r="4372" spans="1:5">
      <c r="A4372" s="153">
        <v>11493</v>
      </c>
      <c r="B4372" s="153" t="s">
        <v>11712</v>
      </c>
      <c r="C4372" s="153" t="s">
        <v>5580</v>
      </c>
      <c r="D4372" s="153" t="s">
        <v>128</v>
      </c>
      <c r="E4372" s="153">
        <v>34.130000000000003</v>
      </c>
    </row>
    <row r="4373" spans="1:5">
      <c r="A4373" s="153">
        <v>42717</v>
      </c>
      <c r="B4373" s="153" t="s">
        <v>11713</v>
      </c>
      <c r="C4373" s="153" t="s">
        <v>5580</v>
      </c>
      <c r="D4373" s="153" t="s">
        <v>128</v>
      </c>
      <c r="E4373" s="153">
        <v>317.05</v>
      </c>
    </row>
    <row r="4374" spans="1:5">
      <c r="A4374" s="153">
        <v>42718</v>
      </c>
      <c r="B4374" s="153" t="s">
        <v>11714</v>
      </c>
      <c r="C4374" s="153" t="s">
        <v>5580</v>
      </c>
      <c r="D4374" s="153" t="s">
        <v>128</v>
      </c>
      <c r="E4374" s="153">
        <v>351.99</v>
      </c>
    </row>
    <row r="4375" spans="1:5">
      <c r="A4375" s="153">
        <v>7106</v>
      </c>
      <c r="B4375" s="153" t="s">
        <v>11715</v>
      </c>
      <c r="C4375" s="153" t="s">
        <v>5580</v>
      </c>
      <c r="D4375" s="153" t="s">
        <v>127</v>
      </c>
      <c r="E4375" s="153">
        <v>104.05</v>
      </c>
    </row>
    <row r="4376" spans="1:5">
      <c r="A4376" s="153">
        <v>7104</v>
      </c>
      <c r="B4376" s="153" t="s">
        <v>11716</v>
      </c>
      <c r="C4376" s="153" t="s">
        <v>5580</v>
      </c>
      <c r="D4376" s="153" t="s">
        <v>127</v>
      </c>
      <c r="E4376" s="153">
        <v>2.17</v>
      </c>
    </row>
    <row r="4377" spans="1:5">
      <c r="A4377" s="153">
        <v>7136</v>
      </c>
      <c r="B4377" s="153" t="s">
        <v>11717</v>
      </c>
      <c r="C4377" s="153" t="s">
        <v>5580</v>
      </c>
      <c r="D4377" s="153" t="s">
        <v>127</v>
      </c>
      <c r="E4377" s="153">
        <v>4.08</v>
      </c>
    </row>
    <row r="4378" spans="1:5">
      <c r="A4378" s="153">
        <v>7128</v>
      </c>
      <c r="B4378" s="153" t="s">
        <v>11718</v>
      </c>
      <c r="C4378" s="153" t="s">
        <v>5580</v>
      </c>
      <c r="D4378" s="153" t="s">
        <v>127</v>
      </c>
      <c r="E4378" s="153">
        <v>6.68</v>
      </c>
    </row>
    <row r="4379" spans="1:5">
      <c r="A4379" s="153">
        <v>7108</v>
      </c>
      <c r="B4379" s="153" t="s">
        <v>11719</v>
      </c>
      <c r="C4379" s="153" t="s">
        <v>5580</v>
      </c>
      <c r="D4379" s="153" t="s">
        <v>127</v>
      </c>
      <c r="E4379" s="153">
        <v>7.15</v>
      </c>
    </row>
    <row r="4380" spans="1:5">
      <c r="A4380" s="153">
        <v>7129</v>
      </c>
      <c r="B4380" s="153" t="s">
        <v>11720</v>
      </c>
      <c r="C4380" s="153" t="s">
        <v>5580</v>
      </c>
      <c r="D4380" s="153" t="s">
        <v>127</v>
      </c>
      <c r="E4380" s="153">
        <v>5.94</v>
      </c>
    </row>
    <row r="4381" spans="1:5">
      <c r="A4381" s="153">
        <v>7130</v>
      </c>
      <c r="B4381" s="153" t="s">
        <v>11721</v>
      </c>
      <c r="C4381" s="153" t="s">
        <v>5580</v>
      </c>
      <c r="D4381" s="153" t="s">
        <v>127</v>
      </c>
      <c r="E4381" s="153">
        <v>9.69</v>
      </c>
    </row>
    <row r="4382" spans="1:5">
      <c r="A4382" s="153">
        <v>7131</v>
      </c>
      <c r="B4382" s="153" t="s">
        <v>11722</v>
      </c>
      <c r="C4382" s="153" t="s">
        <v>5580</v>
      </c>
      <c r="D4382" s="153" t="s">
        <v>127</v>
      </c>
      <c r="E4382" s="153">
        <v>11.89</v>
      </c>
    </row>
    <row r="4383" spans="1:5">
      <c r="A4383" s="153">
        <v>7132</v>
      </c>
      <c r="B4383" s="153" t="s">
        <v>11723</v>
      </c>
      <c r="C4383" s="153" t="s">
        <v>5580</v>
      </c>
      <c r="D4383" s="153" t="s">
        <v>127</v>
      </c>
      <c r="E4383" s="153">
        <v>33.020000000000003</v>
      </c>
    </row>
    <row r="4384" spans="1:5">
      <c r="A4384" s="153">
        <v>7133</v>
      </c>
      <c r="B4384" s="153" t="s">
        <v>11724</v>
      </c>
      <c r="C4384" s="153" t="s">
        <v>5580</v>
      </c>
      <c r="D4384" s="153" t="s">
        <v>127</v>
      </c>
      <c r="E4384" s="153">
        <v>51.28</v>
      </c>
    </row>
    <row r="4385" spans="1:5">
      <c r="A4385" s="153">
        <v>37420</v>
      </c>
      <c r="B4385" s="153" t="s">
        <v>11725</v>
      </c>
      <c r="C4385" s="153" t="s">
        <v>5580</v>
      </c>
      <c r="D4385" s="153" t="s">
        <v>128</v>
      </c>
      <c r="E4385" s="153">
        <v>36.49</v>
      </c>
    </row>
    <row r="4386" spans="1:5">
      <c r="A4386" s="153">
        <v>37421</v>
      </c>
      <c r="B4386" s="153" t="s">
        <v>11726</v>
      </c>
      <c r="C4386" s="153" t="s">
        <v>5580</v>
      </c>
      <c r="D4386" s="153" t="s">
        <v>128</v>
      </c>
      <c r="E4386" s="153">
        <v>49.87</v>
      </c>
    </row>
    <row r="4387" spans="1:5">
      <c r="A4387" s="153">
        <v>37422</v>
      </c>
      <c r="B4387" s="153" t="s">
        <v>11727</v>
      </c>
      <c r="C4387" s="153" t="s">
        <v>5580</v>
      </c>
      <c r="D4387" s="153" t="s">
        <v>128</v>
      </c>
      <c r="E4387" s="153">
        <v>46.68</v>
      </c>
    </row>
    <row r="4388" spans="1:5">
      <c r="A4388" s="153">
        <v>37443</v>
      </c>
      <c r="B4388" s="153" t="s">
        <v>11728</v>
      </c>
      <c r="C4388" s="153" t="s">
        <v>5580</v>
      </c>
      <c r="D4388" s="153" t="s">
        <v>128</v>
      </c>
      <c r="E4388" s="153">
        <v>129.57</v>
      </c>
    </row>
    <row r="4389" spans="1:5">
      <c r="A4389" s="153">
        <v>37444</v>
      </c>
      <c r="B4389" s="153" t="s">
        <v>11729</v>
      </c>
      <c r="C4389" s="153" t="s">
        <v>5580</v>
      </c>
      <c r="D4389" s="153" t="s">
        <v>128</v>
      </c>
      <c r="E4389" s="153">
        <v>131.76</v>
      </c>
    </row>
    <row r="4390" spans="1:5">
      <c r="A4390" s="153">
        <v>37445</v>
      </c>
      <c r="B4390" s="153" t="s">
        <v>11730</v>
      </c>
      <c r="C4390" s="153" t="s">
        <v>5580</v>
      </c>
      <c r="D4390" s="153" t="s">
        <v>128</v>
      </c>
      <c r="E4390" s="153">
        <v>199.72</v>
      </c>
    </row>
    <row r="4391" spans="1:5">
      <c r="A4391" s="153">
        <v>37446</v>
      </c>
      <c r="B4391" s="153" t="s">
        <v>11731</v>
      </c>
      <c r="C4391" s="153" t="s">
        <v>5580</v>
      </c>
      <c r="D4391" s="153" t="s">
        <v>128</v>
      </c>
      <c r="E4391" s="153">
        <v>217.73</v>
      </c>
    </row>
    <row r="4392" spans="1:5">
      <c r="A4392" s="153">
        <v>37447</v>
      </c>
      <c r="B4392" s="153" t="s">
        <v>11732</v>
      </c>
      <c r="C4392" s="153" t="s">
        <v>5580</v>
      </c>
      <c r="D4392" s="153" t="s">
        <v>128</v>
      </c>
      <c r="E4392" s="153">
        <v>221.13</v>
      </c>
    </row>
    <row r="4393" spans="1:5">
      <c r="A4393" s="153">
        <v>37448</v>
      </c>
      <c r="B4393" s="153" t="s">
        <v>11733</v>
      </c>
      <c r="C4393" s="153" t="s">
        <v>5580</v>
      </c>
      <c r="D4393" s="153" t="s">
        <v>128</v>
      </c>
      <c r="E4393" s="153">
        <v>303.32</v>
      </c>
    </row>
    <row r="4394" spans="1:5">
      <c r="A4394" s="153">
        <v>37440</v>
      </c>
      <c r="B4394" s="153" t="s">
        <v>11734</v>
      </c>
      <c r="C4394" s="153" t="s">
        <v>5580</v>
      </c>
      <c r="D4394" s="153" t="s">
        <v>128</v>
      </c>
      <c r="E4394" s="153">
        <v>102.84</v>
      </c>
    </row>
    <row r="4395" spans="1:5">
      <c r="A4395" s="153">
        <v>37441</v>
      </c>
      <c r="B4395" s="153" t="s">
        <v>11735</v>
      </c>
      <c r="C4395" s="153" t="s">
        <v>5580</v>
      </c>
      <c r="D4395" s="153" t="s">
        <v>128</v>
      </c>
      <c r="E4395" s="153">
        <v>102.84</v>
      </c>
    </row>
    <row r="4396" spans="1:5">
      <c r="A4396" s="153">
        <v>37442</v>
      </c>
      <c r="B4396" s="153" t="s">
        <v>11736</v>
      </c>
      <c r="C4396" s="153" t="s">
        <v>5580</v>
      </c>
      <c r="D4396" s="153" t="s">
        <v>128</v>
      </c>
      <c r="E4396" s="153">
        <v>123.86</v>
      </c>
    </row>
    <row r="4397" spans="1:5">
      <c r="A4397" s="153">
        <v>38017</v>
      </c>
      <c r="B4397" s="153" t="s">
        <v>11737</v>
      </c>
      <c r="C4397" s="153" t="s">
        <v>5580</v>
      </c>
      <c r="D4397" s="153" t="s">
        <v>127</v>
      </c>
      <c r="E4397" s="153">
        <v>6.79</v>
      </c>
    </row>
    <row r="4398" spans="1:5">
      <c r="A4398" s="153">
        <v>38018</v>
      </c>
      <c r="B4398" s="153" t="s">
        <v>11738</v>
      </c>
      <c r="C4398" s="153" t="s">
        <v>5580</v>
      </c>
      <c r="D4398" s="153" t="s">
        <v>127</v>
      </c>
      <c r="E4398" s="153">
        <v>7.49</v>
      </c>
    </row>
    <row r="4399" spans="1:5">
      <c r="A4399" s="153">
        <v>39895</v>
      </c>
      <c r="B4399" s="153" t="s">
        <v>11739</v>
      </c>
      <c r="C4399" s="153" t="s">
        <v>5580</v>
      </c>
      <c r="D4399" s="153" t="s">
        <v>128</v>
      </c>
      <c r="E4399" s="153">
        <v>27.39</v>
      </c>
    </row>
    <row r="4400" spans="1:5">
      <c r="A4400" s="153">
        <v>39896</v>
      </c>
      <c r="B4400" s="153" t="s">
        <v>11740</v>
      </c>
      <c r="C4400" s="153" t="s">
        <v>5580</v>
      </c>
      <c r="D4400" s="153" t="s">
        <v>128</v>
      </c>
      <c r="E4400" s="153">
        <v>40.15</v>
      </c>
    </row>
    <row r="4401" spans="1:5">
      <c r="A4401" s="153">
        <v>38873</v>
      </c>
      <c r="B4401" s="153" t="s">
        <v>11741</v>
      </c>
      <c r="C4401" s="153" t="s">
        <v>5580</v>
      </c>
      <c r="D4401" s="153" t="s">
        <v>128</v>
      </c>
      <c r="E4401" s="153">
        <v>10.31</v>
      </c>
    </row>
    <row r="4402" spans="1:5">
      <c r="A4402" s="153">
        <v>38874</v>
      </c>
      <c r="B4402" s="153" t="s">
        <v>11742</v>
      </c>
      <c r="C4402" s="153" t="s">
        <v>5580</v>
      </c>
      <c r="D4402" s="153" t="s">
        <v>128</v>
      </c>
      <c r="E4402" s="153">
        <v>12.54</v>
      </c>
    </row>
    <row r="4403" spans="1:5">
      <c r="A4403" s="153">
        <v>38875</v>
      </c>
      <c r="B4403" s="153" t="s">
        <v>11743</v>
      </c>
      <c r="C4403" s="153" t="s">
        <v>5580</v>
      </c>
      <c r="D4403" s="153" t="s">
        <v>128</v>
      </c>
      <c r="E4403" s="153">
        <v>22.17</v>
      </c>
    </row>
    <row r="4404" spans="1:5">
      <c r="A4404" s="153">
        <v>38876</v>
      </c>
      <c r="B4404" s="153" t="s">
        <v>11744</v>
      </c>
      <c r="C4404" s="153" t="s">
        <v>5580</v>
      </c>
      <c r="D4404" s="153" t="s">
        <v>128</v>
      </c>
      <c r="E4404" s="153">
        <v>29.83</v>
      </c>
    </row>
    <row r="4405" spans="1:5">
      <c r="A4405" s="153">
        <v>39000</v>
      </c>
      <c r="B4405" s="153" t="s">
        <v>11745</v>
      </c>
      <c r="C4405" s="153" t="s">
        <v>5580</v>
      </c>
      <c r="D4405" s="153" t="s">
        <v>128</v>
      </c>
      <c r="E4405" s="153">
        <v>23.79</v>
      </c>
    </row>
    <row r="4406" spans="1:5">
      <c r="A4406" s="153">
        <v>38674</v>
      </c>
      <c r="B4406" s="153" t="s">
        <v>11746</v>
      </c>
      <c r="C4406" s="153" t="s">
        <v>5580</v>
      </c>
      <c r="D4406" s="153" t="s">
        <v>127</v>
      </c>
      <c r="E4406" s="153">
        <v>23.62</v>
      </c>
    </row>
    <row r="4407" spans="1:5">
      <c r="A4407" s="153">
        <v>38911</v>
      </c>
      <c r="B4407" s="153" t="s">
        <v>11747</v>
      </c>
      <c r="C4407" s="153" t="s">
        <v>5580</v>
      </c>
      <c r="D4407" s="153" t="s">
        <v>128</v>
      </c>
      <c r="E4407" s="153">
        <v>36.99</v>
      </c>
    </row>
    <row r="4408" spans="1:5">
      <c r="A4408" s="153">
        <v>38912</v>
      </c>
      <c r="B4408" s="153" t="s">
        <v>11748</v>
      </c>
      <c r="C4408" s="153" t="s">
        <v>5580</v>
      </c>
      <c r="D4408" s="153" t="s">
        <v>128</v>
      </c>
      <c r="E4408" s="153">
        <v>47.01</v>
      </c>
    </row>
    <row r="4409" spans="1:5">
      <c r="A4409" s="153">
        <v>38019</v>
      </c>
      <c r="B4409" s="153" t="s">
        <v>11749</v>
      </c>
      <c r="C4409" s="153" t="s">
        <v>5580</v>
      </c>
      <c r="D4409" s="153" t="s">
        <v>127</v>
      </c>
      <c r="E4409" s="153">
        <v>5.92</v>
      </c>
    </row>
    <row r="4410" spans="1:5">
      <c r="A4410" s="153">
        <v>38020</v>
      </c>
      <c r="B4410" s="153" t="s">
        <v>11750</v>
      </c>
      <c r="C4410" s="153" t="s">
        <v>5580</v>
      </c>
      <c r="D4410" s="153" t="s">
        <v>127</v>
      </c>
      <c r="E4410" s="153">
        <v>7.49</v>
      </c>
    </row>
    <row r="4411" spans="1:5">
      <c r="A4411" s="153">
        <v>38454</v>
      </c>
      <c r="B4411" s="153" t="s">
        <v>11751</v>
      </c>
      <c r="C4411" s="153" t="s">
        <v>5580</v>
      </c>
      <c r="D4411" s="153" t="s">
        <v>128</v>
      </c>
      <c r="E4411" s="153">
        <v>4.34</v>
      </c>
    </row>
    <row r="4412" spans="1:5">
      <c r="A4412" s="153">
        <v>38455</v>
      </c>
      <c r="B4412" s="153" t="s">
        <v>11752</v>
      </c>
      <c r="C4412" s="153" t="s">
        <v>5580</v>
      </c>
      <c r="D4412" s="153" t="s">
        <v>128</v>
      </c>
      <c r="E4412" s="153">
        <v>3.97</v>
      </c>
    </row>
    <row r="4413" spans="1:5">
      <c r="A4413" s="153">
        <v>38462</v>
      </c>
      <c r="B4413" s="153" t="s">
        <v>11753</v>
      </c>
      <c r="C4413" s="153" t="s">
        <v>5580</v>
      </c>
      <c r="D4413" s="153" t="s">
        <v>128</v>
      </c>
      <c r="E4413" s="153">
        <v>112.21</v>
      </c>
    </row>
    <row r="4414" spans="1:5">
      <c r="A4414" s="153">
        <v>36362</v>
      </c>
      <c r="B4414" s="153" t="s">
        <v>11754</v>
      </c>
      <c r="C4414" s="153" t="s">
        <v>5580</v>
      </c>
      <c r="D4414" s="153" t="s">
        <v>128</v>
      </c>
      <c r="E4414" s="153">
        <v>1.71</v>
      </c>
    </row>
    <row r="4415" spans="1:5">
      <c r="A4415" s="153">
        <v>36298</v>
      </c>
      <c r="B4415" s="153" t="s">
        <v>11755</v>
      </c>
      <c r="C4415" s="153" t="s">
        <v>5580</v>
      </c>
      <c r="D4415" s="153" t="s">
        <v>128</v>
      </c>
      <c r="E4415" s="153">
        <v>2.5299999999999998</v>
      </c>
    </row>
    <row r="4416" spans="1:5">
      <c r="A4416" s="153">
        <v>38456</v>
      </c>
      <c r="B4416" s="153" t="s">
        <v>11756</v>
      </c>
      <c r="C4416" s="153" t="s">
        <v>5580</v>
      </c>
      <c r="D4416" s="153" t="s">
        <v>128</v>
      </c>
      <c r="E4416" s="153">
        <v>4.13</v>
      </c>
    </row>
    <row r="4417" spans="1:5">
      <c r="A4417" s="153">
        <v>38457</v>
      </c>
      <c r="B4417" s="153" t="s">
        <v>11757</v>
      </c>
      <c r="C4417" s="153" t="s">
        <v>5580</v>
      </c>
      <c r="D4417" s="153" t="s">
        <v>128</v>
      </c>
      <c r="E4417" s="153">
        <v>9.3000000000000007</v>
      </c>
    </row>
    <row r="4418" spans="1:5">
      <c r="A4418" s="153">
        <v>38458</v>
      </c>
      <c r="B4418" s="153" t="s">
        <v>11758</v>
      </c>
      <c r="C4418" s="153" t="s">
        <v>5580</v>
      </c>
      <c r="D4418" s="153" t="s">
        <v>128</v>
      </c>
      <c r="E4418" s="153">
        <v>12.47</v>
      </c>
    </row>
    <row r="4419" spans="1:5">
      <c r="A4419" s="153">
        <v>38459</v>
      </c>
      <c r="B4419" s="153" t="s">
        <v>11759</v>
      </c>
      <c r="C4419" s="153" t="s">
        <v>5580</v>
      </c>
      <c r="D4419" s="153" t="s">
        <v>128</v>
      </c>
      <c r="E4419" s="153">
        <v>22.01</v>
      </c>
    </row>
    <row r="4420" spans="1:5">
      <c r="A4420" s="153">
        <v>38460</v>
      </c>
      <c r="B4420" s="153" t="s">
        <v>11760</v>
      </c>
      <c r="C4420" s="153" t="s">
        <v>5580</v>
      </c>
      <c r="D4420" s="153" t="s">
        <v>128</v>
      </c>
      <c r="E4420" s="153">
        <v>45.97</v>
      </c>
    </row>
    <row r="4421" spans="1:5">
      <c r="A4421" s="153">
        <v>38461</v>
      </c>
      <c r="B4421" s="153" t="s">
        <v>11761</v>
      </c>
      <c r="C4421" s="153" t="s">
        <v>5580</v>
      </c>
      <c r="D4421" s="153" t="s">
        <v>128</v>
      </c>
      <c r="E4421" s="153">
        <v>70.12</v>
      </c>
    </row>
    <row r="4422" spans="1:5">
      <c r="A4422" s="153">
        <v>7094</v>
      </c>
      <c r="B4422" s="153" t="s">
        <v>11762</v>
      </c>
      <c r="C4422" s="153" t="s">
        <v>5580</v>
      </c>
      <c r="D4422" s="153" t="s">
        <v>127</v>
      </c>
      <c r="E4422" s="153">
        <v>7.49</v>
      </c>
    </row>
    <row r="4423" spans="1:5">
      <c r="A4423" s="153">
        <v>7116</v>
      </c>
      <c r="B4423" s="153" t="s">
        <v>11763</v>
      </c>
      <c r="C4423" s="153" t="s">
        <v>5580</v>
      </c>
      <c r="D4423" s="153" t="s">
        <v>127</v>
      </c>
      <c r="E4423" s="153">
        <v>1.96</v>
      </c>
    </row>
    <row r="4424" spans="1:5">
      <c r="A4424" s="153">
        <v>7118</v>
      </c>
      <c r="B4424" s="153" t="s">
        <v>11764</v>
      </c>
      <c r="C4424" s="153" t="s">
        <v>5580</v>
      </c>
      <c r="D4424" s="153" t="s">
        <v>127</v>
      </c>
      <c r="E4424" s="153">
        <v>16.54</v>
      </c>
    </row>
    <row r="4425" spans="1:5">
      <c r="A4425" s="153">
        <v>7117</v>
      </c>
      <c r="B4425" s="153" t="s">
        <v>11765</v>
      </c>
      <c r="C4425" s="153" t="s">
        <v>5580</v>
      </c>
      <c r="D4425" s="153" t="s">
        <v>127</v>
      </c>
      <c r="E4425" s="153">
        <v>14.71</v>
      </c>
    </row>
    <row r="4426" spans="1:5">
      <c r="A4426" s="153">
        <v>7098</v>
      </c>
      <c r="B4426" s="153" t="s">
        <v>11766</v>
      </c>
      <c r="C4426" s="153" t="s">
        <v>5580</v>
      </c>
      <c r="D4426" s="153" t="s">
        <v>127</v>
      </c>
      <c r="E4426" s="153">
        <v>2.0499999999999998</v>
      </c>
    </row>
    <row r="4427" spans="1:5">
      <c r="A4427" s="153">
        <v>7110</v>
      </c>
      <c r="B4427" s="153" t="s">
        <v>11767</v>
      </c>
      <c r="C4427" s="153" t="s">
        <v>5580</v>
      </c>
      <c r="D4427" s="153" t="s">
        <v>127</v>
      </c>
      <c r="E4427" s="153">
        <v>35.979999999999997</v>
      </c>
    </row>
    <row r="4428" spans="1:5">
      <c r="A4428" s="153">
        <v>7123</v>
      </c>
      <c r="B4428" s="153" t="s">
        <v>11768</v>
      </c>
      <c r="C4428" s="153" t="s">
        <v>5580</v>
      </c>
      <c r="D4428" s="153" t="s">
        <v>127</v>
      </c>
      <c r="E4428" s="153">
        <v>2.64</v>
      </c>
    </row>
    <row r="4429" spans="1:5">
      <c r="A4429" s="153">
        <v>7121</v>
      </c>
      <c r="B4429" s="153" t="s">
        <v>11769</v>
      </c>
      <c r="C4429" s="153" t="s">
        <v>5580</v>
      </c>
      <c r="D4429" s="153" t="s">
        <v>127</v>
      </c>
      <c r="E4429" s="153">
        <v>6.5</v>
      </c>
    </row>
    <row r="4430" spans="1:5">
      <c r="A4430" s="153">
        <v>7137</v>
      </c>
      <c r="B4430" s="153" t="s">
        <v>11770</v>
      </c>
      <c r="C4430" s="153" t="s">
        <v>5580</v>
      </c>
      <c r="D4430" s="153" t="s">
        <v>127</v>
      </c>
      <c r="E4430" s="153">
        <v>5.85</v>
      </c>
    </row>
    <row r="4431" spans="1:5">
      <c r="A4431" s="153">
        <v>7122</v>
      </c>
      <c r="B4431" s="153" t="s">
        <v>11771</v>
      </c>
      <c r="C4431" s="153" t="s">
        <v>5580</v>
      </c>
      <c r="D4431" s="153" t="s">
        <v>127</v>
      </c>
      <c r="E4431" s="153">
        <v>7.31</v>
      </c>
    </row>
    <row r="4432" spans="1:5">
      <c r="A4432" s="153">
        <v>7114</v>
      </c>
      <c r="B4432" s="153" t="s">
        <v>11772</v>
      </c>
      <c r="C4432" s="153" t="s">
        <v>5580</v>
      </c>
      <c r="D4432" s="153" t="s">
        <v>127</v>
      </c>
      <c r="E4432" s="153">
        <v>11.27</v>
      </c>
    </row>
    <row r="4433" spans="1:5">
      <c r="A4433" s="153">
        <v>7109</v>
      </c>
      <c r="B4433" s="153" t="s">
        <v>11773</v>
      </c>
      <c r="C4433" s="153" t="s">
        <v>5580</v>
      </c>
      <c r="D4433" s="153" t="s">
        <v>127</v>
      </c>
      <c r="E4433" s="153">
        <v>1.97</v>
      </c>
    </row>
    <row r="4434" spans="1:5">
      <c r="A4434" s="153">
        <v>7135</v>
      </c>
      <c r="B4434" s="153" t="s">
        <v>11774</v>
      </c>
      <c r="C4434" s="153" t="s">
        <v>5580</v>
      </c>
      <c r="D4434" s="153" t="s">
        <v>127</v>
      </c>
      <c r="E4434" s="153">
        <v>3.08</v>
      </c>
    </row>
    <row r="4435" spans="1:5">
      <c r="A4435" s="153">
        <v>37947</v>
      </c>
      <c r="B4435" s="153" t="s">
        <v>11775</v>
      </c>
      <c r="C4435" s="153" t="s">
        <v>5580</v>
      </c>
      <c r="D4435" s="153" t="s">
        <v>127</v>
      </c>
      <c r="E4435" s="153">
        <v>3.12</v>
      </c>
    </row>
    <row r="4436" spans="1:5">
      <c r="A4436" s="153">
        <v>7103</v>
      </c>
      <c r="B4436" s="153" t="s">
        <v>11776</v>
      </c>
      <c r="C4436" s="153" t="s">
        <v>5580</v>
      </c>
      <c r="D4436" s="153" t="s">
        <v>127</v>
      </c>
      <c r="E4436" s="153">
        <v>7.15</v>
      </c>
    </row>
    <row r="4437" spans="1:5">
      <c r="A4437" s="153">
        <v>40419</v>
      </c>
      <c r="B4437" s="153" t="s">
        <v>11777</v>
      </c>
      <c r="C4437" s="153" t="s">
        <v>5580</v>
      </c>
      <c r="D4437" s="153" t="s">
        <v>128</v>
      </c>
      <c r="E4437" s="153">
        <v>20</v>
      </c>
    </row>
    <row r="4438" spans="1:5">
      <c r="A4438" s="153">
        <v>40420</v>
      </c>
      <c r="B4438" s="153" t="s">
        <v>11778</v>
      </c>
      <c r="C4438" s="153" t="s">
        <v>5580</v>
      </c>
      <c r="D4438" s="153" t="s">
        <v>128</v>
      </c>
      <c r="E4438" s="153">
        <v>29.18</v>
      </c>
    </row>
    <row r="4439" spans="1:5">
      <c r="A4439" s="153">
        <v>40421</v>
      </c>
      <c r="B4439" s="153" t="s">
        <v>11779</v>
      </c>
      <c r="C4439" s="153" t="s">
        <v>5580</v>
      </c>
      <c r="D4439" s="153" t="s">
        <v>128</v>
      </c>
      <c r="E4439" s="153">
        <v>31.06</v>
      </c>
    </row>
    <row r="4440" spans="1:5">
      <c r="A4440" s="153">
        <v>7126</v>
      </c>
      <c r="B4440" s="153" t="s">
        <v>11780</v>
      </c>
      <c r="C4440" s="153" t="s">
        <v>5580</v>
      </c>
      <c r="D4440" s="153" t="s">
        <v>127</v>
      </c>
      <c r="E4440" s="153">
        <v>15.01</v>
      </c>
    </row>
    <row r="4441" spans="1:5">
      <c r="A4441" s="153">
        <v>38905</v>
      </c>
      <c r="B4441" s="153" t="s">
        <v>11781</v>
      </c>
      <c r="C4441" s="153" t="s">
        <v>5580</v>
      </c>
      <c r="D4441" s="153" t="s">
        <v>128</v>
      </c>
      <c r="E4441" s="153">
        <v>11.59</v>
      </c>
    </row>
    <row r="4442" spans="1:5">
      <c r="A4442" s="153">
        <v>38907</v>
      </c>
      <c r="B4442" s="153" t="s">
        <v>11782</v>
      </c>
      <c r="C4442" s="153" t="s">
        <v>5580</v>
      </c>
      <c r="D4442" s="153" t="s">
        <v>128</v>
      </c>
      <c r="E4442" s="153">
        <v>12.33</v>
      </c>
    </row>
    <row r="4443" spans="1:5">
      <c r="A4443" s="153">
        <v>38908</v>
      </c>
      <c r="B4443" s="153" t="s">
        <v>11783</v>
      </c>
      <c r="C4443" s="153" t="s">
        <v>5580</v>
      </c>
      <c r="D4443" s="153" t="s">
        <v>128</v>
      </c>
      <c r="E4443" s="153">
        <v>13.88</v>
      </c>
    </row>
    <row r="4444" spans="1:5">
      <c r="A4444" s="153">
        <v>38909</v>
      </c>
      <c r="B4444" s="153" t="s">
        <v>11784</v>
      </c>
      <c r="C4444" s="153" t="s">
        <v>5580</v>
      </c>
      <c r="D4444" s="153" t="s">
        <v>128</v>
      </c>
      <c r="E4444" s="153">
        <v>19.95</v>
      </c>
    </row>
    <row r="4445" spans="1:5">
      <c r="A4445" s="153">
        <v>38910</v>
      </c>
      <c r="B4445" s="153" t="s">
        <v>11785</v>
      </c>
      <c r="C4445" s="153" t="s">
        <v>5580</v>
      </c>
      <c r="D4445" s="153" t="s">
        <v>128</v>
      </c>
      <c r="E4445" s="153">
        <v>21.55</v>
      </c>
    </row>
    <row r="4446" spans="1:5">
      <c r="A4446" s="153">
        <v>38897</v>
      </c>
      <c r="B4446" s="153" t="s">
        <v>11786</v>
      </c>
      <c r="C4446" s="153" t="s">
        <v>5580</v>
      </c>
      <c r="D4446" s="153" t="s">
        <v>128</v>
      </c>
      <c r="E4446" s="153">
        <v>11.64</v>
      </c>
    </row>
    <row r="4447" spans="1:5">
      <c r="A4447" s="153">
        <v>38899</v>
      </c>
      <c r="B4447" s="153" t="s">
        <v>11787</v>
      </c>
      <c r="C4447" s="153" t="s">
        <v>5580</v>
      </c>
      <c r="D4447" s="153" t="s">
        <v>128</v>
      </c>
      <c r="E4447" s="153">
        <v>13.09</v>
      </c>
    </row>
    <row r="4448" spans="1:5">
      <c r="A4448" s="153">
        <v>38900</v>
      </c>
      <c r="B4448" s="153" t="s">
        <v>11788</v>
      </c>
      <c r="C4448" s="153" t="s">
        <v>5580</v>
      </c>
      <c r="D4448" s="153" t="s">
        <v>128</v>
      </c>
      <c r="E4448" s="153">
        <v>13.65</v>
      </c>
    </row>
    <row r="4449" spans="1:5">
      <c r="A4449" s="153">
        <v>38901</v>
      </c>
      <c r="B4449" s="153" t="s">
        <v>11789</v>
      </c>
      <c r="C4449" s="153" t="s">
        <v>5580</v>
      </c>
      <c r="D4449" s="153" t="s">
        <v>128</v>
      </c>
      <c r="E4449" s="153">
        <v>22.33</v>
      </c>
    </row>
    <row r="4450" spans="1:5">
      <c r="A4450" s="153">
        <v>38904</v>
      </c>
      <c r="B4450" s="153" t="s">
        <v>11790</v>
      </c>
      <c r="C4450" s="153" t="s">
        <v>5580</v>
      </c>
      <c r="D4450" s="153" t="s">
        <v>128</v>
      </c>
      <c r="E4450" s="153">
        <v>36.28</v>
      </c>
    </row>
    <row r="4451" spans="1:5">
      <c r="A4451" s="153">
        <v>38903</v>
      </c>
      <c r="B4451" s="153" t="s">
        <v>11791</v>
      </c>
      <c r="C4451" s="153" t="s">
        <v>5580</v>
      </c>
      <c r="D4451" s="153" t="s">
        <v>128</v>
      </c>
      <c r="E4451" s="153">
        <v>36.049999999999997</v>
      </c>
    </row>
    <row r="4452" spans="1:5">
      <c r="A4452" s="153">
        <v>7091</v>
      </c>
      <c r="B4452" s="153" t="s">
        <v>11792</v>
      </c>
      <c r="C4452" s="153" t="s">
        <v>5580</v>
      </c>
      <c r="D4452" s="153" t="s">
        <v>127</v>
      </c>
      <c r="E4452" s="153">
        <v>9.25</v>
      </c>
    </row>
    <row r="4453" spans="1:5">
      <c r="A4453" s="153">
        <v>11655</v>
      </c>
      <c r="B4453" s="153" t="s">
        <v>11793</v>
      </c>
      <c r="C4453" s="153" t="s">
        <v>5580</v>
      </c>
      <c r="D4453" s="153" t="s">
        <v>127</v>
      </c>
      <c r="E4453" s="153">
        <v>8.83</v>
      </c>
    </row>
    <row r="4454" spans="1:5">
      <c r="A4454" s="153">
        <v>11656</v>
      </c>
      <c r="B4454" s="153" t="s">
        <v>11794</v>
      </c>
      <c r="C4454" s="153" t="s">
        <v>5580</v>
      </c>
      <c r="D4454" s="153" t="s">
        <v>127</v>
      </c>
      <c r="E4454" s="153">
        <v>9.24</v>
      </c>
    </row>
    <row r="4455" spans="1:5">
      <c r="A4455" s="153">
        <v>37948</v>
      </c>
      <c r="B4455" s="153" t="s">
        <v>11795</v>
      </c>
      <c r="C4455" s="153" t="s">
        <v>5580</v>
      </c>
      <c r="D4455" s="153" t="s">
        <v>127</v>
      </c>
      <c r="E4455" s="153">
        <v>1.87</v>
      </c>
    </row>
    <row r="4456" spans="1:5">
      <c r="A4456" s="153">
        <v>7097</v>
      </c>
      <c r="B4456" s="153" t="s">
        <v>11796</v>
      </c>
      <c r="C4456" s="153" t="s">
        <v>5580</v>
      </c>
      <c r="D4456" s="153" t="s">
        <v>127</v>
      </c>
      <c r="E4456" s="153">
        <v>4.1100000000000003</v>
      </c>
    </row>
    <row r="4457" spans="1:5">
      <c r="A4457" s="153">
        <v>11657</v>
      </c>
      <c r="B4457" s="153" t="s">
        <v>11797</v>
      </c>
      <c r="C4457" s="153" t="s">
        <v>5580</v>
      </c>
      <c r="D4457" s="153" t="s">
        <v>127</v>
      </c>
      <c r="E4457" s="153">
        <v>8.0500000000000007</v>
      </c>
    </row>
    <row r="4458" spans="1:5">
      <c r="A4458" s="153">
        <v>11658</v>
      </c>
      <c r="B4458" s="153" t="s">
        <v>11798</v>
      </c>
      <c r="C4458" s="153" t="s">
        <v>5580</v>
      </c>
      <c r="D4458" s="153" t="s">
        <v>127</v>
      </c>
      <c r="E4458" s="153">
        <v>8.1999999999999993</v>
      </c>
    </row>
    <row r="4459" spans="1:5">
      <c r="A4459" s="153">
        <v>7146</v>
      </c>
      <c r="B4459" s="153" t="s">
        <v>11799</v>
      </c>
      <c r="C4459" s="153" t="s">
        <v>5580</v>
      </c>
      <c r="D4459" s="153" t="s">
        <v>127</v>
      </c>
      <c r="E4459" s="153">
        <v>111.42</v>
      </c>
    </row>
    <row r="4460" spans="1:5">
      <c r="A4460" s="153">
        <v>7138</v>
      </c>
      <c r="B4460" s="153" t="s">
        <v>11800</v>
      </c>
      <c r="C4460" s="153" t="s">
        <v>5580</v>
      </c>
      <c r="D4460" s="153" t="s">
        <v>127</v>
      </c>
      <c r="E4460" s="153">
        <v>0.63</v>
      </c>
    </row>
    <row r="4461" spans="1:5">
      <c r="A4461" s="153">
        <v>7139</v>
      </c>
      <c r="B4461" s="153" t="s">
        <v>11801</v>
      </c>
      <c r="C4461" s="153" t="s">
        <v>5580</v>
      </c>
      <c r="D4461" s="153" t="s">
        <v>127</v>
      </c>
      <c r="E4461" s="153">
        <v>0.82</v>
      </c>
    </row>
    <row r="4462" spans="1:5">
      <c r="A4462" s="153">
        <v>7140</v>
      </c>
      <c r="B4462" s="153" t="s">
        <v>11802</v>
      </c>
      <c r="C4462" s="153" t="s">
        <v>5580</v>
      </c>
      <c r="D4462" s="153" t="s">
        <v>127</v>
      </c>
      <c r="E4462" s="153">
        <v>2.75</v>
      </c>
    </row>
    <row r="4463" spans="1:5">
      <c r="A4463" s="153">
        <v>7141</v>
      </c>
      <c r="B4463" s="153" t="s">
        <v>11803</v>
      </c>
      <c r="C4463" s="153" t="s">
        <v>5580</v>
      </c>
      <c r="D4463" s="153" t="s">
        <v>127</v>
      </c>
      <c r="E4463" s="153">
        <v>6.01</v>
      </c>
    </row>
    <row r="4464" spans="1:5">
      <c r="A4464" s="153">
        <v>7143</v>
      </c>
      <c r="B4464" s="153" t="s">
        <v>11804</v>
      </c>
      <c r="C4464" s="153" t="s">
        <v>5580</v>
      </c>
      <c r="D4464" s="153" t="s">
        <v>127</v>
      </c>
      <c r="E4464" s="153">
        <v>20.03</v>
      </c>
    </row>
    <row r="4465" spans="1:5">
      <c r="A4465" s="153">
        <v>7144</v>
      </c>
      <c r="B4465" s="153" t="s">
        <v>11805</v>
      </c>
      <c r="C4465" s="153" t="s">
        <v>5580</v>
      </c>
      <c r="D4465" s="153" t="s">
        <v>127</v>
      </c>
      <c r="E4465" s="153">
        <v>40.06</v>
      </c>
    </row>
    <row r="4466" spans="1:5">
      <c r="A4466" s="153">
        <v>7145</v>
      </c>
      <c r="B4466" s="153" t="s">
        <v>11806</v>
      </c>
      <c r="C4466" s="153" t="s">
        <v>5580</v>
      </c>
      <c r="D4466" s="153" t="s">
        <v>127</v>
      </c>
      <c r="E4466" s="153">
        <v>65.7</v>
      </c>
    </row>
    <row r="4467" spans="1:5">
      <c r="A4467" s="153">
        <v>7142</v>
      </c>
      <c r="B4467" s="153" t="s">
        <v>11807</v>
      </c>
      <c r="C4467" s="153" t="s">
        <v>5580</v>
      </c>
      <c r="D4467" s="153" t="s">
        <v>127</v>
      </c>
      <c r="E4467" s="153">
        <v>6.72</v>
      </c>
    </row>
    <row r="4468" spans="1:5">
      <c r="A4468" s="153">
        <v>3593</v>
      </c>
      <c r="B4468" s="153" t="s">
        <v>11808</v>
      </c>
      <c r="C4468" s="153" t="s">
        <v>5580</v>
      </c>
      <c r="D4468" s="153" t="s">
        <v>128</v>
      </c>
      <c r="E4468" s="153">
        <v>41.33</v>
      </c>
    </row>
    <row r="4469" spans="1:5">
      <c r="A4469" s="153">
        <v>3588</v>
      </c>
      <c r="B4469" s="153" t="s">
        <v>11809</v>
      </c>
      <c r="C4469" s="153" t="s">
        <v>5580</v>
      </c>
      <c r="D4469" s="153" t="s">
        <v>128</v>
      </c>
      <c r="E4469" s="153">
        <v>31.86</v>
      </c>
    </row>
    <row r="4470" spans="1:5">
      <c r="A4470" s="153">
        <v>3585</v>
      </c>
      <c r="B4470" s="153" t="s">
        <v>11810</v>
      </c>
      <c r="C4470" s="153" t="s">
        <v>5580</v>
      </c>
      <c r="D4470" s="153" t="s">
        <v>128</v>
      </c>
      <c r="E4470" s="153">
        <v>9.84</v>
      </c>
    </row>
    <row r="4471" spans="1:5">
      <c r="A4471" s="153">
        <v>3587</v>
      </c>
      <c r="B4471" s="153" t="s">
        <v>11811</v>
      </c>
      <c r="C4471" s="153" t="s">
        <v>5580</v>
      </c>
      <c r="D4471" s="153" t="s">
        <v>128</v>
      </c>
      <c r="E4471" s="153">
        <v>19.77</v>
      </c>
    </row>
    <row r="4472" spans="1:5">
      <c r="A4472" s="153">
        <v>3590</v>
      </c>
      <c r="B4472" s="153" t="s">
        <v>11812</v>
      </c>
      <c r="C4472" s="153" t="s">
        <v>5580</v>
      </c>
      <c r="D4472" s="153" t="s">
        <v>128</v>
      </c>
      <c r="E4472" s="153">
        <v>117.35</v>
      </c>
    </row>
    <row r="4473" spans="1:5">
      <c r="A4473" s="153">
        <v>3589</v>
      </c>
      <c r="B4473" s="153" t="s">
        <v>11813</v>
      </c>
      <c r="C4473" s="153" t="s">
        <v>5580</v>
      </c>
      <c r="D4473" s="153" t="s">
        <v>128</v>
      </c>
      <c r="E4473" s="153">
        <v>62.99</v>
      </c>
    </row>
    <row r="4474" spans="1:5">
      <c r="A4474" s="153">
        <v>3586</v>
      </c>
      <c r="B4474" s="153" t="s">
        <v>11814</v>
      </c>
      <c r="C4474" s="153" t="s">
        <v>5580</v>
      </c>
      <c r="D4474" s="153" t="s">
        <v>128</v>
      </c>
      <c r="E4474" s="153">
        <v>12.89</v>
      </c>
    </row>
    <row r="4475" spans="1:5">
      <c r="A4475" s="153">
        <v>3592</v>
      </c>
      <c r="B4475" s="153" t="s">
        <v>11815</v>
      </c>
      <c r="C4475" s="153" t="s">
        <v>5580</v>
      </c>
      <c r="D4475" s="153" t="s">
        <v>128</v>
      </c>
      <c r="E4475" s="153">
        <v>185.51</v>
      </c>
    </row>
    <row r="4476" spans="1:5">
      <c r="A4476" s="153">
        <v>3591</v>
      </c>
      <c r="B4476" s="153" t="s">
        <v>11816</v>
      </c>
      <c r="C4476" s="153" t="s">
        <v>5580</v>
      </c>
      <c r="D4476" s="153" t="s">
        <v>128</v>
      </c>
      <c r="E4476" s="153">
        <v>297.37</v>
      </c>
    </row>
    <row r="4477" spans="1:5">
      <c r="A4477" s="153">
        <v>40396</v>
      </c>
      <c r="B4477" s="153" t="s">
        <v>11817</v>
      </c>
      <c r="C4477" s="153" t="s">
        <v>5580</v>
      </c>
      <c r="D4477" s="153" t="s">
        <v>128</v>
      </c>
      <c r="E4477" s="153">
        <v>59.58</v>
      </c>
    </row>
    <row r="4478" spans="1:5">
      <c r="A4478" s="153">
        <v>40395</v>
      </c>
      <c r="B4478" s="153" t="s">
        <v>11818</v>
      </c>
      <c r="C4478" s="153" t="s">
        <v>5580</v>
      </c>
      <c r="D4478" s="153" t="s">
        <v>128</v>
      </c>
      <c r="E4478" s="153">
        <v>45.72</v>
      </c>
    </row>
    <row r="4479" spans="1:5">
      <c r="A4479" s="153">
        <v>40392</v>
      </c>
      <c r="B4479" s="153" t="s">
        <v>11819</v>
      </c>
      <c r="C4479" s="153" t="s">
        <v>5580</v>
      </c>
      <c r="D4479" s="153" t="s">
        <v>128</v>
      </c>
      <c r="E4479" s="153">
        <v>14.71</v>
      </c>
    </row>
    <row r="4480" spans="1:5">
      <c r="A4480" s="153">
        <v>40394</v>
      </c>
      <c r="B4480" s="153" t="s">
        <v>11820</v>
      </c>
      <c r="C4480" s="153" t="s">
        <v>5580</v>
      </c>
      <c r="D4480" s="153" t="s">
        <v>128</v>
      </c>
      <c r="E4480" s="153">
        <v>29.77</v>
      </c>
    </row>
    <row r="4481" spans="1:5">
      <c r="A4481" s="153">
        <v>40398</v>
      </c>
      <c r="B4481" s="153" t="s">
        <v>11821</v>
      </c>
      <c r="C4481" s="153" t="s">
        <v>5580</v>
      </c>
      <c r="D4481" s="153" t="s">
        <v>128</v>
      </c>
      <c r="E4481" s="153">
        <v>191.15</v>
      </c>
    </row>
    <row r="4482" spans="1:5">
      <c r="A4482" s="153">
        <v>40397</v>
      </c>
      <c r="B4482" s="153" t="s">
        <v>11822</v>
      </c>
      <c r="C4482" s="153" t="s">
        <v>5580</v>
      </c>
      <c r="D4482" s="153" t="s">
        <v>128</v>
      </c>
      <c r="E4482" s="153">
        <v>97.89</v>
      </c>
    </row>
    <row r="4483" spans="1:5">
      <c r="A4483" s="153">
        <v>40393</v>
      </c>
      <c r="B4483" s="153" t="s">
        <v>11823</v>
      </c>
      <c r="C4483" s="153" t="s">
        <v>5580</v>
      </c>
      <c r="D4483" s="153" t="s">
        <v>128</v>
      </c>
      <c r="E4483" s="153">
        <v>18.95</v>
      </c>
    </row>
    <row r="4484" spans="1:5">
      <c r="A4484" s="153">
        <v>40399</v>
      </c>
      <c r="B4484" s="153" t="s">
        <v>11824</v>
      </c>
      <c r="C4484" s="153" t="s">
        <v>5580</v>
      </c>
      <c r="D4484" s="153" t="s">
        <v>128</v>
      </c>
      <c r="E4484" s="153">
        <v>312.72000000000003</v>
      </c>
    </row>
    <row r="4485" spans="1:5">
      <c r="A4485" s="153">
        <v>39322</v>
      </c>
      <c r="B4485" s="153" t="s">
        <v>11825</v>
      </c>
      <c r="C4485" s="153" t="s">
        <v>5580</v>
      </c>
      <c r="D4485" s="153" t="s">
        <v>128</v>
      </c>
      <c r="E4485" s="153">
        <v>14.06</v>
      </c>
    </row>
    <row r="4486" spans="1:5">
      <c r="A4486" s="153">
        <v>39289</v>
      </c>
      <c r="B4486" s="153" t="s">
        <v>11826</v>
      </c>
      <c r="C4486" s="153" t="s">
        <v>5580</v>
      </c>
      <c r="D4486" s="153" t="s">
        <v>128</v>
      </c>
      <c r="E4486" s="153">
        <v>16.84</v>
      </c>
    </row>
    <row r="4487" spans="1:5">
      <c r="A4487" s="153">
        <v>39290</v>
      </c>
      <c r="B4487" s="153" t="s">
        <v>11827</v>
      </c>
      <c r="C4487" s="153" t="s">
        <v>5580</v>
      </c>
      <c r="D4487" s="153" t="s">
        <v>128</v>
      </c>
      <c r="E4487" s="153">
        <v>28.59</v>
      </c>
    </row>
    <row r="4488" spans="1:5">
      <c r="A4488" s="153">
        <v>39291</v>
      </c>
      <c r="B4488" s="153" t="s">
        <v>11828</v>
      </c>
      <c r="C4488" s="153" t="s">
        <v>5580</v>
      </c>
      <c r="D4488" s="153" t="s">
        <v>128</v>
      </c>
      <c r="E4488" s="153">
        <v>42.81</v>
      </c>
    </row>
    <row r="4489" spans="1:5">
      <c r="A4489" s="153">
        <v>20174</v>
      </c>
      <c r="B4489" s="153" t="s">
        <v>11829</v>
      </c>
      <c r="C4489" s="153" t="s">
        <v>5580</v>
      </c>
      <c r="D4489" s="153" t="s">
        <v>127</v>
      </c>
      <c r="E4489" s="153">
        <v>22.53</v>
      </c>
    </row>
    <row r="4490" spans="1:5">
      <c r="A4490" s="153">
        <v>41892</v>
      </c>
      <c r="B4490" s="153" t="s">
        <v>11830</v>
      </c>
      <c r="C4490" s="153" t="s">
        <v>5580</v>
      </c>
      <c r="D4490" s="153" t="s">
        <v>128</v>
      </c>
      <c r="E4490" s="153">
        <v>88.12</v>
      </c>
    </row>
    <row r="4491" spans="1:5">
      <c r="A4491" s="153">
        <v>7048</v>
      </c>
      <c r="B4491" s="153" t="s">
        <v>11831</v>
      </c>
      <c r="C4491" s="153" t="s">
        <v>5580</v>
      </c>
      <c r="D4491" s="153" t="s">
        <v>128</v>
      </c>
      <c r="E4491" s="153">
        <v>19.02</v>
      </c>
    </row>
    <row r="4492" spans="1:5">
      <c r="A4492" s="153">
        <v>7088</v>
      </c>
      <c r="B4492" s="153" t="s">
        <v>5699</v>
      </c>
      <c r="C4492" s="153" t="s">
        <v>5580</v>
      </c>
      <c r="D4492" s="153" t="s">
        <v>128</v>
      </c>
      <c r="E4492" s="153">
        <v>41.59</v>
      </c>
    </row>
    <row r="4493" spans="1:5">
      <c r="A4493" s="153">
        <v>20179</v>
      </c>
      <c r="B4493" s="153" t="s">
        <v>11832</v>
      </c>
      <c r="C4493" s="153" t="s">
        <v>5580</v>
      </c>
      <c r="D4493" s="153" t="s">
        <v>127</v>
      </c>
      <c r="E4493" s="153">
        <v>30.34</v>
      </c>
    </row>
    <row r="4494" spans="1:5">
      <c r="A4494" s="153">
        <v>20178</v>
      </c>
      <c r="B4494" s="153" t="s">
        <v>11833</v>
      </c>
      <c r="C4494" s="153" t="s">
        <v>5580</v>
      </c>
      <c r="D4494" s="153" t="s">
        <v>127</v>
      </c>
      <c r="E4494" s="153">
        <v>26.81</v>
      </c>
    </row>
    <row r="4495" spans="1:5">
      <c r="A4495" s="153">
        <v>20180</v>
      </c>
      <c r="B4495" s="153" t="s">
        <v>11834</v>
      </c>
      <c r="C4495" s="153" t="s">
        <v>5580</v>
      </c>
      <c r="D4495" s="153" t="s">
        <v>127</v>
      </c>
      <c r="E4495" s="153">
        <v>49.26</v>
      </c>
    </row>
    <row r="4496" spans="1:5">
      <c r="A4496" s="153">
        <v>20181</v>
      </c>
      <c r="B4496" s="153" t="s">
        <v>11835</v>
      </c>
      <c r="C4496" s="153" t="s">
        <v>5580</v>
      </c>
      <c r="D4496" s="153" t="s">
        <v>127</v>
      </c>
      <c r="E4496" s="153">
        <v>73.08</v>
      </c>
    </row>
    <row r="4497" spans="1:5">
      <c r="A4497" s="153">
        <v>20177</v>
      </c>
      <c r="B4497" s="153" t="s">
        <v>11836</v>
      </c>
      <c r="C4497" s="153" t="s">
        <v>5580</v>
      </c>
      <c r="D4497" s="153" t="s">
        <v>127</v>
      </c>
      <c r="E4497" s="153">
        <v>17.57</v>
      </c>
    </row>
    <row r="4498" spans="1:5">
      <c r="A4498" s="153">
        <v>7082</v>
      </c>
      <c r="B4498" s="153" t="s">
        <v>11837</v>
      </c>
      <c r="C4498" s="153" t="s">
        <v>5580</v>
      </c>
      <c r="D4498" s="153" t="s">
        <v>128</v>
      </c>
      <c r="E4498" s="153">
        <v>34.15</v>
      </c>
    </row>
    <row r="4499" spans="1:5">
      <c r="A4499" s="153">
        <v>42707</v>
      </c>
      <c r="B4499" s="153" t="s">
        <v>11838</v>
      </c>
      <c r="C4499" s="153" t="s">
        <v>5580</v>
      </c>
      <c r="D4499" s="153" t="s">
        <v>128</v>
      </c>
      <c r="E4499" s="153">
        <v>92.75</v>
      </c>
    </row>
    <row r="4500" spans="1:5">
      <c r="A4500" s="153">
        <v>7069</v>
      </c>
      <c r="B4500" s="153" t="s">
        <v>11839</v>
      </c>
      <c r="C4500" s="153" t="s">
        <v>5580</v>
      </c>
      <c r="D4500" s="153" t="s">
        <v>128</v>
      </c>
      <c r="E4500" s="153">
        <v>75.8</v>
      </c>
    </row>
    <row r="4501" spans="1:5">
      <c r="A4501" s="153">
        <v>42708</v>
      </c>
      <c r="B4501" s="153" t="s">
        <v>11840</v>
      </c>
      <c r="C4501" s="153" t="s">
        <v>5580</v>
      </c>
      <c r="D4501" s="153" t="s">
        <v>128</v>
      </c>
      <c r="E4501" s="153">
        <v>243.44</v>
      </c>
    </row>
    <row r="4502" spans="1:5">
      <c r="A4502" s="153">
        <v>7070</v>
      </c>
      <c r="B4502" s="153" t="s">
        <v>11841</v>
      </c>
      <c r="C4502" s="153" t="s">
        <v>5580</v>
      </c>
      <c r="D4502" s="153" t="s">
        <v>128</v>
      </c>
      <c r="E4502" s="153">
        <v>108.54</v>
      </c>
    </row>
    <row r="4503" spans="1:5">
      <c r="A4503" s="153">
        <v>42709</v>
      </c>
      <c r="B4503" s="153" t="s">
        <v>11842</v>
      </c>
      <c r="C4503" s="153" t="s">
        <v>5580</v>
      </c>
      <c r="D4503" s="153" t="s">
        <v>128</v>
      </c>
      <c r="E4503" s="153">
        <v>364.08</v>
      </c>
    </row>
    <row r="4504" spans="1:5">
      <c r="A4504" s="153">
        <v>42710</v>
      </c>
      <c r="B4504" s="153" t="s">
        <v>11843</v>
      </c>
      <c r="C4504" s="153" t="s">
        <v>5580</v>
      </c>
      <c r="D4504" s="153" t="s">
        <v>128</v>
      </c>
      <c r="E4504" s="153">
        <v>1046.56</v>
      </c>
    </row>
    <row r="4505" spans="1:5">
      <c r="A4505" s="153">
        <v>42716</v>
      </c>
      <c r="B4505" s="153" t="s">
        <v>11844</v>
      </c>
      <c r="C4505" s="153" t="s">
        <v>5580</v>
      </c>
      <c r="D4505" s="153" t="s">
        <v>128</v>
      </c>
      <c r="E4505" s="153">
        <v>1302.6300000000001</v>
      </c>
    </row>
    <row r="4506" spans="1:5">
      <c r="A4506" s="153">
        <v>20172</v>
      </c>
      <c r="B4506" s="153" t="s">
        <v>11845</v>
      </c>
      <c r="C4506" s="153" t="s">
        <v>5580</v>
      </c>
      <c r="D4506" s="153" t="s">
        <v>128</v>
      </c>
      <c r="E4506" s="153">
        <v>25.05</v>
      </c>
    </row>
    <row r="4507" spans="1:5">
      <c r="A4507" s="153">
        <v>40945</v>
      </c>
      <c r="B4507" s="153" t="s">
        <v>11846</v>
      </c>
      <c r="C4507" s="153" t="s">
        <v>5578</v>
      </c>
      <c r="D4507" s="153" t="s">
        <v>127</v>
      </c>
      <c r="E4507" s="153">
        <v>22.45</v>
      </c>
    </row>
    <row r="4508" spans="1:5">
      <c r="A4508" s="153">
        <v>40946</v>
      </c>
      <c r="B4508" s="153" t="s">
        <v>11847</v>
      </c>
      <c r="C4508" s="153" t="s">
        <v>5588</v>
      </c>
      <c r="D4508" s="153" t="s">
        <v>127</v>
      </c>
      <c r="E4508" s="153">
        <v>3847.05</v>
      </c>
    </row>
    <row r="4509" spans="1:5">
      <c r="A4509" s="153">
        <v>7153</v>
      </c>
      <c r="B4509" s="153" t="s">
        <v>11848</v>
      </c>
      <c r="C4509" s="153" t="s">
        <v>5578</v>
      </c>
      <c r="D4509" s="153" t="s">
        <v>127</v>
      </c>
      <c r="E4509" s="153">
        <v>19.38</v>
      </c>
    </row>
    <row r="4510" spans="1:5">
      <c r="A4510" s="153">
        <v>41089</v>
      </c>
      <c r="B4510" s="153" t="s">
        <v>11849</v>
      </c>
      <c r="C4510" s="153" t="s">
        <v>5588</v>
      </c>
      <c r="D4510" s="153" t="s">
        <v>127</v>
      </c>
      <c r="E4510" s="153">
        <v>3396.15</v>
      </c>
    </row>
    <row r="4511" spans="1:5">
      <c r="A4511" s="153">
        <v>40943</v>
      </c>
      <c r="B4511" s="153" t="s">
        <v>11850</v>
      </c>
      <c r="C4511" s="153" t="s">
        <v>5578</v>
      </c>
      <c r="D4511" s="153" t="s">
        <v>127</v>
      </c>
      <c r="E4511" s="153">
        <v>16.78</v>
      </c>
    </row>
    <row r="4512" spans="1:5">
      <c r="A4512" s="153">
        <v>40944</v>
      </c>
      <c r="B4512" s="153" t="s">
        <v>11851</v>
      </c>
      <c r="C4512" s="153" t="s">
        <v>5588</v>
      </c>
      <c r="D4512" s="153" t="s">
        <v>127</v>
      </c>
      <c r="E4512" s="153">
        <v>2940.66</v>
      </c>
    </row>
    <row r="4513" spans="1:5">
      <c r="A4513" s="153">
        <v>6175</v>
      </c>
      <c r="B4513" s="153" t="s">
        <v>11852</v>
      </c>
      <c r="C4513" s="153" t="s">
        <v>5578</v>
      </c>
      <c r="D4513" s="153" t="s">
        <v>127</v>
      </c>
      <c r="E4513" s="153">
        <v>11.69</v>
      </c>
    </row>
    <row r="4514" spans="1:5">
      <c r="A4514" s="153">
        <v>41092</v>
      </c>
      <c r="B4514" s="153" t="s">
        <v>11853</v>
      </c>
      <c r="C4514" s="153" t="s">
        <v>5588</v>
      </c>
      <c r="D4514" s="153" t="s">
        <v>127</v>
      </c>
      <c r="E4514" s="153">
        <v>2050.81</v>
      </c>
    </row>
    <row r="4515" spans="1:5">
      <c r="A4515" s="153">
        <v>37712</v>
      </c>
      <c r="B4515" s="153" t="s">
        <v>11854</v>
      </c>
      <c r="C4515" s="153" t="s">
        <v>5581</v>
      </c>
      <c r="D4515" s="153" t="s">
        <v>128</v>
      </c>
      <c r="E4515" s="153">
        <v>64.75</v>
      </c>
    </row>
    <row r="4516" spans="1:5">
      <c r="A4516" s="153">
        <v>34547</v>
      </c>
      <c r="B4516" s="153" t="s">
        <v>11855</v>
      </c>
      <c r="C4516" s="153" t="s">
        <v>5583</v>
      </c>
      <c r="D4516" s="153" t="s">
        <v>128</v>
      </c>
      <c r="E4516" s="153">
        <v>2.17</v>
      </c>
    </row>
    <row r="4517" spans="1:5">
      <c r="A4517" s="153">
        <v>34548</v>
      </c>
      <c r="B4517" s="153" t="s">
        <v>11856</v>
      </c>
      <c r="C4517" s="153" t="s">
        <v>5583</v>
      </c>
      <c r="D4517" s="153" t="s">
        <v>128</v>
      </c>
      <c r="E4517" s="153">
        <v>2.11</v>
      </c>
    </row>
    <row r="4518" spans="1:5">
      <c r="A4518" s="153">
        <v>37411</v>
      </c>
      <c r="B4518" s="153" t="s">
        <v>11857</v>
      </c>
      <c r="C4518" s="153" t="s">
        <v>5581</v>
      </c>
      <c r="D4518" s="153" t="s">
        <v>128</v>
      </c>
      <c r="E4518" s="153">
        <v>10.62</v>
      </c>
    </row>
    <row r="4519" spans="1:5">
      <c r="A4519" s="153">
        <v>34558</v>
      </c>
      <c r="B4519" s="153" t="s">
        <v>11858</v>
      </c>
      <c r="C4519" s="153" t="s">
        <v>5583</v>
      </c>
      <c r="D4519" s="153" t="s">
        <v>128</v>
      </c>
      <c r="E4519" s="153">
        <v>1.42</v>
      </c>
    </row>
    <row r="4520" spans="1:5">
      <c r="A4520" s="153">
        <v>34550</v>
      </c>
      <c r="B4520" s="153" t="s">
        <v>11859</v>
      </c>
      <c r="C4520" s="153" t="s">
        <v>5583</v>
      </c>
      <c r="D4520" s="153" t="s">
        <v>128</v>
      </c>
      <c r="E4520" s="153">
        <v>0.75</v>
      </c>
    </row>
    <row r="4521" spans="1:5">
      <c r="A4521" s="153">
        <v>34557</v>
      </c>
      <c r="B4521" s="153" t="s">
        <v>11860</v>
      </c>
      <c r="C4521" s="153" t="s">
        <v>5583</v>
      </c>
      <c r="D4521" s="153" t="s">
        <v>128</v>
      </c>
      <c r="E4521" s="153">
        <v>1.33</v>
      </c>
    </row>
    <row r="4522" spans="1:5">
      <c r="A4522" s="153">
        <v>7155</v>
      </c>
      <c r="B4522" s="153" t="s">
        <v>11861</v>
      </c>
      <c r="C4522" s="153" t="s">
        <v>5581</v>
      </c>
      <c r="D4522" s="153" t="s">
        <v>128</v>
      </c>
      <c r="E4522" s="153">
        <v>12.24</v>
      </c>
    </row>
    <row r="4523" spans="1:5">
      <c r="A4523" s="153">
        <v>7154</v>
      </c>
      <c r="B4523" s="153" t="s">
        <v>11862</v>
      </c>
      <c r="C4523" s="153" t="s">
        <v>5584</v>
      </c>
      <c r="D4523" s="153" t="s">
        <v>128</v>
      </c>
      <c r="E4523" s="153">
        <v>5.51</v>
      </c>
    </row>
    <row r="4524" spans="1:5">
      <c r="A4524" s="153">
        <v>10915</v>
      </c>
      <c r="B4524" s="153" t="s">
        <v>11863</v>
      </c>
      <c r="C4524" s="153" t="s">
        <v>5584</v>
      </c>
      <c r="D4524" s="153" t="s">
        <v>128</v>
      </c>
      <c r="E4524" s="153">
        <v>5.72</v>
      </c>
    </row>
    <row r="4525" spans="1:5">
      <c r="A4525" s="153">
        <v>10917</v>
      </c>
      <c r="B4525" s="153" t="s">
        <v>11864</v>
      </c>
      <c r="C4525" s="153" t="s">
        <v>5581</v>
      </c>
      <c r="D4525" s="153" t="s">
        <v>128</v>
      </c>
      <c r="E4525" s="153">
        <v>5.55</v>
      </c>
    </row>
    <row r="4526" spans="1:5">
      <c r="A4526" s="153">
        <v>21141</v>
      </c>
      <c r="B4526" s="153" t="s">
        <v>11865</v>
      </c>
      <c r="C4526" s="153" t="s">
        <v>5581</v>
      </c>
      <c r="D4526" s="153" t="s">
        <v>128</v>
      </c>
      <c r="E4526" s="153">
        <v>8.23</v>
      </c>
    </row>
    <row r="4527" spans="1:5">
      <c r="A4527" s="153">
        <v>10916</v>
      </c>
      <c r="B4527" s="153" t="s">
        <v>11866</v>
      </c>
      <c r="C4527" s="153" t="s">
        <v>5584</v>
      </c>
      <c r="D4527" s="153" t="s">
        <v>128</v>
      </c>
      <c r="E4527" s="153">
        <v>5.56</v>
      </c>
    </row>
    <row r="4528" spans="1:5">
      <c r="A4528" s="153">
        <v>39508</v>
      </c>
      <c r="B4528" s="153" t="s">
        <v>11867</v>
      </c>
      <c r="C4528" s="153" t="s">
        <v>5581</v>
      </c>
      <c r="D4528" s="153" t="s">
        <v>128</v>
      </c>
      <c r="E4528" s="153">
        <v>9.77</v>
      </c>
    </row>
    <row r="4529" spans="1:5">
      <c r="A4529" s="153">
        <v>39507</v>
      </c>
      <c r="B4529" s="153" t="s">
        <v>11868</v>
      </c>
      <c r="C4529" s="153" t="s">
        <v>5581</v>
      </c>
      <c r="D4529" s="153" t="s">
        <v>128</v>
      </c>
      <c r="E4529" s="153">
        <v>9.57</v>
      </c>
    </row>
    <row r="4530" spans="1:5">
      <c r="A4530" s="153">
        <v>7156</v>
      </c>
      <c r="B4530" s="153" t="s">
        <v>11869</v>
      </c>
      <c r="C4530" s="153" t="s">
        <v>5581</v>
      </c>
      <c r="D4530" s="153" t="s">
        <v>128</v>
      </c>
      <c r="E4530" s="153">
        <v>16.55</v>
      </c>
    </row>
    <row r="4531" spans="1:5">
      <c r="A4531" s="153">
        <v>39509</v>
      </c>
      <c r="B4531" s="153" t="s">
        <v>11870</v>
      </c>
      <c r="C4531" s="153" t="s">
        <v>5581</v>
      </c>
      <c r="D4531" s="153" t="s">
        <v>128</v>
      </c>
      <c r="E4531" s="153">
        <v>7.71</v>
      </c>
    </row>
    <row r="4532" spans="1:5">
      <c r="A4532" s="153">
        <v>25988</v>
      </c>
      <c r="B4532" s="153" t="s">
        <v>11871</v>
      </c>
      <c r="C4532" s="153" t="s">
        <v>5581</v>
      </c>
      <c r="D4532" s="153" t="s">
        <v>127</v>
      </c>
      <c r="E4532" s="153">
        <v>8.5299999999999994</v>
      </c>
    </row>
    <row r="4533" spans="1:5">
      <c r="A4533" s="153">
        <v>10928</v>
      </c>
      <c r="B4533" s="153" t="s">
        <v>11872</v>
      </c>
      <c r="C4533" s="153" t="s">
        <v>5581</v>
      </c>
      <c r="D4533" s="153" t="s">
        <v>127</v>
      </c>
      <c r="E4533" s="153">
        <v>13.77</v>
      </c>
    </row>
    <row r="4534" spans="1:5">
      <c r="A4534" s="153">
        <v>7167</v>
      </c>
      <c r="B4534" s="153" t="s">
        <v>11873</v>
      </c>
      <c r="C4534" s="153" t="s">
        <v>5581</v>
      </c>
      <c r="D4534" s="153" t="s">
        <v>127</v>
      </c>
      <c r="E4534" s="153">
        <v>18.809999999999999</v>
      </c>
    </row>
    <row r="4535" spans="1:5">
      <c r="A4535" s="153">
        <v>10933</v>
      </c>
      <c r="B4535" s="153" t="s">
        <v>11874</v>
      </c>
      <c r="C4535" s="153" t="s">
        <v>5581</v>
      </c>
      <c r="D4535" s="153" t="s">
        <v>127</v>
      </c>
      <c r="E4535" s="153">
        <v>16.82</v>
      </c>
    </row>
    <row r="4536" spans="1:5">
      <c r="A4536" s="153">
        <v>10927</v>
      </c>
      <c r="B4536" s="153" t="s">
        <v>11875</v>
      </c>
      <c r="C4536" s="153" t="s">
        <v>5581</v>
      </c>
      <c r="D4536" s="153" t="s">
        <v>127</v>
      </c>
      <c r="E4536" s="153">
        <v>20.309999999999999</v>
      </c>
    </row>
    <row r="4537" spans="1:5">
      <c r="A4537" s="153">
        <v>7158</v>
      </c>
      <c r="B4537" s="153" t="s">
        <v>11876</v>
      </c>
      <c r="C4537" s="153" t="s">
        <v>5581</v>
      </c>
      <c r="D4537" s="153" t="s">
        <v>5579</v>
      </c>
      <c r="E4537" s="153">
        <v>28.35</v>
      </c>
    </row>
    <row r="4538" spans="1:5">
      <c r="A4538" s="153">
        <v>7162</v>
      </c>
      <c r="B4538" s="153" t="s">
        <v>11877</v>
      </c>
      <c r="C4538" s="153" t="s">
        <v>5581</v>
      </c>
      <c r="D4538" s="153" t="s">
        <v>127</v>
      </c>
      <c r="E4538" s="153">
        <v>42.62</v>
      </c>
    </row>
    <row r="4539" spans="1:5">
      <c r="A4539" s="153">
        <v>10932</v>
      </c>
      <c r="B4539" s="153" t="s">
        <v>11878</v>
      </c>
      <c r="C4539" s="153" t="s">
        <v>5581</v>
      </c>
      <c r="D4539" s="153" t="s">
        <v>127</v>
      </c>
      <c r="E4539" s="153">
        <v>75.48</v>
      </c>
    </row>
    <row r="4540" spans="1:5">
      <c r="A4540" s="153">
        <v>40706</v>
      </c>
      <c r="B4540" s="153" t="s">
        <v>11879</v>
      </c>
      <c r="C4540" s="153" t="s">
        <v>5581</v>
      </c>
      <c r="D4540" s="153" t="s">
        <v>127</v>
      </c>
      <c r="E4540" s="153">
        <v>45.26</v>
      </c>
    </row>
    <row r="4541" spans="1:5">
      <c r="A4541" s="153">
        <v>10937</v>
      </c>
      <c r="B4541" s="153" t="s">
        <v>11880</v>
      </c>
      <c r="C4541" s="153" t="s">
        <v>5581</v>
      </c>
      <c r="D4541" s="153" t="s">
        <v>127</v>
      </c>
      <c r="E4541" s="153">
        <v>29.67</v>
      </c>
    </row>
    <row r="4542" spans="1:5">
      <c r="A4542" s="153">
        <v>10935</v>
      </c>
      <c r="B4542" s="153" t="s">
        <v>11881</v>
      </c>
      <c r="C4542" s="153" t="s">
        <v>5581</v>
      </c>
      <c r="D4542" s="153" t="s">
        <v>127</v>
      </c>
      <c r="E4542" s="153">
        <v>39.07</v>
      </c>
    </row>
    <row r="4543" spans="1:5">
      <c r="A4543" s="153">
        <v>40707</v>
      </c>
      <c r="B4543" s="153" t="s">
        <v>11882</v>
      </c>
      <c r="C4543" s="153" t="s">
        <v>5581</v>
      </c>
      <c r="D4543" s="153" t="s">
        <v>127</v>
      </c>
      <c r="E4543" s="153">
        <v>89.95</v>
      </c>
    </row>
    <row r="4544" spans="1:5">
      <c r="A4544" s="153">
        <v>10931</v>
      </c>
      <c r="B4544" s="153" t="s">
        <v>11883</v>
      </c>
      <c r="C4544" s="153" t="s">
        <v>5581</v>
      </c>
      <c r="D4544" s="153" t="s">
        <v>127</v>
      </c>
      <c r="E4544" s="153">
        <v>12.58</v>
      </c>
    </row>
    <row r="4545" spans="1:5">
      <c r="A4545" s="153">
        <v>7164</v>
      </c>
      <c r="B4545" s="153" t="s">
        <v>11884</v>
      </c>
      <c r="C4545" s="153" t="s">
        <v>5581</v>
      </c>
      <c r="D4545" s="153" t="s">
        <v>127</v>
      </c>
      <c r="E4545" s="153">
        <v>35.22</v>
      </c>
    </row>
    <row r="4546" spans="1:5">
      <c r="A4546" s="153">
        <v>36887</v>
      </c>
      <c r="B4546" s="153" t="s">
        <v>11885</v>
      </c>
      <c r="C4546" s="153" t="s">
        <v>5581</v>
      </c>
      <c r="D4546" s="153" t="s">
        <v>127</v>
      </c>
      <c r="E4546" s="153">
        <v>18.29</v>
      </c>
    </row>
    <row r="4547" spans="1:5">
      <c r="A4547" s="153">
        <v>34630</v>
      </c>
      <c r="B4547" s="153" t="s">
        <v>11886</v>
      </c>
      <c r="C4547" s="153" t="s">
        <v>5580</v>
      </c>
      <c r="D4547" s="153" t="s">
        <v>128</v>
      </c>
      <c r="E4547" s="153">
        <v>1052.3599999999999</v>
      </c>
    </row>
    <row r="4548" spans="1:5">
      <c r="A4548" s="153">
        <v>7161</v>
      </c>
      <c r="B4548" s="153" t="s">
        <v>11887</v>
      </c>
      <c r="C4548" s="153" t="s">
        <v>5581</v>
      </c>
      <c r="D4548" s="153" t="s">
        <v>127</v>
      </c>
      <c r="E4548" s="153">
        <v>5.34</v>
      </c>
    </row>
    <row r="4549" spans="1:5">
      <c r="A4549" s="153">
        <v>7170</v>
      </c>
      <c r="B4549" s="153" t="s">
        <v>11888</v>
      </c>
      <c r="C4549" s="153" t="s">
        <v>5581</v>
      </c>
      <c r="D4549" s="153" t="s">
        <v>5579</v>
      </c>
      <c r="E4549" s="153">
        <v>2.6</v>
      </c>
    </row>
    <row r="4550" spans="1:5">
      <c r="A4550" s="153">
        <v>37524</v>
      </c>
      <c r="B4550" s="153" t="s">
        <v>11889</v>
      </c>
      <c r="C4550" s="153" t="s">
        <v>5583</v>
      </c>
      <c r="D4550" s="153" t="s">
        <v>127</v>
      </c>
      <c r="E4550" s="153">
        <v>2.48</v>
      </c>
    </row>
    <row r="4551" spans="1:5">
      <c r="A4551" s="153">
        <v>37525</v>
      </c>
      <c r="B4551" s="153" t="s">
        <v>11890</v>
      </c>
      <c r="C4551" s="153" t="s">
        <v>5583</v>
      </c>
      <c r="D4551" s="153" t="s">
        <v>127</v>
      </c>
      <c r="E4551" s="153">
        <v>2.97</v>
      </c>
    </row>
    <row r="4552" spans="1:5">
      <c r="A4552" s="153">
        <v>10920</v>
      </c>
      <c r="B4552" s="153" t="s">
        <v>11891</v>
      </c>
      <c r="C4552" s="153" t="s">
        <v>5581</v>
      </c>
      <c r="D4552" s="153" t="s">
        <v>128</v>
      </c>
      <c r="E4552" s="153">
        <v>11.03</v>
      </c>
    </row>
    <row r="4553" spans="1:5">
      <c r="A4553" s="153">
        <v>7238</v>
      </c>
      <c r="B4553" s="153" t="s">
        <v>11892</v>
      </c>
      <c r="C4553" s="153" t="s">
        <v>5581</v>
      </c>
      <c r="D4553" s="153" t="s">
        <v>127</v>
      </c>
      <c r="E4553" s="153">
        <v>24.68</v>
      </c>
    </row>
    <row r="4554" spans="1:5">
      <c r="A4554" s="153">
        <v>7239</v>
      </c>
      <c r="B4554" s="153" t="s">
        <v>11893</v>
      </c>
      <c r="C4554" s="153" t="s">
        <v>5581</v>
      </c>
      <c r="D4554" s="153" t="s">
        <v>127</v>
      </c>
      <c r="E4554" s="153">
        <v>30.68</v>
      </c>
    </row>
    <row r="4555" spans="1:5">
      <c r="A4555" s="153">
        <v>7240</v>
      </c>
      <c r="B4555" s="153" t="s">
        <v>11894</v>
      </c>
      <c r="C4555" s="153" t="s">
        <v>5581</v>
      </c>
      <c r="D4555" s="153" t="s">
        <v>127</v>
      </c>
      <c r="E4555" s="153">
        <v>35.229999999999997</v>
      </c>
    </row>
    <row r="4556" spans="1:5">
      <c r="A4556" s="153">
        <v>36789</v>
      </c>
      <c r="B4556" s="153" t="s">
        <v>11895</v>
      </c>
      <c r="C4556" s="153" t="s">
        <v>5580</v>
      </c>
      <c r="D4556" s="153" t="s">
        <v>127</v>
      </c>
      <c r="E4556" s="153">
        <v>0.83</v>
      </c>
    </row>
    <row r="4557" spans="1:5">
      <c r="A4557" s="153">
        <v>25007</v>
      </c>
      <c r="B4557" s="153" t="s">
        <v>11896</v>
      </c>
      <c r="C4557" s="153" t="s">
        <v>5581</v>
      </c>
      <c r="D4557" s="153" t="s">
        <v>5579</v>
      </c>
      <c r="E4557" s="153">
        <v>27.72</v>
      </c>
    </row>
    <row r="4558" spans="1:5">
      <c r="A4558" s="153">
        <v>14171</v>
      </c>
      <c r="B4558" s="153" t="s">
        <v>11897</v>
      </c>
      <c r="C4558" s="153" t="s">
        <v>5581</v>
      </c>
      <c r="D4558" s="153" t="s">
        <v>127</v>
      </c>
      <c r="E4558" s="153">
        <v>74.11</v>
      </c>
    </row>
    <row r="4559" spans="1:5">
      <c r="A4559" s="153">
        <v>14170</v>
      </c>
      <c r="B4559" s="153" t="s">
        <v>11898</v>
      </c>
      <c r="C4559" s="153" t="s">
        <v>5581</v>
      </c>
      <c r="D4559" s="153" t="s">
        <v>127</v>
      </c>
      <c r="E4559" s="153">
        <v>65.489999999999995</v>
      </c>
    </row>
    <row r="4560" spans="1:5">
      <c r="A4560" s="153">
        <v>14173</v>
      </c>
      <c r="B4560" s="153" t="s">
        <v>11899</v>
      </c>
      <c r="C4560" s="153" t="s">
        <v>5581</v>
      </c>
      <c r="D4560" s="153" t="s">
        <v>127</v>
      </c>
      <c r="E4560" s="153">
        <v>86.34</v>
      </c>
    </row>
    <row r="4561" spans="1:5">
      <c r="A4561" s="153">
        <v>14172</v>
      </c>
      <c r="B4561" s="153" t="s">
        <v>11900</v>
      </c>
      <c r="C4561" s="153" t="s">
        <v>5581</v>
      </c>
      <c r="D4561" s="153" t="s">
        <v>127</v>
      </c>
      <c r="E4561" s="153">
        <v>69.89</v>
      </c>
    </row>
    <row r="4562" spans="1:5">
      <c r="A4562" s="153">
        <v>7243</v>
      </c>
      <c r="B4562" s="153" t="s">
        <v>11901</v>
      </c>
      <c r="C4562" s="153" t="s">
        <v>5581</v>
      </c>
      <c r="D4562" s="153" t="s">
        <v>127</v>
      </c>
      <c r="E4562" s="153">
        <v>27.42</v>
      </c>
    </row>
    <row r="4563" spans="1:5">
      <c r="A4563" s="153">
        <v>11067</v>
      </c>
      <c r="B4563" s="153" t="s">
        <v>11902</v>
      </c>
      <c r="C4563" s="153" t="s">
        <v>5580</v>
      </c>
      <c r="D4563" s="153" t="s">
        <v>127</v>
      </c>
      <c r="E4563" s="153">
        <v>122.75</v>
      </c>
    </row>
    <row r="4564" spans="1:5">
      <c r="A4564" s="153">
        <v>11068</v>
      </c>
      <c r="B4564" s="153" t="s">
        <v>11903</v>
      </c>
      <c r="C4564" s="153" t="s">
        <v>5580</v>
      </c>
      <c r="D4564" s="153" t="s">
        <v>127</v>
      </c>
      <c r="E4564" s="153">
        <v>173.37</v>
      </c>
    </row>
    <row r="4565" spans="1:5">
      <c r="A4565" s="153">
        <v>7173</v>
      </c>
      <c r="B4565" s="153" t="s">
        <v>11904</v>
      </c>
      <c r="C4565" s="153" t="s">
        <v>5592</v>
      </c>
      <c r="D4565" s="153" t="s">
        <v>5579</v>
      </c>
      <c r="E4565" s="153">
        <v>540</v>
      </c>
    </row>
    <row r="4566" spans="1:5">
      <c r="A4566" s="153">
        <v>7175</v>
      </c>
      <c r="B4566" s="153" t="s">
        <v>11905</v>
      </c>
      <c r="C4566" s="153" t="s">
        <v>5580</v>
      </c>
      <c r="D4566" s="153" t="s">
        <v>127</v>
      </c>
      <c r="E4566" s="153">
        <v>0.61</v>
      </c>
    </row>
    <row r="4567" spans="1:5">
      <c r="A4567" s="153">
        <v>40865</v>
      </c>
      <c r="B4567" s="153" t="s">
        <v>11906</v>
      </c>
      <c r="C4567" s="153" t="s">
        <v>5580</v>
      </c>
      <c r="D4567" s="153" t="s">
        <v>127</v>
      </c>
      <c r="E4567" s="153">
        <v>2.21</v>
      </c>
    </row>
    <row r="4568" spans="1:5">
      <c r="A4568" s="153">
        <v>7184</v>
      </c>
      <c r="B4568" s="153" t="s">
        <v>11907</v>
      </c>
      <c r="C4568" s="153" t="s">
        <v>5581</v>
      </c>
      <c r="D4568" s="153" t="s">
        <v>128</v>
      </c>
      <c r="E4568" s="153">
        <v>30.24</v>
      </c>
    </row>
    <row r="4569" spans="1:5">
      <c r="A4569" s="153">
        <v>34458</v>
      </c>
      <c r="B4569" s="153" t="s">
        <v>11908</v>
      </c>
      <c r="C4569" s="153" t="s">
        <v>5580</v>
      </c>
      <c r="D4569" s="153" t="s">
        <v>127</v>
      </c>
      <c r="E4569" s="153">
        <v>117.81</v>
      </c>
    </row>
    <row r="4570" spans="1:5">
      <c r="A4570" s="153">
        <v>34464</v>
      </c>
      <c r="B4570" s="153" t="s">
        <v>11909</v>
      </c>
      <c r="C4570" s="153" t="s">
        <v>5580</v>
      </c>
      <c r="D4570" s="153" t="s">
        <v>127</v>
      </c>
      <c r="E4570" s="153">
        <v>158.06</v>
      </c>
    </row>
    <row r="4571" spans="1:5">
      <c r="A4571" s="153">
        <v>34468</v>
      </c>
      <c r="B4571" s="153" t="s">
        <v>11910</v>
      </c>
      <c r="C4571" s="153" t="s">
        <v>5580</v>
      </c>
      <c r="D4571" s="153" t="s">
        <v>127</v>
      </c>
      <c r="E4571" s="153">
        <v>182.41</v>
      </c>
    </row>
    <row r="4572" spans="1:5">
      <c r="A4572" s="153">
        <v>34473</v>
      </c>
      <c r="B4572" s="153" t="s">
        <v>11911</v>
      </c>
      <c r="C4572" s="153" t="s">
        <v>5580</v>
      </c>
      <c r="D4572" s="153" t="s">
        <v>127</v>
      </c>
      <c r="E4572" s="153">
        <v>149.19</v>
      </c>
    </row>
    <row r="4573" spans="1:5">
      <c r="A4573" s="153">
        <v>34480</v>
      </c>
      <c r="B4573" s="153" t="s">
        <v>11912</v>
      </c>
      <c r="C4573" s="153" t="s">
        <v>5580</v>
      </c>
      <c r="D4573" s="153" t="s">
        <v>127</v>
      </c>
      <c r="E4573" s="153">
        <v>203.44</v>
      </c>
    </row>
    <row r="4574" spans="1:5">
      <c r="A4574" s="153">
        <v>34486</v>
      </c>
      <c r="B4574" s="153" t="s">
        <v>11913</v>
      </c>
      <c r="C4574" s="153" t="s">
        <v>5580</v>
      </c>
      <c r="D4574" s="153" t="s">
        <v>127</v>
      </c>
      <c r="E4574" s="153">
        <v>227.86</v>
      </c>
    </row>
    <row r="4575" spans="1:5">
      <c r="A4575" s="153">
        <v>7202</v>
      </c>
      <c r="B4575" s="153" t="s">
        <v>11914</v>
      </c>
      <c r="C4575" s="153" t="s">
        <v>5581</v>
      </c>
      <c r="D4575" s="153" t="s">
        <v>127</v>
      </c>
      <c r="E4575" s="153">
        <v>46.69</v>
      </c>
    </row>
    <row r="4576" spans="1:5">
      <c r="A4576" s="153">
        <v>7190</v>
      </c>
      <c r="B4576" s="153" t="s">
        <v>11915</v>
      </c>
      <c r="C4576" s="153" t="s">
        <v>5580</v>
      </c>
      <c r="D4576" s="153" t="s">
        <v>127</v>
      </c>
      <c r="E4576" s="153">
        <v>8.01</v>
      </c>
    </row>
    <row r="4577" spans="1:5">
      <c r="A4577" s="153">
        <v>34417</v>
      </c>
      <c r="B4577" s="153" t="s">
        <v>11916</v>
      </c>
      <c r="C4577" s="153" t="s">
        <v>5580</v>
      </c>
      <c r="D4577" s="153" t="s">
        <v>127</v>
      </c>
      <c r="E4577" s="153">
        <v>13.92</v>
      </c>
    </row>
    <row r="4578" spans="1:5">
      <c r="A4578" s="153">
        <v>7191</v>
      </c>
      <c r="B4578" s="153" t="s">
        <v>11917</v>
      </c>
      <c r="C4578" s="153" t="s">
        <v>5580</v>
      </c>
      <c r="D4578" s="153" t="s">
        <v>127</v>
      </c>
      <c r="E4578" s="153">
        <v>16.13</v>
      </c>
    </row>
    <row r="4579" spans="1:5">
      <c r="A4579" s="153">
        <v>7213</v>
      </c>
      <c r="B4579" s="153" t="s">
        <v>11917</v>
      </c>
      <c r="C4579" s="153" t="s">
        <v>5581</v>
      </c>
      <c r="D4579" s="153" t="s">
        <v>127</v>
      </c>
      <c r="E4579" s="153">
        <v>13.22</v>
      </c>
    </row>
    <row r="4580" spans="1:5">
      <c r="A4580" s="153">
        <v>7195</v>
      </c>
      <c r="B4580" s="153" t="s">
        <v>11918</v>
      </c>
      <c r="C4580" s="153" t="s">
        <v>5580</v>
      </c>
      <c r="D4580" s="153" t="s">
        <v>127</v>
      </c>
      <c r="E4580" s="153">
        <v>38.450000000000003</v>
      </c>
    </row>
    <row r="4581" spans="1:5">
      <c r="A4581" s="153">
        <v>7186</v>
      </c>
      <c r="B4581" s="153" t="s">
        <v>11919</v>
      </c>
      <c r="C4581" s="153" t="s">
        <v>5580</v>
      </c>
      <c r="D4581" s="153" t="s">
        <v>5579</v>
      </c>
      <c r="E4581" s="153">
        <v>46</v>
      </c>
    </row>
    <row r="4582" spans="1:5">
      <c r="A4582" s="153">
        <v>7194</v>
      </c>
      <c r="B4582" s="153" t="s">
        <v>11920</v>
      </c>
      <c r="C4582" s="153" t="s">
        <v>5581</v>
      </c>
      <c r="D4582" s="153" t="s">
        <v>127</v>
      </c>
      <c r="E4582" s="153">
        <v>22.81</v>
      </c>
    </row>
    <row r="4583" spans="1:5">
      <c r="A4583" s="153">
        <v>7207</v>
      </c>
      <c r="B4583" s="153" t="s">
        <v>11920</v>
      </c>
      <c r="C4583" s="153" t="s">
        <v>5580</v>
      </c>
      <c r="D4583" s="153" t="s">
        <v>127</v>
      </c>
      <c r="E4583" s="153">
        <v>61.22</v>
      </c>
    </row>
    <row r="4584" spans="1:5">
      <c r="A4584" s="153">
        <v>7197</v>
      </c>
      <c r="B4584" s="153" t="s">
        <v>11921</v>
      </c>
      <c r="C4584" s="153" t="s">
        <v>5580</v>
      </c>
      <c r="D4584" s="153" t="s">
        <v>127</v>
      </c>
      <c r="E4584" s="153">
        <v>91.98</v>
      </c>
    </row>
    <row r="4585" spans="1:5">
      <c r="A4585" s="153">
        <v>7192</v>
      </c>
      <c r="B4585" s="153" t="s">
        <v>11922</v>
      </c>
      <c r="C4585" s="153" t="s">
        <v>5580</v>
      </c>
      <c r="D4585" s="153" t="s">
        <v>127</v>
      </c>
      <c r="E4585" s="153">
        <v>50.59</v>
      </c>
    </row>
    <row r="4586" spans="1:5">
      <c r="A4586" s="153">
        <v>7193</v>
      </c>
      <c r="B4586" s="153" t="s">
        <v>11923</v>
      </c>
      <c r="C4586" s="153" t="s">
        <v>5580</v>
      </c>
      <c r="D4586" s="153" t="s">
        <v>127</v>
      </c>
      <c r="E4586" s="153">
        <v>60.39</v>
      </c>
    </row>
    <row r="4587" spans="1:5">
      <c r="A4587" s="153">
        <v>7189</v>
      </c>
      <c r="B4587" s="153" t="s">
        <v>11924</v>
      </c>
      <c r="C4587" s="153" t="s">
        <v>5580</v>
      </c>
      <c r="D4587" s="153" t="s">
        <v>127</v>
      </c>
      <c r="E4587" s="153">
        <v>84.82</v>
      </c>
    </row>
    <row r="4588" spans="1:5">
      <c r="A4588" s="153">
        <v>7198</v>
      </c>
      <c r="B4588" s="153" t="s">
        <v>11925</v>
      </c>
      <c r="C4588" s="153" t="s">
        <v>5581</v>
      </c>
      <c r="D4588" s="153" t="s">
        <v>127</v>
      </c>
      <c r="E4588" s="153">
        <v>31.57</v>
      </c>
    </row>
    <row r="4589" spans="1:5">
      <c r="A4589" s="153">
        <v>34402</v>
      </c>
      <c r="B4589" s="153" t="s">
        <v>11925</v>
      </c>
      <c r="C4589" s="153" t="s">
        <v>5580</v>
      </c>
      <c r="D4589" s="153" t="s">
        <v>127</v>
      </c>
      <c r="E4589" s="153">
        <v>127.14</v>
      </c>
    </row>
    <row r="4590" spans="1:5">
      <c r="A4590" s="153">
        <v>7245</v>
      </c>
      <c r="B4590" s="153" t="s">
        <v>11926</v>
      </c>
      <c r="C4590" s="153" t="s">
        <v>5580</v>
      </c>
      <c r="D4590" s="153" t="s">
        <v>127</v>
      </c>
      <c r="E4590" s="153">
        <v>34.270000000000003</v>
      </c>
    </row>
    <row r="4591" spans="1:5">
      <c r="A4591" s="153">
        <v>34425</v>
      </c>
      <c r="B4591" s="153" t="s">
        <v>11927</v>
      </c>
      <c r="C4591" s="153" t="s">
        <v>5580</v>
      </c>
      <c r="D4591" s="153" t="s">
        <v>127</v>
      </c>
      <c r="E4591" s="153">
        <v>78.62</v>
      </c>
    </row>
    <row r="4592" spans="1:5">
      <c r="A4592" s="153">
        <v>7223</v>
      </c>
      <c r="B4592" s="153" t="s">
        <v>11928</v>
      </c>
      <c r="C4592" s="153" t="s">
        <v>5580</v>
      </c>
      <c r="D4592" s="153" t="s">
        <v>127</v>
      </c>
      <c r="E4592" s="153">
        <v>91.62</v>
      </c>
    </row>
    <row r="4593" spans="1:5">
      <c r="A4593" s="153">
        <v>7234</v>
      </c>
      <c r="B4593" s="153" t="s">
        <v>11929</v>
      </c>
      <c r="C4593" s="153" t="s">
        <v>5580</v>
      </c>
      <c r="D4593" s="153" t="s">
        <v>127</v>
      </c>
      <c r="E4593" s="153">
        <v>132.16</v>
      </c>
    </row>
    <row r="4594" spans="1:5">
      <c r="A4594" s="153">
        <v>7224</v>
      </c>
      <c r="B4594" s="153" t="s">
        <v>11930</v>
      </c>
      <c r="C4594" s="153" t="s">
        <v>5580</v>
      </c>
      <c r="D4594" s="153" t="s">
        <v>127</v>
      </c>
      <c r="E4594" s="153">
        <v>145.97</v>
      </c>
    </row>
    <row r="4595" spans="1:5">
      <c r="A4595" s="153">
        <v>7221</v>
      </c>
      <c r="B4595" s="153" t="s">
        <v>11931</v>
      </c>
      <c r="C4595" s="153" t="s">
        <v>5581</v>
      </c>
      <c r="D4595" s="153" t="s">
        <v>127</v>
      </c>
      <c r="E4595" s="153">
        <v>70.98</v>
      </c>
    </row>
    <row r="4596" spans="1:5">
      <c r="A4596" s="153">
        <v>7210</v>
      </c>
      <c r="B4596" s="153" t="s">
        <v>11931</v>
      </c>
      <c r="C4596" s="153" t="s">
        <v>5580</v>
      </c>
      <c r="D4596" s="153" t="s">
        <v>127</v>
      </c>
      <c r="E4596" s="153">
        <v>166.09</v>
      </c>
    </row>
    <row r="4597" spans="1:5">
      <c r="A4597" s="153">
        <v>7225</v>
      </c>
      <c r="B4597" s="153" t="s">
        <v>11932</v>
      </c>
      <c r="C4597" s="153" t="s">
        <v>5580</v>
      </c>
      <c r="D4597" s="153" t="s">
        <v>127</v>
      </c>
      <c r="E4597" s="153">
        <v>184.55</v>
      </c>
    </row>
    <row r="4598" spans="1:5">
      <c r="A4598" s="153">
        <v>7226</v>
      </c>
      <c r="B4598" s="153" t="s">
        <v>11933</v>
      </c>
      <c r="C4598" s="153" t="s">
        <v>5580</v>
      </c>
      <c r="D4598" s="153" t="s">
        <v>127</v>
      </c>
      <c r="E4598" s="153">
        <v>203.09</v>
      </c>
    </row>
    <row r="4599" spans="1:5">
      <c r="A4599" s="153">
        <v>7236</v>
      </c>
      <c r="B4599" s="153" t="s">
        <v>11934</v>
      </c>
      <c r="C4599" s="153" t="s">
        <v>5580</v>
      </c>
      <c r="D4599" s="153" t="s">
        <v>127</v>
      </c>
      <c r="E4599" s="153">
        <v>221.5</v>
      </c>
    </row>
    <row r="4600" spans="1:5">
      <c r="A4600" s="153">
        <v>7227</v>
      </c>
      <c r="B4600" s="153" t="s">
        <v>11935</v>
      </c>
      <c r="C4600" s="153" t="s">
        <v>5580</v>
      </c>
      <c r="D4600" s="153" t="s">
        <v>127</v>
      </c>
      <c r="E4600" s="153">
        <v>239.96</v>
      </c>
    </row>
    <row r="4601" spans="1:5">
      <c r="A4601" s="153">
        <v>7212</v>
      </c>
      <c r="B4601" s="153" t="s">
        <v>11936</v>
      </c>
      <c r="C4601" s="153" t="s">
        <v>5580</v>
      </c>
      <c r="D4601" s="153" t="s">
        <v>127</v>
      </c>
      <c r="E4601" s="153">
        <v>265.69</v>
      </c>
    </row>
    <row r="4602" spans="1:5">
      <c r="A4602" s="153">
        <v>7229</v>
      </c>
      <c r="B4602" s="153" t="s">
        <v>11937</v>
      </c>
      <c r="C4602" s="153" t="s">
        <v>5580</v>
      </c>
      <c r="D4602" s="153" t="s">
        <v>127</v>
      </c>
      <c r="E4602" s="153">
        <v>175.7</v>
      </c>
    </row>
    <row r="4603" spans="1:5">
      <c r="A4603" s="153">
        <v>7230</v>
      </c>
      <c r="B4603" s="153" t="s">
        <v>11938</v>
      </c>
      <c r="C4603" s="153" t="s">
        <v>5580</v>
      </c>
      <c r="D4603" s="153" t="s">
        <v>127</v>
      </c>
      <c r="E4603" s="153">
        <v>279.99</v>
      </c>
    </row>
    <row r="4604" spans="1:5">
      <c r="A4604" s="153">
        <v>7231</v>
      </c>
      <c r="B4604" s="153" t="s">
        <v>11939</v>
      </c>
      <c r="C4604" s="153" t="s">
        <v>5580</v>
      </c>
      <c r="D4604" s="153" t="s">
        <v>127</v>
      </c>
      <c r="E4604" s="153">
        <v>367.72</v>
      </c>
    </row>
    <row r="4605" spans="1:5">
      <c r="A4605" s="153">
        <v>7220</v>
      </c>
      <c r="B4605" s="153" t="s">
        <v>11940</v>
      </c>
      <c r="C4605" s="153" t="s">
        <v>5580</v>
      </c>
      <c r="D4605" s="153" t="s">
        <v>127</v>
      </c>
      <c r="E4605" s="153">
        <v>452.07</v>
      </c>
    </row>
    <row r="4606" spans="1:5">
      <c r="A4606" s="153">
        <v>34447</v>
      </c>
      <c r="B4606" s="153" t="s">
        <v>11941</v>
      </c>
      <c r="C4606" s="153" t="s">
        <v>5580</v>
      </c>
      <c r="D4606" s="153" t="s">
        <v>127</v>
      </c>
      <c r="E4606" s="153">
        <v>503.17</v>
      </c>
    </row>
    <row r="4607" spans="1:5">
      <c r="A4607" s="153">
        <v>7233</v>
      </c>
      <c r="B4607" s="153" t="s">
        <v>11942</v>
      </c>
      <c r="C4607" s="153" t="s">
        <v>5580</v>
      </c>
      <c r="D4607" s="153" t="s">
        <v>127</v>
      </c>
      <c r="E4607" s="153">
        <v>563.32000000000005</v>
      </c>
    </row>
    <row r="4608" spans="1:5">
      <c r="A4608" s="153">
        <v>42172</v>
      </c>
      <c r="B4608" s="153" t="s">
        <v>11943</v>
      </c>
      <c r="C4608" s="153" t="s">
        <v>5581</v>
      </c>
      <c r="D4608" s="153" t="s">
        <v>127</v>
      </c>
      <c r="E4608" s="153">
        <v>85.41</v>
      </c>
    </row>
    <row r="4609" spans="1:5">
      <c r="A4609" s="153">
        <v>39520</v>
      </c>
      <c r="B4609" s="153" t="s">
        <v>11944</v>
      </c>
      <c r="C4609" s="153" t="s">
        <v>5581</v>
      </c>
      <c r="D4609" s="153" t="s">
        <v>127</v>
      </c>
      <c r="E4609" s="153">
        <v>110.66</v>
      </c>
    </row>
    <row r="4610" spans="1:5">
      <c r="A4610" s="153">
        <v>39521</v>
      </c>
      <c r="B4610" s="153" t="s">
        <v>11945</v>
      </c>
      <c r="C4610" s="153" t="s">
        <v>5581</v>
      </c>
      <c r="D4610" s="153" t="s">
        <v>127</v>
      </c>
      <c r="E4610" s="153">
        <v>118.53</v>
      </c>
    </row>
    <row r="4611" spans="1:5">
      <c r="A4611" s="153">
        <v>39522</v>
      </c>
      <c r="B4611" s="153" t="s">
        <v>11946</v>
      </c>
      <c r="C4611" s="153" t="s">
        <v>5581</v>
      </c>
      <c r="D4611" s="153" t="s">
        <v>127</v>
      </c>
      <c r="E4611" s="153">
        <v>94.77</v>
      </c>
    </row>
    <row r="4612" spans="1:5">
      <c r="A4612" s="153">
        <v>7246</v>
      </c>
      <c r="B4612" s="153" t="s">
        <v>11947</v>
      </c>
      <c r="C4612" s="153" t="s">
        <v>5580</v>
      </c>
      <c r="D4612" s="153" t="s">
        <v>127</v>
      </c>
      <c r="E4612" s="153">
        <v>31.88</v>
      </c>
    </row>
    <row r="4613" spans="1:5">
      <c r="A4613" s="153">
        <v>12869</v>
      </c>
      <c r="B4613" s="153" t="s">
        <v>11948</v>
      </c>
      <c r="C4613" s="153" t="s">
        <v>5578</v>
      </c>
      <c r="D4613" s="153" t="s">
        <v>127</v>
      </c>
      <c r="E4613" s="153">
        <v>14.78</v>
      </c>
    </row>
    <row r="4614" spans="1:5">
      <c r="A4614" s="153">
        <v>41097</v>
      </c>
      <c r="B4614" s="153" t="s">
        <v>11949</v>
      </c>
      <c r="C4614" s="153" t="s">
        <v>5588</v>
      </c>
      <c r="D4614" s="153" t="s">
        <v>127</v>
      </c>
      <c r="E4614" s="153">
        <v>2591.25</v>
      </c>
    </row>
    <row r="4615" spans="1:5">
      <c r="A4615" s="153">
        <v>1574</v>
      </c>
      <c r="B4615" s="153" t="s">
        <v>11950</v>
      </c>
      <c r="C4615" s="153" t="s">
        <v>5580</v>
      </c>
      <c r="D4615" s="153" t="s">
        <v>127</v>
      </c>
      <c r="E4615" s="153">
        <v>0.87</v>
      </c>
    </row>
    <row r="4616" spans="1:5">
      <c r="A4616" s="153">
        <v>1581</v>
      </c>
      <c r="B4616" s="153" t="s">
        <v>11951</v>
      </c>
      <c r="C4616" s="153" t="s">
        <v>5580</v>
      </c>
      <c r="D4616" s="153" t="s">
        <v>127</v>
      </c>
      <c r="E4616" s="153">
        <v>6.05</v>
      </c>
    </row>
    <row r="4617" spans="1:5">
      <c r="A4617" s="153">
        <v>1575</v>
      </c>
      <c r="B4617" s="153" t="s">
        <v>11952</v>
      </c>
      <c r="C4617" s="153" t="s">
        <v>5580</v>
      </c>
      <c r="D4617" s="153" t="s">
        <v>127</v>
      </c>
      <c r="E4617" s="153">
        <v>1.03</v>
      </c>
    </row>
    <row r="4618" spans="1:5">
      <c r="A4618" s="153">
        <v>1570</v>
      </c>
      <c r="B4618" s="153" t="s">
        <v>11953</v>
      </c>
      <c r="C4618" s="153" t="s">
        <v>5580</v>
      </c>
      <c r="D4618" s="153" t="s">
        <v>127</v>
      </c>
      <c r="E4618" s="153">
        <v>0.52</v>
      </c>
    </row>
    <row r="4619" spans="1:5">
      <c r="A4619" s="153">
        <v>1576</v>
      </c>
      <c r="B4619" s="153" t="s">
        <v>11954</v>
      </c>
      <c r="C4619" s="153" t="s">
        <v>5580</v>
      </c>
      <c r="D4619" s="153" t="s">
        <v>127</v>
      </c>
      <c r="E4619" s="153">
        <v>1.43</v>
      </c>
    </row>
    <row r="4620" spans="1:5">
      <c r="A4620" s="153">
        <v>1577</v>
      </c>
      <c r="B4620" s="153" t="s">
        <v>11955</v>
      </c>
      <c r="C4620" s="153" t="s">
        <v>5580</v>
      </c>
      <c r="D4620" s="153" t="s">
        <v>127</v>
      </c>
      <c r="E4620" s="153">
        <v>1.61</v>
      </c>
    </row>
    <row r="4621" spans="1:5">
      <c r="A4621" s="153">
        <v>1571</v>
      </c>
      <c r="B4621" s="153" t="s">
        <v>11956</v>
      </c>
      <c r="C4621" s="153" t="s">
        <v>5580</v>
      </c>
      <c r="D4621" s="153" t="s">
        <v>127</v>
      </c>
      <c r="E4621" s="153">
        <v>0.67</v>
      </c>
    </row>
    <row r="4622" spans="1:5">
      <c r="A4622" s="153">
        <v>1578</v>
      </c>
      <c r="B4622" s="153" t="s">
        <v>11957</v>
      </c>
      <c r="C4622" s="153" t="s">
        <v>5580</v>
      </c>
      <c r="D4622" s="153" t="s">
        <v>127</v>
      </c>
      <c r="E4622" s="153">
        <v>2.8</v>
      </c>
    </row>
    <row r="4623" spans="1:5">
      <c r="A4623" s="153">
        <v>1573</v>
      </c>
      <c r="B4623" s="153" t="s">
        <v>11958</v>
      </c>
      <c r="C4623" s="153" t="s">
        <v>5580</v>
      </c>
      <c r="D4623" s="153" t="s">
        <v>127</v>
      </c>
      <c r="E4623" s="153">
        <v>0.8</v>
      </c>
    </row>
    <row r="4624" spans="1:5">
      <c r="A4624" s="153">
        <v>1579</v>
      </c>
      <c r="B4624" s="153" t="s">
        <v>11959</v>
      </c>
      <c r="C4624" s="153" t="s">
        <v>5580</v>
      </c>
      <c r="D4624" s="153" t="s">
        <v>127</v>
      </c>
      <c r="E4624" s="153">
        <v>3.49</v>
      </c>
    </row>
    <row r="4625" spans="1:5">
      <c r="A4625" s="153">
        <v>1580</v>
      </c>
      <c r="B4625" s="153" t="s">
        <v>11960</v>
      </c>
      <c r="C4625" s="153" t="s">
        <v>5580</v>
      </c>
      <c r="D4625" s="153" t="s">
        <v>127</v>
      </c>
      <c r="E4625" s="153">
        <v>4.3</v>
      </c>
    </row>
    <row r="4626" spans="1:5">
      <c r="A4626" s="153">
        <v>7571</v>
      </c>
      <c r="B4626" s="153" t="s">
        <v>11961</v>
      </c>
      <c r="C4626" s="153" t="s">
        <v>5580</v>
      </c>
      <c r="D4626" s="153" t="s">
        <v>127</v>
      </c>
      <c r="E4626" s="153">
        <v>9.59</v>
      </c>
    </row>
    <row r="4627" spans="1:5">
      <c r="A4627" s="153">
        <v>39321</v>
      </c>
      <c r="B4627" s="153" t="s">
        <v>11962</v>
      </c>
      <c r="C4627" s="153" t="s">
        <v>5580</v>
      </c>
      <c r="D4627" s="153" t="s">
        <v>127</v>
      </c>
      <c r="E4627" s="153">
        <v>10.18</v>
      </c>
    </row>
    <row r="4628" spans="1:5">
      <c r="A4628" s="153">
        <v>39319</v>
      </c>
      <c r="B4628" s="153" t="s">
        <v>11963</v>
      </c>
      <c r="C4628" s="153" t="s">
        <v>5580</v>
      </c>
      <c r="D4628" s="153" t="s">
        <v>127</v>
      </c>
      <c r="E4628" s="153">
        <v>3.97</v>
      </c>
    </row>
    <row r="4629" spans="1:5">
      <c r="A4629" s="153">
        <v>39320</v>
      </c>
      <c r="B4629" s="153" t="s">
        <v>11964</v>
      </c>
      <c r="C4629" s="153" t="s">
        <v>5580</v>
      </c>
      <c r="D4629" s="153" t="s">
        <v>127</v>
      </c>
      <c r="E4629" s="153">
        <v>6.61</v>
      </c>
    </row>
    <row r="4630" spans="1:5">
      <c r="A4630" s="153">
        <v>1591</v>
      </c>
      <c r="B4630" s="153" t="s">
        <v>11965</v>
      </c>
      <c r="C4630" s="153" t="s">
        <v>5580</v>
      </c>
      <c r="D4630" s="153" t="s">
        <v>127</v>
      </c>
      <c r="E4630" s="153">
        <v>13.35</v>
      </c>
    </row>
    <row r="4631" spans="1:5">
      <c r="A4631" s="153">
        <v>1547</v>
      </c>
      <c r="B4631" s="153" t="s">
        <v>11966</v>
      </c>
      <c r="C4631" s="153" t="s">
        <v>5580</v>
      </c>
      <c r="D4631" s="153" t="s">
        <v>127</v>
      </c>
      <c r="E4631" s="153">
        <v>69.959999999999994</v>
      </c>
    </row>
    <row r="4632" spans="1:5">
      <c r="A4632" s="153">
        <v>38196</v>
      </c>
      <c r="B4632" s="153" t="s">
        <v>11967</v>
      </c>
      <c r="C4632" s="153" t="s">
        <v>5580</v>
      </c>
      <c r="D4632" s="153" t="s">
        <v>127</v>
      </c>
      <c r="E4632" s="153">
        <v>13.62</v>
      </c>
    </row>
    <row r="4633" spans="1:5">
      <c r="A4633" s="153">
        <v>1543</v>
      </c>
      <c r="B4633" s="153" t="s">
        <v>11968</v>
      </c>
      <c r="C4633" s="153" t="s">
        <v>5580</v>
      </c>
      <c r="D4633" s="153" t="s">
        <v>127</v>
      </c>
      <c r="E4633" s="153">
        <v>14.48</v>
      </c>
    </row>
    <row r="4634" spans="1:5">
      <c r="A4634" s="153">
        <v>1585</v>
      </c>
      <c r="B4634" s="153" t="s">
        <v>11969</v>
      </c>
      <c r="C4634" s="153" t="s">
        <v>5580</v>
      </c>
      <c r="D4634" s="153" t="s">
        <v>127</v>
      </c>
      <c r="E4634" s="153">
        <v>2.8</v>
      </c>
    </row>
    <row r="4635" spans="1:5">
      <c r="A4635" s="153">
        <v>1593</v>
      </c>
      <c r="B4635" s="153" t="s">
        <v>11970</v>
      </c>
      <c r="C4635" s="153" t="s">
        <v>5580</v>
      </c>
      <c r="D4635" s="153" t="s">
        <v>127</v>
      </c>
      <c r="E4635" s="153">
        <v>14.89</v>
      </c>
    </row>
    <row r="4636" spans="1:5">
      <c r="A4636" s="153">
        <v>11838</v>
      </c>
      <c r="B4636" s="153" t="s">
        <v>11971</v>
      </c>
      <c r="C4636" s="153" t="s">
        <v>5580</v>
      </c>
      <c r="D4636" s="153" t="s">
        <v>127</v>
      </c>
      <c r="E4636" s="153">
        <v>19.649999999999999</v>
      </c>
    </row>
    <row r="4637" spans="1:5">
      <c r="A4637" s="153">
        <v>1594</v>
      </c>
      <c r="B4637" s="153" t="s">
        <v>11972</v>
      </c>
      <c r="C4637" s="153" t="s">
        <v>5580</v>
      </c>
      <c r="D4637" s="153" t="s">
        <v>127</v>
      </c>
      <c r="E4637" s="153">
        <v>19.86</v>
      </c>
    </row>
    <row r="4638" spans="1:5">
      <c r="A4638" s="153">
        <v>1586</v>
      </c>
      <c r="B4638" s="153" t="s">
        <v>11973</v>
      </c>
      <c r="C4638" s="153" t="s">
        <v>5580</v>
      </c>
      <c r="D4638" s="153" t="s">
        <v>127</v>
      </c>
      <c r="E4638" s="153">
        <v>3.55</v>
      </c>
    </row>
    <row r="4639" spans="1:5">
      <c r="A4639" s="153">
        <v>11839</v>
      </c>
      <c r="B4639" s="153" t="s">
        <v>11974</v>
      </c>
      <c r="C4639" s="153" t="s">
        <v>5580</v>
      </c>
      <c r="D4639" s="153" t="s">
        <v>127</v>
      </c>
      <c r="E4639" s="153">
        <v>28.59</v>
      </c>
    </row>
    <row r="4640" spans="1:5">
      <c r="A4640" s="153">
        <v>1587</v>
      </c>
      <c r="B4640" s="153" t="s">
        <v>11975</v>
      </c>
      <c r="C4640" s="153" t="s">
        <v>5580</v>
      </c>
      <c r="D4640" s="153" t="s">
        <v>127</v>
      </c>
      <c r="E4640" s="153">
        <v>3.61</v>
      </c>
    </row>
    <row r="4641" spans="1:5">
      <c r="A4641" s="153">
        <v>1545</v>
      </c>
      <c r="B4641" s="153" t="s">
        <v>11976</v>
      </c>
      <c r="C4641" s="153" t="s">
        <v>5580</v>
      </c>
      <c r="D4641" s="153" t="s">
        <v>127</v>
      </c>
      <c r="E4641" s="153">
        <v>34.31</v>
      </c>
    </row>
    <row r="4642" spans="1:5">
      <c r="A4642" s="153">
        <v>1588</v>
      </c>
      <c r="B4642" s="153" t="s">
        <v>11977</v>
      </c>
      <c r="C4642" s="153" t="s">
        <v>5580</v>
      </c>
      <c r="D4642" s="153" t="s">
        <v>127</v>
      </c>
      <c r="E4642" s="153">
        <v>4.96</v>
      </c>
    </row>
    <row r="4643" spans="1:5">
      <c r="A4643" s="153">
        <v>1535</v>
      </c>
      <c r="B4643" s="153" t="s">
        <v>11978</v>
      </c>
      <c r="C4643" s="153" t="s">
        <v>5580</v>
      </c>
      <c r="D4643" s="153" t="s">
        <v>127</v>
      </c>
      <c r="E4643" s="153">
        <v>2.85</v>
      </c>
    </row>
    <row r="4644" spans="1:5">
      <c r="A4644" s="153">
        <v>1589</v>
      </c>
      <c r="B4644" s="153" t="s">
        <v>11979</v>
      </c>
      <c r="C4644" s="153" t="s">
        <v>5580</v>
      </c>
      <c r="D4644" s="153" t="s">
        <v>127</v>
      </c>
      <c r="E4644" s="153">
        <v>5.1100000000000003</v>
      </c>
    </row>
    <row r="4645" spans="1:5">
      <c r="A4645" s="153">
        <v>1546</v>
      </c>
      <c r="B4645" s="153" t="s">
        <v>11980</v>
      </c>
      <c r="C4645" s="153" t="s">
        <v>5580</v>
      </c>
      <c r="D4645" s="153" t="s">
        <v>127</v>
      </c>
      <c r="E4645" s="153">
        <v>57.89</v>
      </c>
    </row>
    <row r="4646" spans="1:5">
      <c r="A4646" s="153">
        <v>1590</v>
      </c>
      <c r="B4646" s="153" t="s">
        <v>11981</v>
      </c>
      <c r="C4646" s="153" t="s">
        <v>5580</v>
      </c>
      <c r="D4646" s="153" t="s">
        <v>127</v>
      </c>
      <c r="E4646" s="153">
        <v>9</v>
      </c>
    </row>
    <row r="4647" spans="1:5">
      <c r="A4647" s="153">
        <v>1542</v>
      </c>
      <c r="B4647" s="153" t="s">
        <v>11982</v>
      </c>
      <c r="C4647" s="153" t="s">
        <v>5580</v>
      </c>
      <c r="D4647" s="153" t="s">
        <v>127</v>
      </c>
      <c r="E4647" s="153">
        <v>11.93</v>
      </c>
    </row>
    <row r="4648" spans="1:5">
      <c r="A4648" s="153">
        <v>38415</v>
      </c>
      <c r="B4648" s="153" t="s">
        <v>11983</v>
      </c>
      <c r="C4648" s="153" t="s">
        <v>5580</v>
      </c>
      <c r="D4648" s="153" t="s">
        <v>127</v>
      </c>
      <c r="E4648" s="153">
        <v>644.83000000000004</v>
      </c>
    </row>
    <row r="4649" spans="1:5">
      <c r="A4649" s="153">
        <v>38414</v>
      </c>
      <c r="B4649" s="153" t="s">
        <v>11984</v>
      </c>
      <c r="C4649" s="153" t="s">
        <v>5580</v>
      </c>
      <c r="D4649" s="153" t="s">
        <v>127</v>
      </c>
      <c r="E4649" s="153">
        <v>905.03</v>
      </c>
    </row>
    <row r="4650" spans="1:5">
      <c r="A4650" s="153">
        <v>38128</v>
      </c>
      <c r="B4650" s="153" t="s">
        <v>11985</v>
      </c>
      <c r="C4650" s="153" t="s">
        <v>5584</v>
      </c>
      <c r="D4650" s="153" t="s">
        <v>5579</v>
      </c>
      <c r="E4650" s="153">
        <v>0.3</v>
      </c>
    </row>
    <row r="4651" spans="1:5">
      <c r="A4651" s="153">
        <v>7253</v>
      </c>
      <c r="B4651" s="153" t="s">
        <v>11986</v>
      </c>
      <c r="C4651" s="153" t="s">
        <v>5582</v>
      </c>
      <c r="D4651" s="153" t="s">
        <v>127</v>
      </c>
      <c r="E4651" s="153">
        <v>64.28</v>
      </c>
    </row>
    <row r="4652" spans="1:5">
      <c r="A4652" s="153">
        <v>4806</v>
      </c>
      <c r="B4652" s="153" t="s">
        <v>11987</v>
      </c>
      <c r="C4652" s="153" t="s">
        <v>5583</v>
      </c>
      <c r="D4652" s="153" t="s">
        <v>127</v>
      </c>
      <c r="E4652" s="153">
        <v>9.73</v>
      </c>
    </row>
    <row r="4653" spans="1:5">
      <c r="A4653" s="153">
        <v>34401</v>
      </c>
      <c r="B4653" s="153" t="s">
        <v>11988</v>
      </c>
      <c r="C4653" s="153" t="s">
        <v>5580</v>
      </c>
      <c r="D4653" s="153" t="s">
        <v>127</v>
      </c>
      <c r="E4653" s="153">
        <v>0.87</v>
      </c>
    </row>
    <row r="4654" spans="1:5">
      <c r="A4654" s="153">
        <v>7258</v>
      </c>
      <c r="B4654" s="153" t="s">
        <v>11989</v>
      </c>
      <c r="C4654" s="153" t="s">
        <v>5580</v>
      </c>
      <c r="D4654" s="153" t="s">
        <v>127</v>
      </c>
      <c r="E4654" s="153">
        <v>0.27</v>
      </c>
    </row>
    <row r="4655" spans="1:5">
      <c r="A4655" s="153">
        <v>7260</v>
      </c>
      <c r="B4655" s="153" t="s">
        <v>11990</v>
      </c>
      <c r="C4655" s="153" t="s">
        <v>5580</v>
      </c>
      <c r="D4655" s="153" t="s">
        <v>127</v>
      </c>
      <c r="E4655" s="153">
        <v>0.85</v>
      </c>
    </row>
    <row r="4656" spans="1:5">
      <c r="A4656" s="153">
        <v>7256</v>
      </c>
      <c r="B4656" s="153" t="s">
        <v>11991</v>
      </c>
      <c r="C4656" s="153" t="s">
        <v>5580</v>
      </c>
      <c r="D4656" s="153" t="s">
        <v>127</v>
      </c>
      <c r="E4656" s="153">
        <v>0.49</v>
      </c>
    </row>
    <row r="4657" spans="1:5">
      <c r="A4657" s="153">
        <v>34400</v>
      </c>
      <c r="B4657" s="153" t="s">
        <v>11992</v>
      </c>
      <c r="C4657" s="153" t="s">
        <v>5580</v>
      </c>
      <c r="D4657" s="153" t="s">
        <v>127</v>
      </c>
      <c r="E4657" s="153">
        <v>2.13</v>
      </c>
    </row>
    <row r="4658" spans="1:5">
      <c r="A4658" s="153">
        <v>10617</v>
      </c>
      <c r="B4658" s="153" t="s">
        <v>11993</v>
      </c>
      <c r="C4658" s="153" t="s">
        <v>5580</v>
      </c>
      <c r="D4658" s="153" t="s">
        <v>127</v>
      </c>
      <c r="E4658" s="153">
        <v>2.98</v>
      </c>
    </row>
    <row r="4659" spans="1:5">
      <c r="A4659" s="153">
        <v>7274</v>
      </c>
      <c r="B4659" s="153" t="s">
        <v>11994</v>
      </c>
      <c r="C4659" s="153" t="s">
        <v>5580</v>
      </c>
      <c r="D4659" s="153" t="s">
        <v>128</v>
      </c>
      <c r="E4659" s="153">
        <v>30.14</v>
      </c>
    </row>
    <row r="4660" spans="1:5">
      <c r="A4660" s="153">
        <v>7284</v>
      </c>
      <c r="B4660" s="153" t="s">
        <v>11995</v>
      </c>
      <c r="C4660" s="153" t="s">
        <v>5580</v>
      </c>
      <c r="D4660" s="153" t="s">
        <v>128</v>
      </c>
      <c r="E4660" s="153">
        <v>1763.28</v>
      </c>
    </row>
    <row r="4661" spans="1:5">
      <c r="A4661" s="153">
        <v>11663</v>
      </c>
      <c r="B4661" s="153" t="s">
        <v>11996</v>
      </c>
      <c r="C4661" s="153" t="s">
        <v>5580</v>
      </c>
      <c r="D4661" s="153" t="s">
        <v>128</v>
      </c>
      <c r="E4661" s="153">
        <v>247.93</v>
      </c>
    </row>
    <row r="4662" spans="1:5">
      <c r="A4662" s="153">
        <v>38121</v>
      </c>
      <c r="B4662" s="153" t="s">
        <v>11997</v>
      </c>
      <c r="C4662" s="153" t="s">
        <v>5585</v>
      </c>
      <c r="D4662" s="153" t="s">
        <v>127</v>
      </c>
      <c r="E4662" s="153">
        <v>10.130000000000001</v>
      </c>
    </row>
    <row r="4663" spans="1:5">
      <c r="A4663" s="153">
        <v>7343</v>
      </c>
      <c r="B4663" s="153" t="s">
        <v>11998</v>
      </c>
      <c r="C4663" s="153" t="s">
        <v>5585</v>
      </c>
      <c r="D4663" s="153" t="s">
        <v>127</v>
      </c>
      <c r="E4663" s="153">
        <v>10.26</v>
      </c>
    </row>
    <row r="4664" spans="1:5">
      <c r="A4664" s="153">
        <v>7287</v>
      </c>
      <c r="B4664" s="153" t="s">
        <v>11999</v>
      </c>
      <c r="C4664" s="153" t="s">
        <v>5599</v>
      </c>
      <c r="D4664" s="153" t="s">
        <v>127</v>
      </c>
      <c r="E4664" s="153">
        <v>61.9</v>
      </c>
    </row>
    <row r="4665" spans="1:5">
      <c r="A4665" s="153">
        <v>7350</v>
      </c>
      <c r="B4665" s="153" t="s">
        <v>12000</v>
      </c>
      <c r="C4665" s="153" t="s">
        <v>5585</v>
      </c>
      <c r="D4665" s="153" t="s">
        <v>127</v>
      </c>
      <c r="E4665" s="153">
        <v>21.52</v>
      </c>
    </row>
    <row r="4666" spans="1:5">
      <c r="A4666" s="153">
        <v>7348</v>
      </c>
      <c r="B4666" s="153" t="s">
        <v>12001</v>
      </c>
      <c r="C4666" s="153" t="s">
        <v>5585</v>
      </c>
      <c r="D4666" s="153" t="s">
        <v>127</v>
      </c>
      <c r="E4666" s="153">
        <v>12.07</v>
      </c>
    </row>
    <row r="4667" spans="1:5">
      <c r="A4667" s="153">
        <v>7347</v>
      </c>
      <c r="B4667" s="153" t="s">
        <v>12001</v>
      </c>
      <c r="C4667" s="153" t="s">
        <v>5599</v>
      </c>
      <c r="D4667" s="153" t="s">
        <v>127</v>
      </c>
      <c r="E4667" s="153">
        <v>43.45</v>
      </c>
    </row>
    <row r="4668" spans="1:5">
      <c r="A4668" s="153">
        <v>7355</v>
      </c>
      <c r="B4668" s="153" t="s">
        <v>12002</v>
      </c>
      <c r="C4668" s="153" t="s">
        <v>5599</v>
      </c>
      <c r="D4668" s="153" t="s">
        <v>127</v>
      </c>
      <c r="E4668" s="153">
        <v>65.13</v>
      </c>
    </row>
    <row r="4669" spans="1:5">
      <c r="A4669" s="153">
        <v>7356</v>
      </c>
      <c r="B4669" s="153" t="s">
        <v>12003</v>
      </c>
      <c r="C4669" s="153" t="s">
        <v>5585</v>
      </c>
      <c r="D4669" s="153" t="s">
        <v>127</v>
      </c>
      <c r="E4669" s="153">
        <v>18.09</v>
      </c>
    </row>
    <row r="4670" spans="1:5">
      <c r="A4670" s="153">
        <v>7313</v>
      </c>
      <c r="B4670" s="153" t="s">
        <v>12004</v>
      </c>
      <c r="C4670" s="153" t="s">
        <v>5585</v>
      </c>
      <c r="D4670" s="153" t="s">
        <v>127</v>
      </c>
      <c r="E4670" s="153">
        <v>12.44</v>
      </c>
    </row>
    <row r="4671" spans="1:5">
      <c r="A4671" s="153">
        <v>7319</v>
      </c>
      <c r="B4671" s="153" t="s">
        <v>12005</v>
      </c>
      <c r="C4671" s="153" t="s">
        <v>5585</v>
      </c>
      <c r="D4671" s="153" t="s">
        <v>127</v>
      </c>
      <c r="E4671" s="153">
        <v>7.12</v>
      </c>
    </row>
    <row r="4672" spans="1:5">
      <c r="A4672" s="153">
        <v>38119</v>
      </c>
      <c r="B4672" s="153" t="s">
        <v>12006</v>
      </c>
      <c r="C4672" s="153" t="s">
        <v>5585</v>
      </c>
      <c r="D4672" s="153" t="s">
        <v>127</v>
      </c>
      <c r="E4672" s="153">
        <v>82.42</v>
      </c>
    </row>
    <row r="4673" spans="1:5">
      <c r="A4673" s="153">
        <v>7314</v>
      </c>
      <c r="B4673" s="153" t="s">
        <v>12007</v>
      </c>
      <c r="C4673" s="153" t="s">
        <v>5585</v>
      </c>
      <c r="D4673" s="153" t="s">
        <v>127</v>
      </c>
      <c r="E4673" s="153">
        <v>88.82</v>
      </c>
    </row>
    <row r="4674" spans="1:5">
      <c r="A4674" s="153">
        <v>38131</v>
      </c>
      <c r="B4674" s="153" t="s">
        <v>12008</v>
      </c>
      <c r="C4674" s="153" t="s">
        <v>5585</v>
      </c>
      <c r="D4674" s="153" t="s">
        <v>127</v>
      </c>
      <c r="E4674" s="153">
        <v>83.16</v>
      </c>
    </row>
    <row r="4675" spans="1:5">
      <c r="A4675" s="153">
        <v>7304</v>
      </c>
      <c r="B4675" s="153" t="s">
        <v>12009</v>
      </c>
      <c r="C4675" s="153" t="s">
        <v>5585</v>
      </c>
      <c r="D4675" s="153" t="s">
        <v>127</v>
      </c>
      <c r="E4675" s="153">
        <v>46.18</v>
      </c>
    </row>
    <row r="4676" spans="1:5">
      <c r="A4676" s="153">
        <v>7293</v>
      </c>
      <c r="B4676" s="153" t="s">
        <v>12010</v>
      </c>
      <c r="C4676" s="153" t="s">
        <v>5585</v>
      </c>
      <c r="D4676" s="153" t="s">
        <v>127</v>
      </c>
      <c r="E4676" s="153">
        <v>20.71</v>
      </c>
    </row>
    <row r="4677" spans="1:5">
      <c r="A4677" s="153">
        <v>7311</v>
      </c>
      <c r="B4677" s="153" t="s">
        <v>12011</v>
      </c>
      <c r="C4677" s="153" t="s">
        <v>5585</v>
      </c>
      <c r="D4677" s="153" t="s">
        <v>127</v>
      </c>
      <c r="E4677" s="153">
        <v>20.03</v>
      </c>
    </row>
    <row r="4678" spans="1:5">
      <c r="A4678" s="153">
        <v>7292</v>
      </c>
      <c r="B4678" s="153" t="s">
        <v>12012</v>
      </c>
      <c r="C4678" s="153" t="s">
        <v>5585</v>
      </c>
      <c r="D4678" s="153" t="s">
        <v>5579</v>
      </c>
      <c r="E4678" s="153">
        <v>19.45</v>
      </c>
    </row>
    <row r="4679" spans="1:5">
      <c r="A4679" s="153">
        <v>7288</v>
      </c>
      <c r="B4679" s="153" t="s">
        <v>12013</v>
      </c>
      <c r="C4679" s="153" t="s">
        <v>5585</v>
      </c>
      <c r="D4679" s="153" t="s">
        <v>127</v>
      </c>
      <c r="E4679" s="153">
        <v>22.04</v>
      </c>
    </row>
    <row r="4680" spans="1:5">
      <c r="A4680" s="153">
        <v>35693</v>
      </c>
      <c r="B4680" s="153" t="s">
        <v>12014</v>
      </c>
      <c r="C4680" s="153" t="s">
        <v>5585</v>
      </c>
      <c r="D4680" s="153" t="s">
        <v>127</v>
      </c>
      <c r="E4680" s="153">
        <v>8.3000000000000007</v>
      </c>
    </row>
    <row r="4681" spans="1:5">
      <c r="A4681" s="153">
        <v>35692</v>
      </c>
      <c r="B4681" s="153" t="s">
        <v>12015</v>
      </c>
      <c r="C4681" s="153" t="s">
        <v>5585</v>
      </c>
      <c r="D4681" s="153" t="s">
        <v>127</v>
      </c>
      <c r="E4681" s="153">
        <v>44.49</v>
      </c>
    </row>
    <row r="4682" spans="1:5">
      <c r="A4682" s="153">
        <v>7344</v>
      </c>
      <c r="B4682" s="153" t="s">
        <v>12016</v>
      </c>
      <c r="C4682" s="153" t="s">
        <v>5599</v>
      </c>
      <c r="D4682" s="153" t="s">
        <v>5579</v>
      </c>
      <c r="E4682" s="153">
        <v>56.3</v>
      </c>
    </row>
    <row r="4683" spans="1:5">
      <c r="A4683" s="153">
        <v>7345</v>
      </c>
      <c r="B4683" s="153" t="s">
        <v>12017</v>
      </c>
      <c r="C4683" s="153" t="s">
        <v>5585</v>
      </c>
      <c r="D4683" s="153" t="s">
        <v>127</v>
      </c>
      <c r="E4683" s="153">
        <v>15.64</v>
      </c>
    </row>
    <row r="4684" spans="1:5">
      <c r="A4684" s="153">
        <v>35691</v>
      </c>
      <c r="B4684" s="153" t="s">
        <v>12018</v>
      </c>
      <c r="C4684" s="153" t="s">
        <v>5585</v>
      </c>
      <c r="D4684" s="153" t="s">
        <v>127</v>
      </c>
      <c r="E4684" s="153">
        <v>12.36</v>
      </c>
    </row>
    <row r="4685" spans="1:5">
      <c r="A4685" s="153">
        <v>7342</v>
      </c>
      <c r="B4685" s="153" t="s">
        <v>12019</v>
      </c>
      <c r="C4685" s="153" t="s">
        <v>5584</v>
      </c>
      <c r="D4685" s="153" t="s">
        <v>127</v>
      </c>
      <c r="E4685" s="153">
        <v>1.36</v>
      </c>
    </row>
    <row r="4686" spans="1:5">
      <c r="A4686" s="153">
        <v>7306</v>
      </c>
      <c r="B4686" s="153" t="s">
        <v>12020</v>
      </c>
      <c r="C4686" s="153" t="s">
        <v>5585</v>
      </c>
      <c r="D4686" s="153" t="s">
        <v>127</v>
      </c>
      <c r="E4686" s="153">
        <v>23.74</v>
      </c>
    </row>
    <row r="4687" spans="1:5">
      <c r="A4687" s="153">
        <v>154</v>
      </c>
      <c r="B4687" s="153" t="s">
        <v>12021</v>
      </c>
      <c r="C4687" s="153" t="s">
        <v>5585</v>
      </c>
      <c r="D4687" s="153" t="s">
        <v>127</v>
      </c>
      <c r="E4687" s="153">
        <v>42.9</v>
      </c>
    </row>
    <row r="4688" spans="1:5">
      <c r="A4688" s="153">
        <v>7338</v>
      </c>
      <c r="B4688" s="153" t="s">
        <v>12022</v>
      </c>
      <c r="C4688" s="153" t="s">
        <v>5584</v>
      </c>
      <c r="D4688" s="153" t="s">
        <v>127</v>
      </c>
      <c r="E4688" s="153">
        <v>28.6</v>
      </c>
    </row>
    <row r="4689" spans="1:5">
      <c r="A4689" s="153">
        <v>39574</v>
      </c>
      <c r="B4689" s="153" t="s">
        <v>12023</v>
      </c>
      <c r="C4689" s="153" t="s">
        <v>5580</v>
      </c>
      <c r="D4689" s="153" t="s">
        <v>127</v>
      </c>
      <c r="E4689" s="153">
        <v>4.04</v>
      </c>
    </row>
    <row r="4690" spans="1:5">
      <c r="A4690" s="153">
        <v>11060</v>
      </c>
      <c r="B4690" s="153" t="s">
        <v>12024</v>
      </c>
      <c r="C4690" s="153" t="s">
        <v>5580</v>
      </c>
      <c r="D4690" s="153" t="s">
        <v>127</v>
      </c>
      <c r="E4690" s="153">
        <v>22.03</v>
      </c>
    </row>
    <row r="4691" spans="1:5">
      <c r="A4691" s="153">
        <v>37401</v>
      </c>
      <c r="B4691" s="153" t="s">
        <v>5768</v>
      </c>
      <c r="C4691" s="153" t="s">
        <v>5580</v>
      </c>
      <c r="D4691" s="153" t="s">
        <v>127</v>
      </c>
      <c r="E4691" s="153">
        <v>60.17</v>
      </c>
    </row>
    <row r="4692" spans="1:5">
      <c r="A4692" s="153">
        <v>7525</v>
      </c>
      <c r="B4692" s="153" t="s">
        <v>12025</v>
      </c>
      <c r="C4692" s="153" t="s">
        <v>5580</v>
      </c>
      <c r="D4692" s="153" t="s">
        <v>127</v>
      </c>
      <c r="E4692" s="153">
        <v>39.39</v>
      </c>
    </row>
    <row r="4693" spans="1:5">
      <c r="A4693" s="153">
        <v>7524</v>
      </c>
      <c r="B4693" s="153" t="s">
        <v>12026</v>
      </c>
      <c r="C4693" s="153" t="s">
        <v>5580</v>
      </c>
      <c r="D4693" s="153" t="s">
        <v>127</v>
      </c>
      <c r="E4693" s="153">
        <v>37.119999999999997</v>
      </c>
    </row>
    <row r="4694" spans="1:5">
      <c r="A4694" s="153">
        <v>38105</v>
      </c>
      <c r="B4694" s="153" t="s">
        <v>12027</v>
      </c>
      <c r="C4694" s="153" t="s">
        <v>5580</v>
      </c>
      <c r="D4694" s="153" t="s">
        <v>127</v>
      </c>
      <c r="E4694" s="153">
        <v>9.5299999999999994</v>
      </c>
    </row>
    <row r="4695" spans="1:5">
      <c r="A4695" s="153">
        <v>38084</v>
      </c>
      <c r="B4695" s="153" t="s">
        <v>12028</v>
      </c>
      <c r="C4695" s="153" t="s">
        <v>5580</v>
      </c>
      <c r="D4695" s="153" t="s">
        <v>127</v>
      </c>
      <c r="E4695" s="153">
        <v>13.54</v>
      </c>
    </row>
    <row r="4696" spans="1:5">
      <c r="A4696" s="153">
        <v>38103</v>
      </c>
      <c r="B4696" s="153" t="s">
        <v>12029</v>
      </c>
      <c r="C4696" s="153" t="s">
        <v>5580</v>
      </c>
      <c r="D4696" s="153" t="s">
        <v>127</v>
      </c>
      <c r="E4696" s="153">
        <v>14.31</v>
      </c>
    </row>
    <row r="4697" spans="1:5">
      <c r="A4697" s="153">
        <v>38082</v>
      </c>
      <c r="B4697" s="153" t="s">
        <v>12030</v>
      </c>
      <c r="C4697" s="153" t="s">
        <v>5580</v>
      </c>
      <c r="D4697" s="153" t="s">
        <v>127</v>
      </c>
      <c r="E4697" s="153">
        <v>17.63</v>
      </c>
    </row>
    <row r="4698" spans="1:5">
      <c r="A4698" s="153">
        <v>38104</v>
      </c>
      <c r="B4698" s="153" t="s">
        <v>12031</v>
      </c>
      <c r="C4698" s="153" t="s">
        <v>5580</v>
      </c>
      <c r="D4698" s="153" t="s">
        <v>127</v>
      </c>
      <c r="E4698" s="153">
        <v>28.03</v>
      </c>
    </row>
    <row r="4699" spans="1:5">
      <c r="A4699" s="153">
        <v>38083</v>
      </c>
      <c r="B4699" s="153" t="s">
        <v>12032</v>
      </c>
      <c r="C4699" s="153" t="s">
        <v>5580</v>
      </c>
      <c r="D4699" s="153" t="s">
        <v>127</v>
      </c>
      <c r="E4699" s="153">
        <v>31.12</v>
      </c>
    </row>
    <row r="4700" spans="1:5">
      <c r="A4700" s="153">
        <v>38101</v>
      </c>
      <c r="B4700" s="153" t="s">
        <v>12033</v>
      </c>
      <c r="C4700" s="153" t="s">
        <v>5580</v>
      </c>
      <c r="D4700" s="153" t="s">
        <v>127</v>
      </c>
      <c r="E4700" s="153">
        <v>6.81</v>
      </c>
    </row>
    <row r="4701" spans="1:5">
      <c r="A4701" s="153">
        <v>7528</v>
      </c>
      <c r="B4701" s="153" t="s">
        <v>12034</v>
      </c>
      <c r="C4701" s="153" t="s">
        <v>5580</v>
      </c>
      <c r="D4701" s="153" t="s">
        <v>5579</v>
      </c>
      <c r="E4701" s="153">
        <v>8</v>
      </c>
    </row>
    <row r="4702" spans="1:5">
      <c r="A4702" s="153">
        <v>12147</v>
      </c>
      <c r="B4702" s="153" t="s">
        <v>12035</v>
      </c>
      <c r="C4702" s="153" t="s">
        <v>5580</v>
      </c>
      <c r="D4702" s="153" t="s">
        <v>127</v>
      </c>
      <c r="E4702" s="153">
        <v>12.2</v>
      </c>
    </row>
    <row r="4703" spans="1:5">
      <c r="A4703" s="153">
        <v>38075</v>
      </c>
      <c r="B4703" s="153" t="s">
        <v>12036</v>
      </c>
      <c r="C4703" s="153" t="s">
        <v>5580</v>
      </c>
      <c r="D4703" s="153" t="s">
        <v>127</v>
      </c>
      <c r="E4703" s="153">
        <v>13.85</v>
      </c>
    </row>
    <row r="4704" spans="1:5">
      <c r="A4704" s="153">
        <v>38102</v>
      </c>
      <c r="B4704" s="153" t="s">
        <v>12037</v>
      </c>
      <c r="C4704" s="153" t="s">
        <v>5580</v>
      </c>
      <c r="D4704" s="153" t="s">
        <v>127</v>
      </c>
      <c r="E4704" s="153">
        <v>8.7100000000000009</v>
      </c>
    </row>
    <row r="4705" spans="1:5">
      <c r="A4705" s="153">
        <v>38076</v>
      </c>
      <c r="B4705" s="153" t="s">
        <v>12038</v>
      </c>
      <c r="C4705" s="153" t="s">
        <v>5580</v>
      </c>
      <c r="D4705" s="153" t="s">
        <v>127</v>
      </c>
      <c r="E4705" s="153">
        <v>15.53</v>
      </c>
    </row>
    <row r="4706" spans="1:5">
      <c r="A4706" s="153">
        <v>7592</v>
      </c>
      <c r="B4706" s="153" t="s">
        <v>12039</v>
      </c>
      <c r="C4706" s="153" t="s">
        <v>5578</v>
      </c>
      <c r="D4706" s="153" t="s">
        <v>5579</v>
      </c>
      <c r="E4706" s="153">
        <v>21.97</v>
      </c>
    </row>
    <row r="4707" spans="1:5">
      <c r="A4707" s="153">
        <v>40820</v>
      </c>
      <c r="B4707" s="153" t="s">
        <v>12040</v>
      </c>
      <c r="C4707" s="153" t="s">
        <v>5588</v>
      </c>
      <c r="D4707" s="153" t="s">
        <v>127</v>
      </c>
      <c r="E4707" s="153">
        <v>4032.92</v>
      </c>
    </row>
    <row r="4708" spans="1:5">
      <c r="A4708" s="153">
        <v>11762</v>
      </c>
      <c r="B4708" s="153" t="s">
        <v>12041</v>
      </c>
      <c r="C4708" s="153" t="s">
        <v>5580</v>
      </c>
      <c r="D4708" s="153" t="s">
        <v>127</v>
      </c>
      <c r="E4708" s="153">
        <v>46.93</v>
      </c>
    </row>
    <row r="4709" spans="1:5">
      <c r="A4709" s="153">
        <v>13418</v>
      </c>
      <c r="B4709" s="153" t="s">
        <v>12042</v>
      </c>
      <c r="C4709" s="153" t="s">
        <v>5580</v>
      </c>
      <c r="D4709" s="153" t="s">
        <v>127</v>
      </c>
      <c r="E4709" s="153">
        <v>13.11</v>
      </c>
    </row>
    <row r="4710" spans="1:5">
      <c r="A4710" s="153">
        <v>13984</v>
      </c>
      <c r="B4710" s="153" t="s">
        <v>12043</v>
      </c>
      <c r="C4710" s="153" t="s">
        <v>5580</v>
      </c>
      <c r="D4710" s="153" t="s">
        <v>127</v>
      </c>
      <c r="E4710" s="153">
        <v>32.79</v>
      </c>
    </row>
    <row r="4711" spans="1:5">
      <c r="A4711" s="153">
        <v>11772</v>
      </c>
      <c r="B4711" s="153" t="s">
        <v>12044</v>
      </c>
      <c r="C4711" s="153" t="s">
        <v>5580</v>
      </c>
      <c r="D4711" s="153" t="s">
        <v>127</v>
      </c>
      <c r="E4711" s="153">
        <v>79.64</v>
      </c>
    </row>
    <row r="4712" spans="1:5">
      <c r="A4712" s="153">
        <v>36795</v>
      </c>
      <c r="B4712" s="153" t="s">
        <v>12045</v>
      </c>
      <c r="C4712" s="153" t="s">
        <v>5580</v>
      </c>
      <c r="D4712" s="153" t="s">
        <v>127</v>
      </c>
      <c r="E4712" s="153">
        <v>512.25</v>
      </c>
    </row>
    <row r="4713" spans="1:5">
      <c r="A4713" s="153">
        <v>36796</v>
      </c>
      <c r="B4713" s="153" t="s">
        <v>12046</v>
      </c>
      <c r="C4713" s="153" t="s">
        <v>5580</v>
      </c>
      <c r="D4713" s="153" t="s">
        <v>127</v>
      </c>
      <c r="E4713" s="153">
        <v>131.88999999999999</v>
      </c>
    </row>
    <row r="4714" spans="1:5">
      <c r="A4714" s="153">
        <v>36791</v>
      </c>
      <c r="B4714" s="153" t="s">
        <v>12047</v>
      </c>
      <c r="C4714" s="153" t="s">
        <v>5580</v>
      </c>
      <c r="D4714" s="153" t="s">
        <v>127</v>
      </c>
      <c r="E4714" s="153">
        <v>67.95</v>
      </c>
    </row>
    <row r="4715" spans="1:5">
      <c r="A4715" s="153">
        <v>13415</v>
      </c>
      <c r="B4715" s="153" t="s">
        <v>12048</v>
      </c>
      <c r="C4715" s="153" t="s">
        <v>5580</v>
      </c>
      <c r="D4715" s="153" t="s">
        <v>5579</v>
      </c>
      <c r="E4715" s="153">
        <v>39.5</v>
      </c>
    </row>
    <row r="4716" spans="1:5">
      <c r="A4716" s="153">
        <v>36792</v>
      </c>
      <c r="B4716" s="153" t="s">
        <v>12049</v>
      </c>
      <c r="C4716" s="153" t="s">
        <v>5580</v>
      </c>
      <c r="D4716" s="153" t="s">
        <v>127</v>
      </c>
      <c r="E4716" s="153">
        <v>129.88999999999999</v>
      </c>
    </row>
    <row r="4717" spans="1:5">
      <c r="A4717" s="153">
        <v>11773</v>
      </c>
      <c r="B4717" s="153" t="s">
        <v>12050</v>
      </c>
      <c r="C4717" s="153" t="s">
        <v>5580</v>
      </c>
      <c r="D4717" s="153" t="s">
        <v>127</v>
      </c>
      <c r="E4717" s="153">
        <v>76.03</v>
      </c>
    </row>
    <row r="4718" spans="1:5">
      <c r="A4718" s="153">
        <v>11775</v>
      </c>
      <c r="B4718" s="153" t="s">
        <v>12051</v>
      </c>
      <c r="C4718" s="153" t="s">
        <v>5580</v>
      </c>
      <c r="D4718" s="153" t="s">
        <v>127</v>
      </c>
      <c r="E4718" s="153">
        <v>79.39</v>
      </c>
    </row>
    <row r="4719" spans="1:5">
      <c r="A4719" s="153">
        <v>13983</v>
      </c>
      <c r="B4719" s="153" t="s">
        <v>12052</v>
      </c>
      <c r="C4719" s="153" t="s">
        <v>5580</v>
      </c>
      <c r="D4719" s="153" t="s">
        <v>127</v>
      </c>
      <c r="E4719" s="153">
        <v>40.56</v>
      </c>
    </row>
    <row r="4720" spans="1:5">
      <c r="A4720" s="153">
        <v>13416</v>
      </c>
      <c r="B4720" s="153" t="s">
        <v>12053</v>
      </c>
      <c r="C4720" s="153" t="s">
        <v>5580</v>
      </c>
      <c r="D4720" s="153" t="s">
        <v>127</v>
      </c>
      <c r="E4720" s="153">
        <v>32.71</v>
      </c>
    </row>
    <row r="4721" spans="1:5">
      <c r="A4721" s="153">
        <v>13417</v>
      </c>
      <c r="B4721" s="153" t="s">
        <v>12054</v>
      </c>
      <c r="C4721" s="153" t="s">
        <v>5580</v>
      </c>
      <c r="D4721" s="153" t="s">
        <v>127</v>
      </c>
      <c r="E4721" s="153">
        <v>28.85</v>
      </c>
    </row>
    <row r="4722" spans="1:5">
      <c r="A4722" s="153">
        <v>7604</v>
      </c>
      <c r="B4722" s="153" t="s">
        <v>12055</v>
      </c>
      <c r="C4722" s="153" t="s">
        <v>5580</v>
      </c>
      <c r="D4722" s="153" t="s">
        <v>127</v>
      </c>
      <c r="E4722" s="153">
        <v>12.49</v>
      </c>
    </row>
    <row r="4723" spans="1:5">
      <c r="A4723" s="153">
        <v>11763</v>
      </c>
      <c r="B4723" s="153" t="s">
        <v>12056</v>
      </c>
      <c r="C4723" s="153" t="s">
        <v>5580</v>
      </c>
      <c r="D4723" s="153" t="s">
        <v>127</v>
      </c>
      <c r="E4723" s="153">
        <v>37.26</v>
      </c>
    </row>
    <row r="4724" spans="1:5">
      <c r="A4724" s="153">
        <v>11764</v>
      </c>
      <c r="B4724" s="153" t="s">
        <v>12057</v>
      </c>
      <c r="C4724" s="153" t="s">
        <v>5580</v>
      </c>
      <c r="D4724" s="153" t="s">
        <v>127</v>
      </c>
      <c r="E4724" s="153">
        <v>39.799999999999997</v>
      </c>
    </row>
    <row r="4725" spans="1:5">
      <c r="A4725" s="153">
        <v>11829</v>
      </c>
      <c r="B4725" s="153" t="s">
        <v>12058</v>
      </c>
      <c r="C4725" s="153" t="s">
        <v>5580</v>
      </c>
      <c r="D4725" s="153" t="s">
        <v>127</v>
      </c>
      <c r="E4725" s="153">
        <v>9.5399999999999991</v>
      </c>
    </row>
    <row r="4726" spans="1:5">
      <c r="A4726" s="153">
        <v>11825</v>
      </c>
      <c r="B4726" s="153" t="s">
        <v>12059</v>
      </c>
      <c r="C4726" s="153" t="s">
        <v>5580</v>
      </c>
      <c r="D4726" s="153" t="s">
        <v>127</v>
      </c>
      <c r="E4726" s="153">
        <v>16.350000000000001</v>
      </c>
    </row>
    <row r="4727" spans="1:5">
      <c r="A4727" s="153">
        <v>11767</v>
      </c>
      <c r="B4727" s="153" t="s">
        <v>12060</v>
      </c>
      <c r="C4727" s="153" t="s">
        <v>5580</v>
      </c>
      <c r="D4727" s="153" t="s">
        <v>127</v>
      </c>
      <c r="E4727" s="153">
        <v>66.069999999999993</v>
      </c>
    </row>
    <row r="4728" spans="1:5">
      <c r="A4728" s="153">
        <v>11830</v>
      </c>
      <c r="B4728" s="153" t="s">
        <v>12061</v>
      </c>
      <c r="C4728" s="153" t="s">
        <v>5580</v>
      </c>
      <c r="D4728" s="153" t="s">
        <v>127</v>
      </c>
      <c r="E4728" s="153">
        <v>10.31</v>
      </c>
    </row>
    <row r="4729" spans="1:5">
      <c r="A4729" s="153">
        <v>11766</v>
      </c>
      <c r="B4729" s="153" t="s">
        <v>12062</v>
      </c>
      <c r="C4729" s="153" t="s">
        <v>5580</v>
      </c>
      <c r="D4729" s="153" t="s">
        <v>127</v>
      </c>
      <c r="E4729" s="153">
        <v>18.32</v>
      </c>
    </row>
    <row r="4730" spans="1:5">
      <c r="A4730" s="153">
        <v>11765</v>
      </c>
      <c r="B4730" s="153" t="s">
        <v>12063</v>
      </c>
      <c r="C4730" s="153" t="s">
        <v>5580</v>
      </c>
      <c r="D4730" s="153" t="s">
        <v>127</v>
      </c>
      <c r="E4730" s="153">
        <v>24.95</v>
      </c>
    </row>
    <row r="4731" spans="1:5">
      <c r="A4731" s="153">
        <v>11824</v>
      </c>
      <c r="B4731" s="153" t="s">
        <v>12064</v>
      </c>
      <c r="C4731" s="153" t="s">
        <v>5580</v>
      </c>
      <c r="D4731" s="153" t="s">
        <v>127</v>
      </c>
      <c r="E4731" s="153">
        <v>18.899999999999999</v>
      </c>
    </row>
    <row r="4732" spans="1:5">
      <c r="A4732" s="153">
        <v>11777</v>
      </c>
      <c r="B4732" s="153" t="s">
        <v>12065</v>
      </c>
      <c r="C4732" s="153" t="s">
        <v>5580</v>
      </c>
      <c r="D4732" s="153" t="s">
        <v>127</v>
      </c>
      <c r="E4732" s="153">
        <v>125.55</v>
      </c>
    </row>
    <row r="4733" spans="1:5">
      <c r="A4733" s="153">
        <v>7602</v>
      </c>
      <c r="B4733" s="153" t="s">
        <v>12066</v>
      </c>
      <c r="C4733" s="153" t="s">
        <v>5580</v>
      </c>
      <c r="D4733" s="153" t="s">
        <v>127</v>
      </c>
      <c r="E4733" s="153">
        <v>12.39</v>
      </c>
    </row>
    <row r="4734" spans="1:5">
      <c r="A4734" s="153">
        <v>7603</v>
      </c>
      <c r="B4734" s="153" t="s">
        <v>12067</v>
      </c>
      <c r="C4734" s="153" t="s">
        <v>5580</v>
      </c>
      <c r="D4734" s="153" t="s">
        <v>127</v>
      </c>
      <c r="E4734" s="153">
        <v>12.01</v>
      </c>
    </row>
    <row r="4735" spans="1:5">
      <c r="A4735" s="153">
        <v>11826</v>
      </c>
      <c r="B4735" s="153" t="s">
        <v>12068</v>
      </c>
      <c r="C4735" s="153" t="s">
        <v>5580</v>
      </c>
      <c r="D4735" s="153" t="s">
        <v>127</v>
      </c>
      <c r="E4735" s="153">
        <v>15.87</v>
      </c>
    </row>
    <row r="4736" spans="1:5">
      <c r="A4736" s="153">
        <v>7606</v>
      </c>
      <c r="B4736" s="153" t="s">
        <v>12069</v>
      </c>
      <c r="C4736" s="153" t="s">
        <v>5580</v>
      </c>
      <c r="D4736" s="153" t="s">
        <v>127</v>
      </c>
      <c r="E4736" s="153">
        <v>16.54</v>
      </c>
    </row>
    <row r="4737" spans="1:5">
      <c r="A4737" s="153">
        <v>40329</v>
      </c>
      <c r="B4737" s="153" t="s">
        <v>12070</v>
      </c>
      <c r="C4737" s="153" t="s">
        <v>5580</v>
      </c>
      <c r="D4737" s="153" t="s">
        <v>5579</v>
      </c>
      <c r="E4737" s="153">
        <v>8</v>
      </c>
    </row>
    <row r="4738" spans="1:5">
      <c r="A4738" s="153">
        <v>11823</v>
      </c>
      <c r="B4738" s="153" t="s">
        <v>12071</v>
      </c>
      <c r="C4738" s="153" t="s">
        <v>5580</v>
      </c>
      <c r="D4738" s="153" t="s">
        <v>127</v>
      </c>
      <c r="E4738" s="153">
        <v>3.45</v>
      </c>
    </row>
    <row r="4739" spans="1:5">
      <c r="A4739" s="153">
        <v>11822</v>
      </c>
      <c r="B4739" s="153" t="s">
        <v>12072</v>
      </c>
      <c r="C4739" s="153" t="s">
        <v>5580</v>
      </c>
      <c r="D4739" s="153" t="s">
        <v>127</v>
      </c>
      <c r="E4739" s="153">
        <v>23.94</v>
      </c>
    </row>
    <row r="4740" spans="1:5">
      <c r="A4740" s="153">
        <v>11831</v>
      </c>
      <c r="B4740" s="153" t="s">
        <v>12073</v>
      </c>
      <c r="C4740" s="153" t="s">
        <v>5580</v>
      </c>
      <c r="D4740" s="153" t="s">
        <v>127</v>
      </c>
      <c r="E4740" s="153">
        <v>18.170000000000002</v>
      </c>
    </row>
    <row r="4741" spans="1:5">
      <c r="A4741" s="153">
        <v>7613</v>
      </c>
      <c r="B4741" s="153" t="s">
        <v>12074</v>
      </c>
      <c r="C4741" s="153" t="s">
        <v>5580</v>
      </c>
      <c r="D4741" s="153" t="s">
        <v>127</v>
      </c>
      <c r="E4741" s="153">
        <v>63308.69</v>
      </c>
    </row>
    <row r="4742" spans="1:5">
      <c r="A4742" s="153">
        <v>7619</v>
      </c>
      <c r="B4742" s="153" t="s">
        <v>12075</v>
      </c>
      <c r="C4742" s="153" t="s">
        <v>5580</v>
      </c>
      <c r="D4742" s="153" t="s">
        <v>127</v>
      </c>
      <c r="E4742" s="153">
        <v>9786.16</v>
      </c>
    </row>
    <row r="4743" spans="1:5">
      <c r="A4743" s="153">
        <v>12076</v>
      </c>
      <c r="B4743" s="153" t="s">
        <v>12076</v>
      </c>
      <c r="C4743" s="153" t="s">
        <v>5580</v>
      </c>
      <c r="D4743" s="153" t="s">
        <v>127</v>
      </c>
      <c r="E4743" s="153">
        <v>4489.0600000000004</v>
      </c>
    </row>
    <row r="4744" spans="1:5">
      <c r="A4744" s="153">
        <v>7614</v>
      </c>
      <c r="B4744" s="153" t="s">
        <v>12077</v>
      </c>
      <c r="C4744" s="153" t="s">
        <v>5580</v>
      </c>
      <c r="D4744" s="153" t="s">
        <v>127</v>
      </c>
      <c r="E4744" s="153">
        <v>12342.69</v>
      </c>
    </row>
    <row r="4745" spans="1:5">
      <c r="A4745" s="153">
        <v>7618</v>
      </c>
      <c r="B4745" s="153" t="s">
        <v>12078</v>
      </c>
      <c r="C4745" s="153" t="s">
        <v>5580</v>
      </c>
      <c r="D4745" s="153" t="s">
        <v>127</v>
      </c>
      <c r="E4745" s="153">
        <v>80051.63</v>
      </c>
    </row>
    <row r="4746" spans="1:5">
      <c r="A4746" s="153">
        <v>7620</v>
      </c>
      <c r="B4746" s="153" t="s">
        <v>12079</v>
      </c>
      <c r="C4746" s="153" t="s">
        <v>5580</v>
      </c>
      <c r="D4746" s="153" t="s">
        <v>127</v>
      </c>
      <c r="E4746" s="153">
        <v>17314.97</v>
      </c>
    </row>
    <row r="4747" spans="1:5">
      <c r="A4747" s="153">
        <v>7610</v>
      </c>
      <c r="B4747" s="153" t="s">
        <v>12080</v>
      </c>
      <c r="C4747" s="153" t="s">
        <v>5580</v>
      </c>
      <c r="D4747" s="153" t="s">
        <v>127</v>
      </c>
      <c r="E4747" s="153">
        <v>5483.07</v>
      </c>
    </row>
    <row r="4748" spans="1:5">
      <c r="A4748" s="153">
        <v>7615</v>
      </c>
      <c r="B4748" s="153" t="s">
        <v>12081</v>
      </c>
      <c r="C4748" s="153" t="s">
        <v>5580</v>
      </c>
      <c r="D4748" s="153" t="s">
        <v>127</v>
      </c>
      <c r="E4748" s="153">
        <v>20200.8</v>
      </c>
    </row>
    <row r="4749" spans="1:5">
      <c r="A4749" s="153">
        <v>7617</v>
      </c>
      <c r="B4749" s="153" t="s">
        <v>12082</v>
      </c>
      <c r="C4749" s="153" t="s">
        <v>5580</v>
      </c>
      <c r="D4749" s="153" t="s">
        <v>127</v>
      </c>
      <c r="E4749" s="153">
        <v>6124.37</v>
      </c>
    </row>
    <row r="4750" spans="1:5">
      <c r="A4750" s="153">
        <v>7616</v>
      </c>
      <c r="B4750" s="153" t="s">
        <v>12083</v>
      </c>
      <c r="C4750" s="153" t="s">
        <v>5580</v>
      </c>
      <c r="D4750" s="153" t="s">
        <v>127</v>
      </c>
      <c r="E4750" s="153">
        <v>32964.51</v>
      </c>
    </row>
    <row r="4751" spans="1:5">
      <c r="A4751" s="153">
        <v>7611</v>
      </c>
      <c r="B4751" s="153" t="s">
        <v>12084</v>
      </c>
      <c r="C4751" s="153" t="s">
        <v>5580</v>
      </c>
      <c r="D4751" s="153" t="s">
        <v>5579</v>
      </c>
      <c r="E4751" s="153">
        <v>7920</v>
      </c>
    </row>
    <row r="4752" spans="1:5">
      <c r="A4752" s="153">
        <v>7612</v>
      </c>
      <c r="B4752" s="153" t="s">
        <v>12085</v>
      </c>
      <c r="C4752" s="153" t="s">
        <v>5580</v>
      </c>
      <c r="D4752" s="153" t="s">
        <v>127</v>
      </c>
      <c r="E4752" s="153">
        <v>45216.46</v>
      </c>
    </row>
    <row r="4753" spans="1:5">
      <c r="A4753" s="153">
        <v>37371</v>
      </c>
      <c r="B4753" s="153" t="s">
        <v>12086</v>
      </c>
      <c r="C4753" s="153" t="s">
        <v>5578</v>
      </c>
      <c r="D4753" s="153" t="s">
        <v>5579</v>
      </c>
      <c r="E4753" s="153">
        <v>1.1499999999999999</v>
      </c>
    </row>
    <row r="4754" spans="1:5">
      <c r="A4754" s="153">
        <v>40861</v>
      </c>
      <c r="B4754" s="153" t="s">
        <v>12087</v>
      </c>
      <c r="C4754" s="153" t="s">
        <v>5588</v>
      </c>
      <c r="D4754" s="153" t="s">
        <v>5579</v>
      </c>
      <c r="E4754" s="153">
        <v>216.39</v>
      </c>
    </row>
    <row r="4755" spans="1:5">
      <c r="A4755" s="153">
        <v>36510</v>
      </c>
      <c r="B4755" s="153" t="s">
        <v>12088</v>
      </c>
      <c r="C4755" s="153" t="s">
        <v>5580</v>
      </c>
      <c r="D4755" s="153" t="s">
        <v>128</v>
      </c>
      <c r="E4755" s="153">
        <v>536697.22</v>
      </c>
    </row>
    <row r="4756" spans="1:5">
      <c r="A4756" s="153">
        <v>25020</v>
      </c>
      <c r="B4756" s="153" t="s">
        <v>12089</v>
      </c>
      <c r="C4756" s="153" t="s">
        <v>5580</v>
      </c>
      <c r="D4756" s="153" t="s">
        <v>128</v>
      </c>
      <c r="E4756" s="153">
        <v>2211003.7400000002</v>
      </c>
    </row>
    <row r="4757" spans="1:5">
      <c r="A4757" s="153">
        <v>7622</v>
      </c>
      <c r="B4757" s="153" t="s">
        <v>12090</v>
      </c>
      <c r="C4757" s="153" t="s">
        <v>5580</v>
      </c>
      <c r="D4757" s="153" t="s">
        <v>128</v>
      </c>
      <c r="E4757" s="153">
        <v>520674.75</v>
      </c>
    </row>
    <row r="4758" spans="1:5">
      <c r="A4758" s="153">
        <v>7624</v>
      </c>
      <c r="B4758" s="153" t="s">
        <v>12091</v>
      </c>
      <c r="C4758" s="153" t="s">
        <v>5580</v>
      </c>
      <c r="D4758" s="153" t="s">
        <v>128</v>
      </c>
      <c r="E4758" s="153">
        <v>675000</v>
      </c>
    </row>
    <row r="4759" spans="1:5">
      <c r="A4759" s="153">
        <v>7625</v>
      </c>
      <c r="B4759" s="153" t="s">
        <v>12092</v>
      </c>
      <c r="C4759" s="153" t="s">
        <v>5580</v>
      </c>
      <c r="D4759" s="153" t="s">
        <v>128</v>
      </c>
      <c r="E4759" s="153">
        <v>670871.49</v>
      </c>
    </row>
    <row r="4760" spans="1:5">
      <c r="A4760" s="153">
        <v>7623</v>
      </c>
      <c r="B4760" s="153" t="s">
        <v>12093</v>
      </c>
      <c r="C4760" s="153" t="s">
        <v>5580</v>
      </c>
      <c r="D4760" s="153" t="s">
        <v>128</v>
      </c>
      <c r="E4760" s="153">
        <v>2211003.7400000002</v>
      </c>
    </row>
    <row r="4761" spans="1:5">
      <c r="A4761" s="153">
        <v>36508</v>
      </c>
      <c r="B4761" s="153" t="s">
        <v>12094</v>
      </c>
      <c r="C4761" s="153" t="s">
        <v>5580</v>
      </c>
      <c r="D4761" s="153" t="s">
        <v>128</v>
      </c>
      <c r="E4761" s="153">
        <v>994376.11</v>
      </c>
    </row>
    <row r="4762" spans="1:5">
      <c r="A4762" s="153">
        <v>36509</v>
      </c>
      <c r="B4762" s="153" t="s">
        <v>12095</v>
      </c>
      <c r="C4762" s="153" t="s">
        <v>5580</v>
      </c>
      <c r="D4762" s="153" t="s">
        <v>128</v>
      </c>
      <c r="E4762" s="153">
        <v>544954.09</v>
      </c>
    </row>
    <row r="4763" spans="1:5">
      <c r="A4763" s="153">
        <v>13238</v>
      </c>
      <c r="B4763" s="153" t="s">
        <v>12096</v>
      </c>
      <c r="C4763" s="153" t="s">
        <v>5580</v>
      </c>
      <c r="D4763" s="153" t="s">
        <v>128</v>
      </c>
      <c r="E4763" s="153">
        <v>148373.82</v>
      </c>
    </row>
    <row r="4764" spans="1:5">
      <c r="A4764" s="153">
        <v>36511</v>
      </c>
      <c r="B4764" s="153" t="s">
        <v>12097</v>
      </c>
      <c r="C4764" s="153" t="s">
        <v>5580</v>
      </c>
      <c r="D4764" s="153" t="s">
        <v>128</v>
      </c>
      <c r="E4764" s="153">
        <v>171925.22</v>
      </c>
    </row>
    <row r="4765" spans="1:5">
      <c r="A4765" s="153">
        <v>36515</v>
      </c>
      <c r="B4765" s="153" t="s">
        <v>12098</v>
      </c>
      <c r="C4765" s="153" t="s">
        <v>5580</v>
      </c>
      <c r="D4765" s="153" t="s">
        <v>128</v>
      </c>
      <c r="E4765" s="153">
        <v>50635.5</v>
      </c>
    </row>
    <row r="4766" spans="1:5">
      <c r="A4766" s="153">
        <v>10598</v>
      </c>
      <c r="B4766" s="153" t="s">
        <v>12099</v>
      </c>
      <c r="C4766" s="153" t="s">
        <v>5580</v>
      </c>
      <c r="D4766" s="153" t="s">
        <v>128</v>
      </c>
      <c r="E4766" s="153">
        <v>82113.119999999995</v>
      </c>
    </row>
    <row r="4767" spans="1:5">
      <c r="A4767" s="153">
        <v>7640</v>
      </c>
      <c r="B4767" s="153" t="s">
        <v>12100</v>
      </c>
      <c r="C4767" s="153" t="s">
        <v>5580</v>
      </c>
      <c r="D4767" s="153" t="s">
        <v>128</v>
      </c>
      <c r="E4767" s="153">
        <v>126000</v>
      </c>
    </row>
    <row r="4768" spans="1:5">
      <c r="A4768" s="153">
        <v>36513</v>
      </c>
      <c r="B4768" s="153" t="s">
        <v>12101</v>
      </c>
      <c r="C4768" s="153" t="s">
        <v>5580</v>
      </c>
      <c r="D4768" s="153" t="s">
        <v>128</v>
      </c>
      <c r="E4768" s="153">
        <v>121378.03</v>
      </c>
    </row>
    <row r="4769" spans="1:5">
      <c r="A4769" s="153">
        <v>36514</v>
      </c>
      <c r="B4769" s="153" t="s">
        <v>12102</v>
      </c>
      <c r="C4769" s="153" t="s">
        <v>5580</v>
      </c>
      <c r="D4769" s="153" t="s">
        <v>128</v>
      </c>
      <c r="E4769" s="153">
        <v>135420.54999999999</v>
      </c>
    </row>
    <row r="4770" spans="1:5">
      <c r="A4770" s="153">
        <v>36149</v>
      </c>
      <c r="B4770" s="153" t="s">
        <v>12103</v>
      </c>
      <c r="C4770" s="153" t="s">
        <v>5580</v>
      </c>
      <c r="D4770" s="153" t="s">
        <v>127</v>
      </c>
      <c r="E4770" s="153">
        <v>141</v>
      </c>
    </row>
    <row r="4771" spans="1:5">
      <c r="A4771" s="153">
        <v>43066</v>
      </c>
      <c r="B4771" s="153" t="s">
        <v>12104</v>
      </c>
      <c r="C4771" s="153" t="s">
        <v>5583</v>
      </c>
      <c r="D4771" s="153" t="s">
        <v>128</v>
      </c>
      <c r="E4771" s="153">
        <v>4.54</v>
      </c>
    </row>
    <row r="4772" spans="1:5">
      <c r="A4772" s="153">
        <v>11581</v>
      </c>
      <c r="B4772" s="153" t="s">
        <v>12105</v>
      </c>
      <c r="C4772" s="153" t="s">
        <v>5583</v>
      </c>
      <c r="D4772" s="153" t="s">
        <v>127</v>
      </c>
      <c r="E4772" s="153">
        <v>23.09</v>
      </c>
    </row>
    <row r="4773" spans="1:5">
      <c r="A4773" s="153">
        <v>11580</v>
      </c>
      <c r="B4773" s="153" t="s">
        <v>12106</v>
      </c>
      <c r="C4773" s="153" t="s">
        <v>5583</v>
      </c>
      <c r="D4773" s="153" t="s">
        <v>127</v>
      </c>
      <c r="E4773" s="153">
        <v>10.51</v>
      </c>
    </row>
    <row r="4774" spans="1:5">
      <c r="A4774" s="153">
        <v>38177</v>
      </c>
      <c r="B4774" s="153" t="s">
        <v>12107</v>
      </c>
      <c r="C4774" s="153" t="s">
        <v>5580</v>
      </c>
      <c r="D4774" s="153" t="s">
        <v>127</v>
      </c>
      <c r="E4774" s="153">
        <v>7.13</v>
      </c>
    </row>
    <row r="4775" spans="1:5">
      <c r="A4775" s="153">
        <v>10743</v>
      </c>
      <c r="B4775" s="153" t="s">
        <v>12108</v>
      </c>
      <c r="C4775" s="153" t="s">
        <v>5580</v>
      </c>
      <c r="D4775" s="153" t="s">
        <v>128</v>
      </c>
      <c r="E4775" s="153">
        <v>557.47</v>
      </c>
    </row>
    <row r="4776" spans="1:5">
      <c r="A4776" s="153">
        <v>39848</v>
      </c>
      <c r="B4776" s="153" t="s">
        <v>12109</v>
      </c>
      <c r="C4776" s="153" t="s">
        <v>5583</v>
      </c>
      <c r="D4776" s="153" t="s">
        <v>128</v>
      </c>
      <c r="E4776" s="153">
        <v>1.23</v>
      </c>
    </row>
    <row r="4777" spans="1:5">
      <c r="A4777" s="153">
        <v>20999</v>
      </c>
      <c r="B4777" s="153" t="s">
        <v>12110</v>
      </c>
      <c r="C4777" s="153" t="s">
        <v>5583</v>
      </c>
      <c r="D4777" s="153" t="s">
        <v>127</v>
      </c>
      <c r="E4777" s="153">
        <v>6.49</v>
      </c>
    </row>
    <row r="4778" spans="1:5">
      <c r="A4778" s="153">
        <v>21001</v>
      </c>
      <c r="B4778" s="153" t="s">
        <v>12111</v>
      </c>
      <c r="C4778" s="153" t="s">
        <v>5583</v>
      </c>
      <c r="D4778" s="153" t="s">
        <v>5579</v>
      </c>
      <c r="E4778" s="153">
        <v>12.11</v>
      </c>
    </row>
    <row r="4779" spans="1:5">
      <c r="A4779" s="153">
        <v>21003</v>
      </c>
      <c r="B4779" s="153" t="s">
        <v>12112</v>
      </c>
      <c r="C4779" s="153" t="s">
        <v>5583</v>
      </c>
      <c r="D4779" s="153" t="s">
        <v>127</v>
      </c>
      <c r="E4779" s="153">
        <v>19.899999999999999</v>
      </c>
    </row>
    <row r="4780" spans="1:5">
      <c r="A4780" s="153">
        <v>21006</v>
      </c>
      <c r="B4780" s="153" t="s">
        <v>12113</v>
      </c>
      <c r="C4780" s="153" t="s">
        <v>5583</v>
      </c>
      <c r="D4780" s="153" t="s">
        <v>127</v>
      </c>
      <c r="E4780" s="153">
        <v>42.23</v>
      </c>
    </row>
    <row r="4781" spans="1:5">
      <c r="A4781" s="153">
        <v>21019</v>
      </c>
      <c r="B4781" s="153" t="s">
        <v>12114</v>
      </c>
      <c r="C4781" s="153" t="s">
        <v>5583</v>
      </c>
      <c r="D4781" s="153" t="s">
        <v>127</v>
      </c>
      <c r="E4781" s="153">
        <v>14.68</v>
      </c>
    </row>
    <row r="4782" spans="1:5">
      <c r="A4782" s="153">
        <v>21021</v>
      </c>
      <c r="B4782" s="153" t="s">
        <v>12115</v>
      </c>
      <c r="C4782" s="153" t="s">
        <v>5583</v>
      </c>
      <c r="D4782" s="153" t="s">
        <v>127</v>
      </c>
      <c r="E4782" s="153">
        <v>23.2</v>
      </c>
    </row>
    <row r="4783" spans="1:5">
      <c r="A4783" s="153">
        <v>21024</v>
      </c>
      <c r="B4783" s="153" t="s">
        <v>12116</v>
      </c>
      <c r="C4783" s="153" t="s">
        <v>5583</v>
      </c>
      <c r="D4783" s="153" t="s">
        <v>127</v>
      </c>
      <c r="E4783" s="153">
        <v>49.72</v>
      </c>
    </row>
    <row r="4784" spans="1:5">
      <c r="A4784" s="153">
        <v>40624</v>
      </c>
      <c r="B4784" s="153" t="s">
        <v>12117</v>
      </c>
      <c r="C4784" s="153" t="s">
        <v>5583</v>
      </c>
      <c r="D4784" s="153" t="s">
        <v>128</v>
      </c>
      <c r="E4784" s="153">
        <v>42.83</v>
      </c>
    </row>
    <row r="4785" spans="1:5">
      <c r="A4785" s="153">
        <v>13127</v>
      </c>
      <c r="B4785" s="153" t="s">
        <v>12118</v>
      </c>
      <c r="C4785" s="153" t="s">
        <v>5583</v>
      </c>
      <c r="D4785" s="153" t="s">
        <v>128</v>
      </c>
      <c r="E4785" s="153">
        <v>19.100000000000001</v>
      </c>
    </row>
    <row r="4786" spans="1:5">
      <c r="A4786" s="153">
        <v>13137</v>
      </c>
      <c r="B4786" s="153" t="s">
        <v>12119</v>
      </c>
      <c r="C4786" s="153" t="s">
        <v>5583</v>
      </c>
      <c r="D4786" s="153" t="s">
        <v>128</v>
      </c>
      <c r="E4786" s="153">
        <v>25.35</v>
      </c>
    </row>
    <row r="4787" spans="1:5">
      <c r="A4787" s="153">
        <v>20989</v>
      </c>
      <c r="B4787" s="153" t="s">
        <v>12120</v>
      </c>
      <c r="C4787" s="153" t="s">
        <v>5583</v>
      </c>
      <c r="D4787" s="153" t="s">
        <v>128</v>
      </c>
      <c r="E4787" s="153">
        <v>908.25</v>
      </c>
    </row>
    <row r="4788" spans="1:5">
      <c r="A4788" s="153">
        <v>21147</v>
      </c>
      <c r="B4788" s="153" t="s">
        <v>12121</v>
      </c>
      <c r="C4788" s="153" t="s">
        <v>5583</v>
      </c>
      <c r="D4788" s="153" t="s">
        <v>128</v>
      </c>
      <c r="E4788" s="153">
        <v>85.15</v>
      </c>
    </row>
    <row r="4789" spans="1:5">
      <c r="A4789" s="153">
        <v>21148</v>
      </c>
      <c r="B4789" s="153" t="s">
        <v>12122</v>
      </c>
      <c r="C4789" s="153" t="s">
        <v>5583</v>
      </c>
      <c r="D4789" s="153" t="s">
        <v>128</v>
      </c>
      <c r="E4789" s="153">
        <v>52.56</v>
      </c>
    </row>
    <row r="4790" spans="1:5">
      <c r="A4790" s="153">
        <v>20984</v>
      </c>
      <c r="B4790" s="153" t="s">
        <v>12123</v>
      </c>
      <c r="C4790" s="153" t="s">
        <v>5583</v>
      </c>
      <c r="D4790" s="153" t="s">
        <v>128</v>
      </c>
      <c r="E4790" s="153">
        <v>1742.75</v>
      </c>
    </row>
    <row r="4791" spans="1:5">
      <c r="A4791" s="153">
        <v>13042</v>
      </c>
      <c r="B4791" s="153" t="s">
        <v>12124</v>
      </c>
      <c r="C4791" s="153" t="s">
        <v>5583</v>
      </c>
      <c r="D4791" s="153" t="s">
        <v>128</v>
      </c>
      <c r="E4791" s="153">
        <v>965.74</v>
      </c>
    </row>
    <row r="4792" spans="1:5">
      <c r="A4792" s="153">
        <v>21150</v>
      </c>
      <c r="B4792" s="153" t="s">
        <v>12125</v>
      </c>
      <c r="C4792" s="153" t="s">
        <v>5583</v>
      </c>
      <c r="D4792" s="153" t="s">
        <v>128</v>
      </c>
      <c r="E4792" s="153">
        <v>26.06</v>
      </c>
    </row>
    <row r="4793" spans="1:5">
      <c r="A4793" s="153">
        <v>13141</v>
      </c>
      <c r="B4793" s="153" t="s">
        <v>12126</v>
      </c>
      <c r="C4793" s="153" t="s">
        <v>5583</v>
      </c>
      <c r="D4793" s="153" t="s">
        <v>128</v>
      </c>
      <c r="E4793" s="153">
        <v>32.83</v>
      </c>
    </row>
    <row r="4794" spans="1:5">
      <c r="A4794" s="153">
        <v>21151</v>
      </c>
      <c r="B4794" s="153" t="s">
        <v>12127</v>
      </c>
      <c r="C4794" s="153" t="s">
        <v>5583</v>
      </c>
      <c r="D4794" s="153" t="s">
        <v>128</v>
      </c>
      <c r="E4794" s="153">
        <v>155.99</v>
      </c>
    </row>
    <row r="4795" spans="1:5">
      <c r="A4795" s="153">
        <v>13142</v>
      </c>
      <c r="B4795" s="153" t="s">
        <v>12128</v>
      </c>
      <c r="C4795" s="153" t="s">
        <v>5583</v>
      </c>
      <c r="D4795" s="153" t="s">
        <v>128</v>
      </c>
      <c r="E4795" s="153">
        <v>223.01</v>
      </c>
    </row>
    <row r="4796" spans="1:5">
      <c r="A4796" s="153">
        <v>20994</v>
      </c>
      <c r="B4796" s="153" t="s">
        <v>12129</v>
      </c>
      <c r="C4796" s="153" t="s">
        <v>5583</v>
      </c>
      <c r="D4796" s="153" t="s">
        <v>128</v>
      </c>
      <c r="E4796" s="153">
        <v>420.47</v>
      </c>
    </row>
    <row r="4797" spans="1:5">
      <c r="A4797" s="153">
        <v>7672</v>
      </c>
      <c r="B4797" s="153" t="s">
        <v>12130</v>
      </c>
      <c r="C4797" s="153" t="s">
        <v>5583</v>
      </c>
      <c r="D4797" s="153" t="s">
        <v>128</v>
      </c>
      <c r="E4797" s="153">
        <v>275.45</v>
      </c>
    </row>
    <row r="4798" spans="1:5">
      <c r="A4798" s="153">
        <v>20995</v>
      </c>
      <c r="B4798" s="153" t="s">
        <v>12131</v>
      </c>
      <c r="C4798" s="153" t="s">
        <v>5583</v>
      </c>
      <c r="D4798" s="153" t="s">
        <v>128</v>
      </c>
      <c r="E4798" s="153">
        <v>552.58000000000004</v>
      </c>
    </row>
    <row r="4799" spans="1:5">
      <c r="A4799" s="153">
        <v>7690</v>
      </c>
      <c r="B4799" s="153" t="s">
        <v>12132</v>
      </c>
      <c r="C4799" s="153" t="s">
        <v>5583</v>
      </c>
      <c r="D4799" s="153" t="s">
        <v>128</v>
      </c>
      <c r="E4799" s="153">
        <v>319.58999999999997</v>
      </c>
    </row>
    <row r="4800" spans="1:5">
      <c r="A4800" s="153">
        <v>20980</v>
      </c>
      <c r="B4800" s="153" t="s">
        <v>12133</v>
      </c>
      <c r="C4800" s="153" t="s">
        <v>5583</v>
      </c>
      <c r="D4800" s="153" t="s">
        <v>128</v>
      </c>
      <c r="E4800" s="153">
        <v>348.64</v>
      </c>
    </row>
    <row r="4801" spans="1:5">
      <c r="A4801" s="153">
        <v>7661</v>
      </c>
      <c r="B4801" s="153" t="s">
        <v>12134</v>
      </c>
      <c r="C4801" s="153" t="s">
        <v>5583</v>
      </c>
      <c r="D4801" s="153" t="s">
        <v>128</v>
      </c>
      <c r="E4801" s="153">
        <v>414.74</v>
      </c>
    </row>
    <row r="4802" spans="1:5">
      <c r="A4802" s="153">
        <v>21016</v>
      </c>
      <c r="B4802" s="153" t="s">
        <v>12135</v>
      </c>
      <c r="C4802" s="153" t="s">
        <v>5583</v>
      </c>
      <c r="D4802" s="153" t="s">
        <v>128</v>
      </c>
      <c r="E4802" s="153">
        <v>85.34</v>
      </c>
    </row>
    <row r="4803" spans="1:5">
      <c r="A4803" s="153">
        <v>21008</v>
      </c>
      <c r="B4803" s="153" t="s">
        <v>12136</v>
      </c>
      <c r="C4803" s="153" t="s">
        <v>5583</v>
      </c>
      <c r="D4803" s="153" t="s">
        <v>128</v>
      </c>
      <c r="E4803" s="153">
        <v>9.9700000000000006</v>
      </c>
    </row>
    <row r="4804" spans="1:5">
      <c r="A4804" s="153">
        <v>21009</v>
      </c>
      <c r="B4804" s="153" t="s">
        <v>12137</v>
      </c>
      <c r="C4804" s="153" t="s">
        <v>5583</v>
      </c>
      <c r="D4804" s="153" t="s">
        <v>128</v>
      </c>
      <c r="E4804" s="153">
        <v>12.98</v>
      </c>
    </row>
    <row r="4805" spans="1:5">
      <c r="A4805" s="153">
        <v>21010</v>
      </c>
      <c r="B4805" s="153" t="s">
        <v>12138</v>
      </c>
      <c r="C4805" s="153" t="s">
        <v>5583</v>
      </c>
      <c r="D4805" s="153" t="s">
        <v>128</v>
      </c>
      <c r="E4805" s="153">
        <v>17.43</v>
      </c>
    </row>
    <row r="4806" spans="1:5">
      <c r="A4806" s="153">
        <v>21011</v>
      </c>
      <c r="B4806" s="153" t="s">
        <v>12139</v>
      </c>
      <c r="C4806" s="153" t="s">
        <v>5583</v>
      </c>
      <c r="D4806" s="153" t="s">
        <v>128</v>
      </c>
      <c r="E4806" s="153">
        <v>25.4</v>
      </c>
    </row>
    <row r="4807" spans="1:5">
      <c r="A4807" s="153">
        <v>21012</v>
      </c>
      <c r="B4807" s="153" t="s">
        <v>12140</v>
      </c>
      <c r="C4807" s="153" t="s">
        <v>5583</v>
      </c>
      <c r="D4807" s="153" t="s">
        <v>128</v>
      </c>
      <c r="E4807" s="153">
        <v>28.07</v>
      </c>
    </row>
    <row r="4808" spans="1:5">
      <c r="A4808" s="153">
        <v>21013</v>
      </c>
      <c r="B4808" s="153" t="s">
        <v>12141</v>
      </c>
      <c r="C4808" s="153" t="s">
        <v>5583</v>
      </c>
      <c r="D4808" s="153" t="s">
        <v>128</v>
      </c>
      <c r="E4808" s="153">
        <v>36.630000000000003</v>
      </c>
    </row>
    <row r="4809" spans="1:5">
      <c r="A4809" s="153">
        <v>21014</v>
      </c>
      <c r="B4809" s="153" t="s">
        <v>12142</v>
      </c>
      <c r="C4809" s="153" t="s">
        <v>5583</v>
      </c>
      <c r="D4809" s="153" t="s">
        <v>128</v>
      </c>
      <c r="E4809" s="153">
        <v>51.26</v>
      </c>
    </row>
    <row r="4810" spans="1:5">
      <c r="A4810" s="153">
        <v>21015</v>
      </c>
      <c r="B4810" s="153" t="s">
        <v>12143</v>
      </c>
      <c r="C4810" s="153" t="s">
        <v>5583</v>
      </c>
      <c r="D4810" s="153" t="s">
        <v>128</v>
      </c>
      <c r="E4810" s="153">
        <v>58.89</v>
      </c>
    </row>
    <row r="4811" spans="1:5">
      <c r="A4811" s="153">
        <v>7697</v>
      </c>
      <c r="B4811" s="153" t="s">
        <v>12144</v>
      </c>
      <c r="C4811" s="153" t="s">
        <v>5583</v>
      </c>
      <c r="D4811" s="153" t="s">
        <v>128</v>
      </c>
      <c r="E4811" s="153">
        <v>28.1</v>
      </c>
    </row>
    <row r="4812" spans="1:5">
      <c r="A4812" s="153">
        <v>7698</v>
      </c>
      <c r="B4812" s="153" t="s">
        <v>12145</v>
      </c>
      <c r="C4812" s="153" t="s">
        <v>5583</v>
      </c>
      <c r="D4812" s="153" t="s">
        <v>128</v>
      </c>
      <c r="E4812" s="153">
        <v>24.19</v>
      </c>
    </row>
    <row r="4813" spans="1:5">
      <c r="A4813" s="153">
        <v>7691</v>
      </c>
      <c r="B4813" s="153" t="s">
        <v>12146</v>
      </c>
      <c r="C4813" s="153" t="s">
        <v>5583</v>
      </c>
      <c r="D4813" s="153" t="s">
        <v>128</v>
      </c>
      <c r="E4813" s="153">
        <v>10.220000000000001</v>
      </c>
    </row>
    <row r="4814" spans="1:5">
      <c r="A4814" s="153">
        <v>40626</v>
      </c>
      <c r="B4814" s="153" t="s">
        <v>12147</v>
      </c>
      <c r="C4814" s="153" t="s">
        <v>5583</v>
      </c>
      <c r="D4814" s="153" t="s">
        <v>128</v>
      </c>
      <c r="E4814" s="153">
        <v>19.18</v>
      </c>
    </row>
    <row r="4815" spans="1:5">
      <c r="A4815" s="153">
        <v>7701</v>
      </c>
      <c r="B4815" s="153" t="s">
        <v>12148</v>
      </c>
      <c r="C4815" s="153" t="s">
        <v>5583</v>
      </c>
      <c r="D4815" s="153" t="s">
        <v>128</v>
      </c>
      <c r="E4815" s="153">
        <v>50.29</v>
      </c>
    </row>
    <row r="4816" spans="1:5">
      <c r="A4816" s="153">
        <v>7696</v>
      </c>
      <c r="B4816" s="153" t="s">
        <v>12149</v>
      </c>
      <c r="C4816" s="153" t="s">
        <v>5583</v>
      </c>
      <c r="D4816" s="153" t="s">
        <v>128</v>
      </c>
      <c r="E4816" s="153">
        <v>40.520000000000003</v>
      </c>
    </row>
    <row r="4817" spans="1:5">
      <c r="A4817" s="153">
        <v>7700</v>
      </c>
      <c r="B4817" s="153" t="s">
        <v>12150</v>
      </c>
      <c r="C4817" s="153" t="s">
        <v>5583</v>
      </c>
      <c r="D4817" s="153" t="s">
        <v>128</v>
      </c>
      <c r="E4817" s="153">
        <v>12.92</v>
      </c>
    </row>
    <row r="4818" spans="1:5">
      <c r="A4818" s="153">
        <v>7694</v>
      </c>
      <c r="B4818" s="153" t="s">
        <v>12151</v>
      </c>
      <c r="C4818" s="153" t="s">
        <v>5583</v>
      </c>
      <c r="D4818" s="153" t="s">
        <v>128</v>
      </c>
      <c r="E4818" s="153">
        <v>67.67</v>
      </c>
    </row>
    <row r="4819" spans="1:5">
      <c r="A4819" s="153">
        <v>7693</v>
      </c>
      <c r="B4819" s="153" t="s">
        <v>12152</v>
      </c>
      <c r="C4819" s="153" t="s">
        <v>5583</v>
      </c>
      <c r="D4819" s="153" t="s">
        <v>128</v>
      </c>
      <c r="E4819" s="153">
        <v>93.2</v>
      </c>
    </row>
    <row r="4820" spans="1:5">
      <c r="A4820" s="153">
        <v>7692</v>
      </c>
      <c r="B4820" s="153" t="s">
        <v>12153</v>
      </c>
      <c r="C4820" s="153" t="s">
        <v>5583</v>
      </c>
      <c r="D4820" s="153" t="s">
        <v>128</v>
      </c>
      <c r="E4820" s="153">
        <v>139.53</v>
      </c>
    </row>
    <row r="4821" spans="1:5">
      <c r="A4821" s="153">
        <v>7695</v>
      </c>
      <c r="B4821" s="153" t="s">
        <v>12154</v>
      </c>
      <c r="C4821" s="153" t="s">
        <v>5583</v>
      </c>
      <c r="D4821" s="153" t="s">
        <v>128</v>
      </c>
      <c r="E4821" s="153">
        <v>151.33000000000001</v>
      </c>
    </row>
    <row r="4822" spans="1:5">
      <c r="A4822" s="153">
        <v>13356</v>
      </c>
      <c r="B4822" s="153" t="s">
        <v>12155</v>
      </c>
      <c r="C4822" s="153" t="s">
        <v>5583</v>
      </c>
      <c r="D4822" s="153" t="s">
        <v>128</v>
      </c>
      <c r="E4822" s="153">
        <v>10.97</v>
      </c>
    </row>
    <row r="4823" spans="1:5">
      <c r="A4823" s="153">
        <v>36365</v>
      </c>
      <c r="B4823" s="153" t="s">
        <v>12156</v>
      </c>
      <c r="C4823" s="153" t="s">
        <v>5583</v>
      </c>
      <c r="D4823" s="153" t="s">
        <v>128</v>
      </c>
      <c r="E4823" s="153">
        <v>18.440000000000001</v>
      </c>
    </row>
    <row r="4824" spans="1:5">
      <c r="A4824" s="153">
        <v>41930</v>
      </c>
      <c r="B4824" s="153" t="s">
        <v>12157</v>
      </c>
      <c r="C4824" s="153" t="s">
        <v>5583</v>
      </c>
      <c r="D4824" s="153" t="s">
        <v>128</v>
      </c>
      <c r="E4824" s="153">
        <v>59.69</v>
      </c>
    </row>
    <row r="4825" spans="1:5">
      <c r="A4825" s="153">
        <v>41931</v>
      </c>
      <c r="B4825" s="153" t="s">
        <v>12158</v>
      </c>
      <c r="C4825" s="153" t="s">
        <v>5583</v>
      </c>
      <c r="D4825" s="153" t="s">
        <v>128</v>
      </c>
      <c r="E4825" s="153">
        <v>101.79</v>
      </c>
    </row>
    <row r="4826" spans="1:5">
      <c r="A4826" s="153">
        <v>41932</v>
      </c>
      <c r="B4826" s="153" t="s">
        <v>12159</v>
      </c>
      <c r="C4826" s="153" t="s">
        <v>5583</v>
      </c>
      <c r="D4826" s="153" t="s">
        <v>128</v>
      </c>
      <c r="E4826" s="153">
        <v>164.41</v>
      </c>
    </row>
    <row r="4827" spans="1:5">
      <c r="A4827" s="153">
        <v>41933</v>
      </c>
      <c r="B4827" s="153" t="s">
        <v>12160</v>
      </c>
      <c r="C4827" s="153" t="s">
        <v>5583</v>
      </c>
      <c r="D4827" s="153" t="s">
        <v>128</v>
      </c>
      <c r="E4827" s="153">
        <v>203.62</v>
      </c>
    </row>
    <row r="4828" spans="1:5">
      <c r="A4828" s="153">
        <v>41934</v>
      </c>
      <c r="B4828" s="153" t="s">
        <v>12161</v>
      </c>
      <c r="C4828" s="153" t="s">
        <v>5583</v>
      </c>
      <c r="D4828" s="153" t="s">
        <v>128</v>
      </c>
      <c r="E4828" s="153">
        <v>263.73</v>
      </c>
    </row>
    <row r="4829" spans="1:5">
      <c r="A4829" s="153">
        <v>41936</v>
      </c>
      <c r="B4829" s="153" t="s">
        <v>12162</v>
      </c>
      <c r="C4829" s="153" t="s">
        <v>5583</v>
      </c>
      <c r="D4829" s="153" t="s">
        <v>128</v>
      </c>
      <c r="E4829" s="153">
        <v>39.76</v>
      </c>
    </row>
    <row r="4830" spans="1:5">
      <c r="A4830" s="153">
        <v>7720</v>
      </c>
      <c r="B4830" s="153" t="s">
        <v>12163</v>
      </c>
      <c r="C4830" s="153" t="s">
        <v>5583</v>
      </c>
      <c r="D4830" s="153" t="s">
        <v>127</v>
      </c>
      <c r="E4830" s="153">
        <v>377.12</v>
      </c>
    </row>
    <row r="4831" spans="1:5">
      <c r="A4831" s="153">
        <v>40335</v>
      </c>
      <c r="B4831" s="153" t="s">
        <v>12164</v>
      </c>
      <c r="C4831" s="153" t="s">
        <v>5583</v>
      </c>
      <c r="D4831" s="153" t="s">
        <v>127</v>
      </c>
      <c r="E4831" s="153">
        <v>76.81</v>
      </c>
    </row>
    <row r="4832" spans="1:5">
      <c r="A4832" s="153">
        <v>7740</v>
      </c>
      <c r="B4832" s="153" t="s">
        <v>12165</v>
      </c>
      <c r="C4832" s="153" t="s">
        <v>5583</v>
      </c>
      <c r="D4832" s="153" t="s">
        <v>127</v>
      </c>
      <c r="E4832" s="153">
        <v>104.8</v>
      </c>
    </row>
    <row r="4833" spans="1:5">
      <c r="A4833" s="153">
        <v>7741</v>
      </c>
      <c r="B4833" s="153" t="s">
        <v>12166</v>
      </c>
      <c r="C4833" s="153" t="s">
        <v>5583</v>
      </c>
      <c r="D4833" s="153" t="s">
        <v>127</v>
      </c>
      <c r="E4833" s="153">
        <v>132.26</v>
      </c>
    </row>
    <row r="4834" spans="1:5">
      <c r="A4834" s="153">
        <v>7774</v>
      </c>
      <c r="B4834" s="153" t="s">
        <v>12167</v>
      </c>
      <c r="C4834" s="153" t="s">
        <v>5583</v>
      </c>
      <c r="D4834" s="153" t="s">
        <v>127</v>
      </c>
      <c r="E4834" s="153">
        <v>178.04</v>
      </c>
    </row>
    <row r="4835" spans="1:5">
      <c r="A4835" s="153">
        <v>7744</v>
      </c>
      <c r="B4835" s="153" t="s">
        <v>12168</v>
      </c>
      <c r="C4835" s="153" t="s">
        <v>5583</v>
      </c>
      <c r="D4835" s="153" t="s">
        <v>127</v>
      </c>
      <c r="E4835" s="153">
        <v>205.24</v>
      </c>
    </row>
    <row r="4836" spans="1:5">
      <c r="A4836" s="153">
        <v>7773</v>
      </c>
      <c r="B4836" s="153" t="s">
        <v>12169</v>
      </c>
      <c r="C4836" s="153" t="s">
        <v>5583</v>
      </c>
      <c r="D4836" s="153" t="s">
        <v>127</v>
      </c>
      <c r="E4836" s="153">
        <v>255.6</v>
      </c>
    </row>
    <row r="4837" spans="1:5">
      <c r="A4837" s="153">
        <v>7754</v>
      </c>
      <c r="B4837" s="153" t="s">
        <v>12170</v>
      </c>
      <c r="C4837" s="153" t="s">
        <v>5583</v>
      </c>
      <c r="D4837" s="153" t="s">
        <v>127</v>
      </c>
      <c r="E4837" s="153">
        <v>347.34</v>
      </c>
    </row>
    <row r="4838" spans="1:5">
      <c r="A4838" s="153">
        <v>7735</v>
      </c>
      <c r="B4838" s="153" t="s">
        <v>12171</v>
      </c>
      <c r="C4838" s="153" t="s">
        <v>5583</v>
      </c>
      <c r="D4838" s="153" t="s">
        <v>127</v>
      </c>
      <c r="E4838" s="153">
        <v>476.08</v>
      </c>
    </row>
    <row r="4839" spans="1:5">
      <c r="A4839" s="153">
        <v>7755</v>
      </c>
      <c r="B4839" s="153" t="s">
        <v>12172</v>
      </c>
      <c r="C4839" s="153" t="s">
        <v>5583</v>
      </c>
      <c r="D4839" s="153" t="s">
        <v>127</v>
      </c>
      <c r="E4839" s="153">
        <v>127.67</v>
      </c>
    </row>
    <row r="4840" spans="1:5">
      <c r="A4840" s="153">
        <v>7776</v>
      </c>
      <c r="B4840" s="153" t="s">
        <v>12173</v>
      </c>
      <c r="C4840" s="153" t="s">
        <v>5583</v>
      </c>
      <c r="D4840" s="153" t="s">
        <v>127</v>
      </c>
      <c r="E4840" s="153">
        <v>166.17</v>
      </c>
    </row>
    <row r="4841" spans="1:5">
      <c r="A4841" s="153">
        <v>7743</v>
      </c>
      <c r="B4841" s="153" t="s">
        <v>12174</v>
      </c>
      <c r="C4841" s="153" t="s">
        <v>5583</v>
      </c>
      <c r="D4841" s="153" t="s">
        <v>127</v>
      </c>
      <c r="E4841" s="153">
        <v>219.44</v>
      </c>
    </row>
    <row r="4842" spans="1:5">
      <c r="A4842" s="153">
        <v>7733</v>
      </c>
      <c r="B4842" s="153" t="s">
        <v>12175</v>
      </c>
      <c r="C4842" s="153" t="s">
        <v>5583</v>
      </c>
      <c r="D4842" s="153" t="s">
        <v>127</v>
      </c>
      <c r="E4842" s="153">
        <v>244.69</v>
      </c>
    </row>
    <row r="4843" spans="1:5">
      <c r="A4843" s="153">
        <v>7775</v>
      </c>
      <c r="B4843" s="153" t="s">
        <v>12176</v>
      </c>
      <c r="C4843" s="153" t="s">
        <v>5583</v>
      </c>
      <c r="D4843" s="153" t="s">
        <v>127</v>
      </c>
      <c r="E4843" s="153">
        <v>301.05</v>
      </c>
    </row>
    <row r="4844" spans="1:5">
      <c r="A4844" s="153">
        <v>7734</v>
      </c>
      <c r="B4844" s="153" t="s">
        <v>12177</v>
      </c>
      <c r="C4844" s="153" t="s">
        <v>5583</v>
      </c>
      <c r="D4844" s="153" t="s">
        <v>127</v>
      </c>
      <c r="E4844" s="153">
        <v>435.23</v>
      </c>
    </row>
    <row r="4845" spans="1:5">
      <c r="A4845" s="153">
        <v>7753</v>
      </c>
      <c r="B4845" s="153" t="s">
        <v>12178</v>
      </c>
      <c r="C4845" s="153" t="s">
        <v>5583</v>
      </c>
      <c r="D4845" s="153" t="s">
        <v>127</v>
      </c>
      <c r="E4845" s="153">
        <v>220.67</v>
      </c>
    </row>
    <row r="4846" spans="1:5">
      <c r="A4846" s="153">
        <v>13256</v>
      </c>
      <c r="B4846" s="153" t="s">
        <v>12179</v>
      </c>
      <c r="C4846" s="153" t="s">
        <v>5583</v>
      </c>
      <c r="D4846" s="153" t="s">
        <v>127</v>
      </c>
      <c r="E4846" s="153">
        <v>257.58999999999997</v>
      </c>
    </row>
    <row r="4847" spans="1:5">
      <c r="A4847" s="153">
        <v>7757</v>
      </c>
      <c r="B4847" s="153" t="s">
        <v>12180</v>
      </c>
      <c r="C4847" s="153" t="s">
        <v>5583</v>
      </c>
      <c r="D4847" s="153" t="s">
        <v>127</v>
      </c>
      <c r="E4847" s="153">
        <v>312.72000000000003</v>
      </c>
    </row>
    <row r="4848" spans="1:5">
      <c r="A4848" s="153">
        <v>7758</v>
      </c>
      <c r="B4848" s="153" t="s">
        <v>12181</v>
      </c>
      <c r="C4848" s="153" t="s">
        <v>5583</v>
      </c>
      <c r="D4848" s="153" t="s">
        <v>127</v>
      </c>
      <c r="E4848" s="153">
        <v>465.15</v>
      </c>
    </row>
    <row r="4849" spans="1:5">
      <c r="A4849" s="153">
        <v>7759</v>
      </c>
      <c r="B4849" s="153" t="s">
        <v>12182</v>
      </c>
      <c r="C4849" s="153" t="s">
        <v>5583</v>
      </c>
      <c r="D4849" s="153" t="s">
        <v>127</v>
      </c>
      <c r="E4849" s="153">
        <v>1013.4</v>
      </c>
    </row>
    <row r="4850" spans="1:5">
      <c r="A4850" s="153">
        <v>40334</v>
      </c>
      <c r="B4850" s="153" t="s">
        <v>12183</v>
      </c>
      <c r="C4850" s="153" t="s">
        <v>5583</v>
      </c>
      <c r="D4850" s="153" t="s">
        <v>127</v>
      </c>
      <c r="E4850" s="153">
        <v>54.71</v>
      </c>
    </row>
    <row r="4851" spans="1:5">
      <c r="A4851" s="153">
        <v>7745</v>
      </c>
      <c r="B4851" s="153" t="s">
        <v>12184</v>
      </c>
      <c r="C4851" s="153" t="s">
        <v>5583</v>
      </c>
      <c r="D4851" s="153" t="s">
        <v>127</v>
      </c>
      <c r="E4851" s="153">
        <v>57.82</v>
      </c>
    </row>
    <row r="4852" spans="1:5">
      <c r="A4852" s="153">
        <v>7714</v>
      </c>
      <c r="B4852" s="153" t="s">
        <v>12185</v>
      </c>
      <c r="C4852" s="153" t="s">
        <v>5583</v>
      </c>
      <c r="D4852" s="153" t="s">
        <v>127</v>
      </c>
      <c r="E4852" s="153">
        <v>76.349999999999994</v>
      </c>
    </row>
    <row r="4853" spans="1:5">
      <c r="A4853" s="153">
        <v>7725</v>
      </c>
      <c r="B4853" s="153" t="s">
        <v>12186</v>
      </c>
      <c r="C4853" s="153" t="s">
        <v>5583</v>
      </c>
      <c r="D4853" s="153" t="s">
        <v>5579</v>
      </c>
      <c r="E4853" s="153">
        <v>101</v>
      </c>
    </row>
    <row r="4854" spans="1:5">
      <c r="A4854" s="153">
        <v>7742</v>
      </c>
      <c r="B4854" s="153" t="s">
        <v>12187</v>
      </c>
      <c r="C4854" s="153" t="s">
        <v>5583</v>
      </c>
      <c r="D4854" s="153" t="s">
        <v>127</v>
      </c>
      <c r="E4854" s="153">
        <v>141.77000000000001</v>
      </c>
    </row>
    <row r="4855" spans="1:5">
      <c r="A4855" s="153">
        <v>7750</v>
      </c>
      <c r="B4855" s="153" t="s">
        <v>12188</v>
      </c>
      <c r="C4855" s="153" t="s">
        <v>5583</v>
      </c>
      <c r="D4855" s="153" t="s">
        <v>127</v>
      </c>
      <c r="E4855" s="153">
        <v>160.76</v>
      </c>
    </row>
    <row r="4856" spans="1:5">
      <c r="A4856" s="153">
        <v>7756</v>
      </c>
      <c r="B4856" s="153" t="s">
        <v>12189</v>
      </c>
      <c r="C4856" s="153" t="s">
        <v>5583</v>
      </c>
      <c r="D4856" s="153" t="s">
        <v>127</v>
      </c>
      <c r="E4856" s="153">
        <v>198.47</v>
      </c>
    </row>
    <row r="4857" spans="1:5">
      <c r="A4857" s="153">
        <v>7765</v>
      </c>
      <c r="B4857" s="153" t="s">
        <v>12190</v>
      </c>
      <c r="C4857" s="153" t="s">
        <v>5583</v>
      </c>
      <c r="D4857" s="153" t="s">
        <v>127</v>
      </c>
      <c r="E4857" s="153">
        <v>243.69</v>
      </c>
    </row>
    <row r="4858" spans="1:5">
      <c r="A4858" s="153">
        <v>12569</v>
      </c>
      <c r="B4858" s="153" t="s">
        <v>12191</v>
      </c>
      <c r="C4858" s="153" t="s">
        <v>5583</v>
      </c>
      <c r="D4858" s="153" t="s">
        <v>127</v>
      </c>
      <c r="E4858" s="153">
        <v>262.22000000000003</v>
      </c>
    </row>
    <row r="4859" spans="1:5">
      <c r="A4859" s="153">
        <v>7766</v>
      </c>
      <c r="B4859" s="153" t="s">
        <v>12192</v>
      </c>
      <c r="C4859" s="153" t="s">
        <v>5583</v>
      </c>
      <c r="D4859" s="153" t="s">
        <v>127</v>
      </c>
      <c r="E4859" s="153">
        <v>354.42</v>
      </c>
    </row>
    <row r="4860" spans="1:5">
      <c r="A4860" s="153">
        <v>7767</v>
      </c>
      <c r="B4860" s="153" t="s">
        <v>12193</v>
      </c>
      <c r="C4860" s="153" t="s">
        <v>5583</v>
      </c>
      <c r="D4860" s="153" t="s">
        <v>127</v>
      </c>
      <c r="E4860" s="153">
        <v>546.15</v>
      </c>
    </row>
    <row r="4861" spans="1:5">
      <c r="A4861" s="153">
        <v>7727</v>
      </c>
      <c r="B4861" s="153" t="s">
        <v>12194</v>
      </c>
      <c r="C4861" s="153" t="s">
        <v>5583</v>
      </c>
      <c r="D4861" s="153" t="s">
        <v>127</v>
      </c>
      <c r="E4861" s="153">
        <v>1186.05</v>
      </c>
    </row>
    <row r="4862" spans="1:5">
      <c r="A4862" s="153">
        <v>7760</v>
      </c>
      <c r="B4862" s="153" t="s">
        <v>12195</v>
      </c>
      <c r="C4862" s="153" t="s">
        <v>5583</v>
      </c>
      <c r="D4862" s="153" t="s">
        <v>127</v>
      </c>
      <c r="E4862" s="153">
        <v>57.54</v>
      </c>
    </row>
    <row r="4863" spans="1:5">
      <c r="A4863" s="153">
        <v>7761</v>
      </c>
      <c r="B4863" s="153" t="s">
        <v>12196</v>
      </c>
      <c r="C4863" s="153" t="s">
        <v>5583</v>
      </c>
      <c r="D4863" s="153" t="s">
        <v>127</v>
      </c>
      <c r="E4863" s="153">
        <v>61.15</v>
      </c>
    </row>
    <row r="4864" spans="1:5">
      <c r="A4864" s="153">
        <v>7752</v>
      </c>
      <c r="B4864" s="153" t="s">
        <v>12197</v>
      </c>
      <c r="C4864" s="153" t="s">
        <v>5583</v>
      </c>
      <c r="D4864" s="153" t="s">
        <v>127</v>
      </c>
      <c r="E4864" s="153">
        <v>74.08</v>
      </c>
    </row>
    <row r="4865" spans="1:5">
      <c r="A4865" s="153">
        <v>7762</v>
      </c>
      <c r="B4865" s="153" t="s">
        <v>12198</v>
      </c>
      <c r="C4865" s="153" t="s">
        <v>5583</v>
      </c>
      <c r="D4865" s="153" t="s">
        <v>127</v>
      </c>
      <c r="E4865" s="153">
        <v>96.92</v>
      </c>
    </row>
    <row r="4866" spans="1:5">
      <c r="A4866" s="153">
        <v>7722</v>
      </c>
      <c r="B4866" s="153" t="s">
        <v>12199</v>
      </c>
      <c r="C4866" s="153" t="s">
        <v>5583</v>
      </c>
      <c r="D4866" s="153" t="s">
        <v>127</v>
      </c>
      <c r="E4866" s="153">
        <v>149.44999999999999</v>
      </c>
    </row>
    <row r="4867" spans="1:5">
      <c r="A4867" s="153">
        <v>7763</v>
      </c>
      <c r="B4867" s="153" t="s">
        <v>12200</v>
      </c>
      <c r="C4867" s="153" t="s">
        <v>5583</v>
      </c>
      <c r="D4867" s="153" t="s">
        <v>127</v>
      </c>
      <c r="E4867" s="153">
        <v>166.55</v>
      </c>
    </row>
    <row r="4868" spans="1:5">
      <c r="A4868" s="153">
        <v>7764</v>
      </c>
      <c r="B4868" s="153" t="s">
        <v>12201</v>
      </c>
      <c r="C4868" s="153" t="s">
        <v>5583</v>
      </c>
      <c r="D4868" s="153" t="s">
        <v>127</v>
      </c>
      <c r="E4868" s="153">
        <v>250.18</v>
      </c>
    </row>
    <row r="4869" spans="1:5">
      <c r="A4869" s="153">
        <v>12572</v>
      </c>
      <c r="B4869" s="153" t="s">
        <v>12202</v>
      </c>
      <c r="C4869" s="153" t="s">
        <v>5583</v>
      </c>
      <c r="D4869" s="153" t="s">
        <v>127</v>
      </c>
      <c r="E4869" s="153">
        <v>328.01</v>
      </c>
    </row>
    <row r="4870" spans="1:5">
      <c r="A4870" s="153">
        <v>12573</v>
      </c>
      <c r="B4870" s="153" t="s">
        <v>12203</v>
      </c>
      <c r="C4870" s="153" t="s">
        <v>5583</v>
      </c>
      <c r="D4870" s="153" t="s">
        <v>127</v>
      </c>
      <c r="E4870" s="153">
        <v>344.69</v>
      </c>
    </row>
    <row r="4871" spans="1:5">
      <c r="A4871" s="153">
        <v>12574</v>
      </c>
      <c r="B4871" s="153" t="s">
        <v>12204</v>
      </c>
      <c r="C4871" s="153" t="s">
        <v>5583</v>
      </c>
      <c r="D4871" s="153" t="s">
        <v>127</v>
      </c>
      <c r="E4871" s="153">
        <v>447.9</v>
      </c>
    </row>
    <row r="4872" spans="1:5">
      <c r="A4872" s="153">
        <v>12575</v>
      </c>
      <c r="B4872" s="153" t="s">
        <v>12205</v>
      </c>
      <c r="C4872" s="153" t="s">
        <v>5583</v>
      </c>
      <c r="D4872" s="153" t="s">
        <v>127</v>
      </c>
      <c r="E4872" s="153">
        <v>657.42</v>
      </c>
    </row>
    <row r="4873" spans="1:5">
      <c r="A4873" s="153">
        <v>12576</v>
      </c>
      <c r="B4873" s="153" t="s">
        <v>12206</v>
      </c>
      <c r="C4873" s="153" t="s">
        <v>5583</v>
      </c>
      <c r="D4873" s="153" t="s">
        <v>127</v>
      </c>
      <c r="E4873" s="153">
        <v>69.489999999999995</v>
      </c>
    </row>
    <row r="4874" spans="1:5">
      <c r="A4874" s="153">
        <v>12577</v>
      </c>
      <c r="B4874" s="153" t="s">
        <v>12207</v>
      </c>
      <c r="C4874" s="153" t="s">
        <v>5583</v>
      </c>
      <c r="D4874" s="153" t="s">
        <v>127</v>
      </c>
      <c r="E4874" s="153">
        <v>89.88</v>
      </c>
    </row>
    <row r="4875" spans="1:5">
      <c r="A4875" s="153">
        <v>12578</v>
      </c>
      <c r="B4875" s="153" t="s">
        <v>12208</v>
      </c>
      <c r="C4875" s="153" t="s">
        <v>5583</v>
      </c>
      <c r="D4875" s="153" t="s">
        <v>127</v>
      </c>
      <c r="E4875" s="153">
        <v>120.55</v>
      </c>
    </row>
    <row r="4876" spans="1:5">
      <c r="A4876" s="153">
        <v>12579</v>
      </c>
      <c r="B4876" s="153" t="s">
        <v>12209</v>
      </c>
      <c r="C4876" s="153" t="s">
        <v>5583</v>
      </c>
      <c r="D4876" s="153" t="s">
        <v>127</v>
      </c>
      <c r="E4876" s="153">
        <v>176.52</v>
      </c>
    </row>
    <row r="4877" spans="1:5">
      <c r="A4877" s="153">
        <v>12580</v>
      </c>
      <c r="B4877" s="153" t="s">
        <v>12210</v>
      </c>
      <c r="C4877" s="153" t="s">
        <v>5583</v>
      </c>
      <c r="D4877" s="153" t="s">
        <v>127</v>
      </c>
      <c r="E4877" s="153">
        <v>227.87</v>
      </c>
    </row>
    <row r="4878" spans="1:5">
      <c r="A4878" s="153">
        <v>12581</v>
      </c>
      <c r="B4878" s="153" t="s">
        <v>12211</v>
      </c>
      <c r="C4878" s="153" t="s">
        <v>5583</v>
      </c>
      <c r="D4878" s="153" t="s">
        <v>127</v>
      </c>
      <c r="E4878" s="153">
        <v>311.8</v>
      </c>
    </row>
    <row r="4879" spans="1:5">
      <c r="A4879" s="153">
        <v>41785</v>
      </c>
      <c r="B4879" s="153" t="s">
        <v>12212</v>
      </c>
      <c r="C4879" s="153" t="s">
        <v>5583</v>
      </c>
      <c r="D4879" s="153" t="s">
        <v>128</v>
      </c>
      <c r="E4879" s="153">
        <v>1051.33</v>
      </c>
    </row>
    <row r="4880" spans="1:5">
      <c r="A4880" s="153">
        <v>41781</v>
      </c>
      <c r="B4880" s="153" t="s">
        <v>12213</v>
      </c>
      <c r="C4880" s="153" t="s">
        <v>5583</v>
      </c>
      <c r="D4880" s="153" t="s">
        <v>128</v>
      </c>
      <c r="E4880" s="153">
        <v>299.74</v>
      </c>
    </row>
    <row r="4881" spans="1:5">
      <c r="A4881" s="153">
        <v>41783</v>
      </c>
      <c r="B4881" s="153" t="s">
        <v>12214</v>
      </c>
      <c r="C4881" s="153" t="s">
        <v>5583</v>
      </c>
      <c r="D4881" s="153" t="s">
        <v>128</v>
      </c>
      <c r="E4881" s="153">
        <v>790.97</v>
      </c>
    </row>
    <row r="4882" spans="1:5">
      <c r="A4882" s="153">
        <v>41786</v>
      </c>
      <c r="B4882" s="153" t="s">
        <v>12215</v>
      </c>
      <c r="C4882" s="153" t="s">
        <v>5583</v>
      </c>
      <c r="D4882" s="153" t="s">
        <v>128</v>
      </c>
      <c r="E4882" s="153">
        <v>1650.06</v>
      </c>
    </row>
    <row r="4883" spans="1:5">
      <c r="A4883" s="153">
        <v>41779</v>
      </c>
      <c r="B4883" s="153" t="s">
        <v>12216</v>
      </c>
      <c r="C4883" s="153" t="s">
        <v>5583</v>
      </c>
      <c r="D4883" s="153" t="s">
        <v>128</v>
      </c>
      <c r="E4883" s="153">
        <v>114.96</v>
      </c>
    </row>
    <row r="4884" spans="1:5">
      <c r="A4884" s="153">
        <v>41780</v>
      </c>
      <c r="B4884" s="153" t="s">
        <v>12217</v>
      </c>
      <c r="C4884" s="153" t="s">
        <v>5583</v>
      </c>
      <c r="D4884" s="153" t="s">
        <v>128</v>
      </c>
      <c r="E4884" s="153">
        <v>135.97</v>
      </c>
    </row>
    <row r="4885" spans="1:5">
      <c r="A4885" s="153">
        <v>41782</v>
      </c>
      <c r="B4885" s="153" t="s">
        <v>12218</v>
      </c>
      <c r="C4885" s="153" t="s">
        <v>5583</v>
      </c>
      <c r="D4885" s="153" t="s">
        <v>128</v>
      </c>
      <c r="E4885" s="153">
        <v>560.5</v>
      </c>
    </row>
    <row r="4886" spans="1:5">
      <c r="A4886" s="153">
        <v>38130</v>
      </c>
      <c r="B4886" s="153" t="s">
        <v>12219</v>
      </c>
      <c r="C4886" s="153" t="s">
        <v>5583</v>
      </c>
      <c r="D4886" s="153" t="s">
        <v>127</v>
      </c>
      <c r="E4886" s="153">
        <v>23.54</v>
      </c>
    </row>
    <row r="4887" spans="1:5">
      <c r="A4887" s="153">
        <v>21123</v>
      </c>
      <c r="B4887" s="153" t="s">
        <v>12220</v>
      </c>
      <c r="C4887" s="153" t="s">
        <v>5583</v>
      </c>
      <c r="D4887" s="153" t="s">
        <v>5579</v>
      </c>
      <c r="E4887" s="153">
        <v>6.68</v>
      </c>
    </row>
    <row r="4888" spans="1:5">
      <c r="A4888" s="153">
        <v>21124</v>
      </c>
      <c r="B4888" s="153" t="s">
        <v>12221</v>
      </c>
      <c r="C4888" s="153" t="s">
        <v>5583</v>
      </c>
      <c r="D4888" s="153" t="s">
        <v>127</v>
      </c>
      <c r="E4888" s="153">
        <v>11.84</v>
      </c>
    </row>
    <row r="4889" spans="1:5">
      <c r="A4889" s="153">
        <v>21125</v>
      </c>
      <c r="B4889" s="153" t="s">
        <v>12222</v>
      </c>
      <c r="C4889" s="153" t="s">
        <v>5583</v>
      </c>
      <c r="D4889" s="153" t="s">
        <v>127</v>
      </c>
      <c r="E4889" s="153">
        <v>19.010000000000002</v>
      </c>
    </row>
    <row r="4890" spans="1:5">
      <c r="A4890" s="153">
        <v>38028</v>
      </c>
      <c r="B4890" s="153" t="s">
        <v>12223</v>
      </c>
      <c r="C4890" s="153" t="s">
        <v>5583</v>
      </c>
      <c r="D4890" s="153" t="s">
        <v>127</v>
      </c>
      <c r="E4890" s="153">
        <v>32.26</v>
      </c>
    </row>
    <row r="4891" spans="1:5">
      <c r="A4891" s="153">
        <v>38029</v>
      </c>
      <c r="B4891" s="153" t="s">
        <v>12224</v>
      </c>
      <c r="C4891" s="153" t="s">
        <v>5583</v>
      </c>
      <c r="D4891" s="153" t="s">
        <v>127</v>
      </c>
      <c r="E4891" s="153">
        <v>49.17</v>
      </c>
    </row>
    <row r="4892" spans="1:5">
      <c r="A4892" s="153">
        <v>38030</v>
      </c>
      <c r="B4892" s="153" t="s">
        <v>12225</v>
      </c>
      <c r="C4892" s="153" t="s">
        <v>5583</v>
      </c>
      <c r="D4892" s="153" t="s">
        <v>127</v>
      </c>
      <c r="E4892" s="153">
        <v>75.53</v>
      </c>
    </row>
    <row r="4893" spans="1:5">
      <c r="A4893" s="153">
        <v>38031</v>
      </c>
      <c r="B4893" s="153" t="s">
        <v>12226</v>
      </c>
      <c r="C4893" s="153" t="s">
        <v>5583</v>
      </c>
      <c r="D4893" s="153" t="s">
        <v>127</v>
      </c>
      <c r="E4893" s="153">
        <v>119.69</v>
      </c>
    </row>
    <row r="4894" spans="1:5">
      <c r="A4894" s="153">
        <v>39735</v>
      </c>
      <c r="B4894" s="153" t="s">
        <v>12227</v>
      </c>
      <c r="C4894" s="153" t="s">
        <v>5583</v>
      </c>
      <c r="D4894" s="153" t="s">
        <v>128</v>
      </c>
      <c r="E4894" s="153">
        <v>64.510000000000005</v>
      </c>
    </row>
    <row r="4895" spans="1:5">
      <c r="A4895" s="153">
        <v>39734</v>
      </c>
      <c r="B4895" s="153" t="s">
        <v>12228</v>
      </c>
      <c r="C4895" s="153" t="s">
        <v>5583</v>
      </c>
      <c r="D4895" s="153" t="s">
        <v>128</v>
      </c>
      <c r="E4895" s="153">
        <v>76.53</v>
      </c>
    </row>
    <row r="4896" spans="1:5">
      <c r="A4896" s="153">
        <v>39736</v>
      </c>
      <c r="B4896" s="153" t="s">
        <v>12229</v>
      </c>
      <c r="C4896" s="153" t="s">
        <v>5583</v>
      </c>
      <c r="D4896" s="153" t="s">
        <v>128</v>
      </c>
      <c r="E4896" s="153">
        <v>87.34</v>
      </c>
    </row>
    <row r="4897" spans="1:5">
      <c r="A4897" s="153">
        <v>39737</v>
      </c>
      <c r="B4897" s="153" t="s">
        <v>12230</v>
      </c>
      <c r="C4897" s="153" t="s">
        <v>5583</v>
      </c>
      <c r="D4897" s="153" t="s">
        <v>128</v>
      </c>
      <c r="E4897" s="153">
        <v>11.74</v>
      </c>
    </row>
    <row r="4898" spans="1:5">
      <c r="A4898" s="153">
        <v>39738</v>
      </c>
      <c r="B4898" s="153" t="s">
        <v>12231</v>
      </c>
      <c r="C4898" s="153" t="s">
        <v>5583</v>
      </c>
      <c r="D4898" s="153" t="s">
        <v>128</v>
      </c>
      <c r="E4898" s="153">
        <v>4.24</v>
      </c>
    </row>
    <row r="4899" spans="1:5">
      <c r="A4899" s="153">
        <v>39739</v>
      </c>
      <c r="B4899" s="153" t="s">
        <v>12232</v>
      </c>
      <c r="C4899" s="153" t="s">
        <v>5583</v>
      </c>
      <c r="D4899" s="153" t="s">
        <v>128</v>
      </c>
      <c r="E4899" s="153">
        <v>60.4</v>
      </c>
    </row>
    <row r="4900" spans="1:5">
      <c r="A4900" s="153">
        <v>39733</v>
      </c>
      <c r="B4900" s="153" t="s">
        <v>12233</v>
      </c>
      <c r="C4900" s="153" t="s">
        <v>5583</v>
      </c>
      <c r="D4900" s="153" t="s">
        <v>128</v>
      </c>
      <c r="E4900" s="153">
        <v>104.52</v>
      </c>
    </row>
    <row r="4901" spans="1:5">
      <c r="A4901" s="153">
        <v>39854</v>
      </c>
      <c r="B4901" s="153" t="s">
        <v>12234</v>
      </c>
      <c r="C4901" s="153" t="s">
        <v>5583</v>
      </c>
      <c r="D4901" s="153" t="s">
        <v>128</v>
      </c>
      <c r="E4901" s="153">
        <v>106</v>
      </c>
    </row>
    <row r="4902" spans="1:5">
      <c r="A4902" s="153">
        <v>39740</v>
      </c>
      <c r="B4902" s="153" t="s">
        <v>12235</v>
      </c>
      <c r="C4902" s="153" t="s">
        <v>5583</v>
      </c>
      <c r="D4902" s="153" t="s">
        <v>128</v>
      </c>
      <c r="E4902" s="153">
        <v>58</v>
      </c>
    </row>
    <row r="4903" spans="1:5">
      <c r="A4903" s="153">
        <v>39741</v>
      </c>
      <c r="B4903" s="153" t="s">
        <v>12236</v>
      </c>
      <c r="C4903" s="153" t="s">
        <v>5583</v>
      </c>
      <c r="D4903" s="153" t="s">
        <v>128</v>
      </c>
      <c r="E4903" s="153">
        <v>10.69</v>
      </c>
    </row>
    <row r="4904" spans="1:5">
      <c r="A4904" s="153">
        <v>39853</v>
      </c>
      <c r="B4904" s="153" t="s">
        <v>12237</v>
      </c>
      <c r="C4904" s="153" t="s">
        <v>5583</v>
      </c>
      <c r="D4904" s="153" t="s">
        <v>128</v>
      </c>
      <c r="E4904" s="153">
        <v>14.04</v>
      </c>
    </row>
    <row r="4905" spans="1:5">
      <c r="A4905" s="153">
        <v>39742</v>
      </c>
      <c r="B4905" s="153" t="s">
        <v>12238</v>
      </c>
      <c r="C4905" s="153" t="s">
        <v>5583</v>
      </c>
      <c r="D4905" s="153" t="s">
        <v>128</v>
      </c>
      <c r="E4905" s="153">
        <v>46.62</v>
      </c>
    </row>
    <row r="4906" spans="1:5">
      <c r="A4906" s="153">
        <v>39749</v>
      </c>
      <c r="B4906" s="153" t="s">
        <v>5769</v>
      </c>
      <c r="C4906" s="153" t="s">
        <v>5583</v>
      </c>
      <c r="D4906" s="153" t="s">
        <v>128</v>
      </c>
      <c r="E4906" s="153">
        <v>52.93</v>
      </c>
    </row>
    <row r="4907" spans="1:5">
      <c r="A4907" s="153">
        <v>39751</v>
      </c>
      <c r="B4907" s="153" t="s">
        <v>5706</v>
      </c>
      <c r="C4907" s="153" t="s">
        <v>5583</v>
      </c>
      <c r="D4907" s="153" t="s">
        <v>128</v>
      </c>
      <c r="E4907" s="153">
        <v>96.19</v>
      </c>
    </row>
    <row r="4908" spans="1:5">
      <c r="A4908" s="153">
        <v>39750</v>
      </c>
      <c r="B4908" s="153" t="s">
        <v>5705</v>
      </c>
      <c r="C4908" s="153" t="s">
        <v>5583</v>
      </c>
      <c r="D4908" s="153" t="s">
        <v>128</v>
      </c>
      <c r="E4908" s="153">
        <v>79.95</v>
      </c>
    </row>
    <row r="4909" spans="1:5">
      <c r="A4909" s="153">
        <v>39747</v>
      </c>
      <c r="B4909" s="153" t="s">
        <v>5704</v>
      </c>
      <c r="C4909" s="153" t="s">
        <v>5583</v>
      </c>
      <c r="D4909" s="153" t="s">
        <v>128</v>
      </c>
      <c r="E4909" s="153">
        <v>25.71</v>
      </c>
    </row>
    <row r="4910" spans="1:5">
      <c r="A4910" s="153">
        <v>39753</v>
      </c>
      <c r="B4910" s="153" t="s">
        <v>12239</v>
      </c>
      <c r="C4910" s="153" t="s">
        <v>5583</v>
      </c>
      <c r="D4910" s="153" t="s">
        <v>128</v>
      </c>
      <c r="E4910" s="153">
        <v>177.06</v>
      </c>
    </row>
    <row r="4911" spans="1:5">
      <c r="A4911" s="153">
        <v>39754</v>
      </c>
      <c r="B4911" s="153" t="s">
        <v>12240</v>
      </c>
      <c r="C4911" s="153" t="s">
        <v>5583</v>
      </c>
      <c r="D4911" s="153" t="s">
        <v>128</v>
      </c>
      <c r="E4911" s="153">
        <v>260.85000000000002</v>
      </c>
    </row>
    <row r="4912" spans="1:5">
      <c r="A4912" s="153">
        <v>39748</v>
      </c>
      <c r="B4912" s="153" t="s">
        <v>12241</v>
      </c>
      <c r="C4912" s="153" t="s">
        <v>5583</v>
      </c>
      <c r="D4912" s="153" t="s">
        <v>128</v>
      </c>
      <c r="E4912" s="153">
        <v>41.61</v>
      </c>
    </row>
    <row r="4913" spans="1:5">
      <c r="A4913" s="153">
        <v>39755</v>
      </c>
      <c r="B4913" s="153" t="s">
        <v>12242</v>
      </c>
      <c r="C4913" s="153" t="s">
        <v>5583</v>
      </c>
      <c r="D4913" s="153" t="s">
        <v>128</v>
      </c>
      <c r="E4913" s="153">
        <v>395.52</v>
      </c>
    </row>
    <row r="4914" spans="1:5">
      <c r="A4914" s="153">
        <v>12742</v>
      </c>
      <c r="B4914" s="153" t="s">
        <v>12243</v>
      </c>
      <c r="C4914" s="153" t="s">
        <v>5583</v>
      </c>
      <c r="D4914" s="153" t="s">
        <v>128</v>
      </c>
      <c r="E4914" s="153">
        <v>313.18</v>
      </c>
    </row>
    <row r="4915" spans="1:5">
      <c r="A4915" s="153">
        <v>12713</v>
      </c>
      <c r="B4915" s="153" t="s">
        <v>12244</v>
      </c>
      <c r="C4915" s="153" t="s">
        <v>5583</v>
      </c>
      <c r="D4915" s="153" t="s">
        <v>128</v>
      </c>
      <c r="E4915" s="153">
        <v>16.61</v>
      </c>
    </row>
    <row r="4916" spans="1:5">
      <c r="A4916" s="153">
        <v>12743</v>
      </c>
      <c r="B4916" s="153" t="s">
        <v>12245</v>
      </c>
      <c r="C4916" s="153" t="s">
        <v>5583</v>
      </c>
      <c r="D4916" s="153" t="s">
        <v>128</v>
      </c>
      <c r="E4916" s="153">
        <v>28.57</v>
      </c>
    </row>
    <row r="4917" spans="1:5">
      <c r="A4917" s="153">
        <v>12744</v>
      </c>
      <c r="B4917" s="153" t="s">
        <v>12246</v>
      </c>
      <c r="C4917" s="153" t="s">
        <v>5583</v>
      </c>
      <c r="D4917" s="153" t="s">
        <v>128</v>
      </c>
      <c r="E4917" s="153">
        <v>36.26</v>
      </c>
    </row>
    <row r="4918" spans="1:5">
      <c r="A4918" s="153">
        <v>12745</v>
      </c>
      <c r="B4918" s="153" t="s">
        <v>12247</v>
      </c>
      <c r="C4918" s="153" t="s">
        <v>5583</v>
      </c>
      <c r="D4918" s="153" t="s">
        <v>128</v>
      </c>
      <c r="E4918" s="153">
        <v>52.66</v>
      </c>
    </row>
    <row r="4919" spans="1:5">
      <c r="A4919" s="153">
        <v>12746</v>
      </c>
      <c r="B4919" s="153" t="s">
        <v>12248</v>
      </c>
      <c r="C4919" s="153" t="s">
        <v>5583</v>
      </c>
      <c r="D4919" s="153" t="s">
        <v>128</v>
      </c>
      <c r="E4919" s="153">
        <v>71.11</v>
      </c>
    </row>
    <row r="4920" spans="1:5">
      <c r="A4920" s="153">
        <v>12747</v>
      </c>
      <c r="B4920" s="153" t="s">
        <v>12249</v>
      </c>
      <c r="C4920" s="153" t="s">
        <v>5583</v>
      </c>
      <c r="D4920" s="153" t="s">
        <v>128</v>
      </c>
      <c r="E4920" s="153">
        <v>103.13</v>
      </c>
    </row>
    <row r="4921" spans="1:5">
      <c r="A4921" s="153">
        <v>12748</v>
      </c>
      <c r="B4921" s="153" t="s">
        <v>12250</v>
      </c>
      <c r="C4921" s="153" t="s">
        <v>5583</v>
      </c>
      <c r="D4921" s="153" t="s">
        <v>128</v>
      </c>
      <c r="E4921" s="153">
        <v>145.29</v>
      </c>
    </row>
    <row r="4922" spans="1:5">
      <c r="A4922" s="153">
        <v>12749</v>
      </c>
      <c r="B4922" s="153" t="s">
        <v>12251</v>
      </c>
      <c r="C4922" s="153" t="s">
        <v>5583</v>
      </c>
      <c r="D4922" s="153" t="s">
        <v>128</v>
      </c>
      <c r="E4922" s="153">
        <v>212.39</v>
      </c>
    </row>
    <row r="4923" spans="1:5">
      <c r="A4923" s="153">
        <v>39726</v>
      </c>
      <c r="B4923" s="153" t="s">
        <v>12252</v>
      </c>
      <c r="C4923" s="153" t="s">
        <v>5583</v>
      </c>
      <c r="D4923" s="153" t="s">
        <v>128</v>
      </c>
      <c r="E4923" s="153">
        <v>69.760000000000005</v>
      </c>
    </row>
    <row r="4924" spans="1:5">
      <c r="A4924" s="153">
        <v>39728</v>
      </c>
      <c r="B4924" s="153" t="s">
        <v>12253</v>
      </c>
      <c r="C4924" s="153" t="s">
        <v>5583</v>
      </c>
      <c r="D4924" s="153" t="s">
        <v>128</v>
      </c>
      <c r="E4924" s="153">
        <v>122.6</v>
      </c>
    </row>
    <row r="4925" spans="1:5">
      <c r="A4925" s="153">
        <v>39727</v>
      </c>
      <c r="B4925" s="153" t="s">
        <v>12254</v>
      </c>
      <c r="C4925" s="153" t="s">
        <v>5583</v>
      </c>
      <c r="D4925" s="153" t="s">
        <v>128</v>
      </c>
      <c r="E4925" s="153">
        <v>100.9</v>
      </c>
    </row>
    <row r="4926" spans="1:5">
      <c r="A4926" s="153">
        <v>39724</v>
      </c>
      <c r="B4926" s="153" t="s">
        <v>12255</v>
      </c>
      <c r="C4926" s="153" t="s">
        <v>5583</v>
      </c>
      <c r="D4926" s="153" t="s">
        <v>128</v>
      </c>
      <c r="E4926" s="153">
        <v>30.89</v>
      </c>
    </row>
    <row r="4927" spans="1:5">
      <c r="A4927" s="153">
        <v>39729</v>
      </c>
      <c r="B4927" s="153" t="s">
        <v>12256</v>
      </c>
      <c r="C4927" s="153" t="s">
        <v>5583</v>
      </c>
      <c r="D4927" s="153" t="s">
        <v>128</v>
      </c>
      <c r="E4927" s="153">
        <v>169.79</v>
      </c>
    </row>
    <row r="4928" spans="1:5">
      <c r="A4928" s="153">
        <v>39730</v>
      </c>
      <c r="B4928" s="153" t="s">
        <v>12257</v>
      </c>
      <c r="C4928" s="153" t="s">
        <v>5583</v>
      </c>
      <c r="D4928" s="153" t="s">
        <v>128</v>
      </c>
      <c r="E4928" s="153">
        <v>220.29</v>
      </c>
    </row>
    <row r="4929" spans="1:5">
      <c r="A4929" s="153">
        <v>39731</v>
      </c>
      <c r="B4929" s="153" t="s">
        <v>12258</v>
      </c>
      <c r="C4929" s="153" t="s">
        <v>5583</v>
      </c>
      <c r="D4929" s="153" t="s">
        <v>128</v>
      </c>
      <c r="E4929" s="153">
        <v>326.27</v>
      </c>
    </row>
    <row r="4930" spans="1:5">
      <c r="A4930" s="153">
        <v>39725</v>
      </c>
      <c r="B4930" s="153" t="s">
        <v>12259</v>
      </c>
      <c r="C4930" s="153" t="s">
        <v>5583</v>
      </c>
      <c r="D4930" s="153" t="s">
        <v>128</v>
      </c>
      <c r="E4930" s="153">
        <v>50.35</v>
      </c>
    </row>
    <row r="4931" spans="1:5">
      <c r="A4931" s="153">
        <v>39732</v>
      </c>
      <c r="B4931" s="153" t="s">
        <v>12260</v>
      </c>
      <c r="C4931" s="153" t="s">
        <v>5583</v>
      </c>
      <c r="D4931" s="153" t="s">
        <v>128</v>
      </c>
      <c r="E4931" s="153">
        <v>480.25</v>
      </c>
    </row>
    <row r="4932" spans="1:5">
      <c r="A4932" s="153">
        <v>39660</v>
      </c>
      <c r="B4932" s="153" t="s">
        <v>12261</v>
      </c>
      <c r="C4932" s="153" t="s">
        <v>5583</v>
      </c>
      <c r="D4932" s="153" t="s">
        <v>128</v>
      </c>
      <c r="E4932" s="153">
        <v>21.88</v>
      </c>
    </row>
    <row r="4933" spans="1:5">
      <c r="A4933" s="153">
        <v>39662</v>
      </c>
      <c r="B4933" s="153" t="s">
        <v>12262</v>
      </c>
      <c r="C4933" s="153" t="s">
        <v>5583</v>
      </c>
      <c r="D4933" s="153" t="s">
        <v>128</v>
      </c>
      <c r="E4933" s="153">
        <v>10.49</v>
      </c>
    </row>
    <row r="4934" spans="1:5">
      <c r="A4934" s="153">
        <v>39661</v>
      </c>
      <c r="B4934" s="153" t="s">
        <v>12263</v>
      </c>
      <c r="C4934" s="153" t="s">
        <v>5583</v>
      </c>
      <c r="D4934" s="153" t="s">
        <v>128</v>
      </c>
      <c r="E4934" s="153">
        <v>7.15</v>
      </c>
    </row>
    <row r="4935" spans="1:5">
      <c r="A4935" s="153">
        <v>39666</v>
      </c>
      <c r="B4935" s="153" t="s">
        <v>12264</v>
      </c>
      <c r="C4935" s="153" t="s">
        <v>5583</v>
      </c>
      <c r="D4935" s="153" t="s">
        <v>128</v>
      </c>
      <c r="E4935" s="153">
        <v>32.92</v>
      </c>
    </row>
    <row r="4936" spans="1:5">
      <c r="A4936" s="153">
        <v>39664</v>
      </c>
      <c r="B4936" s="153" t="s">
        <v>12265</v>
      </c>
      <c r="C4936" s="153" t="s">
        <v>5583</v>
      </c>
      <c r="D4936" s="153" t="s">
        <v>128</v>
      </c>
      <c r="E4936" s="153">
        <v>16.13</v>
      </c>
    </row>
    <row r="4937" spans="1:5">
      <c r="A4937" s="153">
        <v>39663</v>
      </c>
      <c r="B4937" s="153" t="s">
        <v>12266</v>
      </c>
      <c r="C4937" s="153" t="s">
        <v>5583</v>
      </c>
      <c r="D4937" s="153" t="s">
        <v>128</v>
      </c>
      <c r="E4937" s="153">
        <v>12.9</v>
      </c>
    </row>
    <row r="4938" spans="1:5">
      <c r="A4938" s="153">
        <v>39665</v>
      </c>
      <c r="B4938" s="153" t="s">
        <v>12267</v>
      </c>
      <c r="C4938" s="153" t="s">
        <v>5583</v>
      </c>
      <c r="D4938" s="153" t="s">
        <v>128</v>
      </c>
      <c r="E4938" s="153">
        <v>27.22</v>
      </c>
    </row>
    <row r="4939" spans="1:5">
      <c r="A4939" s="153">
        <v>39752</v>
      </c>
      <c r="B4939" s="153" t="s">
        <v>12268</v>
      </c>
      <c r="C4939" s="153" t="s">
        <v>5583</v>
      </c>
      <c r="D4939" s="153" t="s">
        <v>128</v>
      </c>
      <c r="E4939" s="153">
        <v>136.86000000000001</v>
      </c>
    </row>
    <row r="4940" spans="1:5">
      <c r="A4940" s="153">
        <v>12583</v>
      </c>
      <c r="B4940" s="153" t="s">
        <v>12269</v>
      </c>
      <c r="C4940" s="153" t="s">
        <v>5583</v>
      </c>
      <c r="D4940" s="153" t="s">
        <v>127</v>
      </c>
      <c r="E4940" s="153">
        <v>21.9</v>
      </c>
    </row>
    <row r="4941" spans="1:5">
      <c r="A4941" s="153">
        <v>12584</v>
      </c>
      <c r="B4941" s="153" t="s">
        <v>12270</v>
      </c>
      <c r="C4941" s="153" t="s">
        <v>5583</v>
      </c>
      <c r="D4941" s="153" t="s">
        <v>127</v>
      </c>
      <c r="E4941" s="153">
        <v>21.08</v>
      </c>
    </row>
    <row r="4942" spans="1:5">
      <c r="A4942" s="153">
        <v>13159</v>
      </c>
      <c r="B4942" s="153" t="s">
        <v>12271</v>
      </c>
      <c r="C4942" s="153" t="s">
        <v>5583</v>
      </c>
      <c r="D4942" s="153" t="s">
        <v>127</v>
      </c>
      <c r="E4942" s="153">
        <v>63.85</v>
      </c>
    </row>
    <row r="4943" spans="1:5">
      <c r="A4943" s="153">
        <v>13168</v>
      </c>
      <c r="B4943" s="153" t="s">
        <v>12272</v>
      </c>
      <c r="C4943" s="153" t="s">
        <v>5583</v>
      </c>
      <c r="D4943" s="153" t="s">
        <v>127</v>
      </c>
      <c r="E4943" s="153">
        <v>96.01</v>
      </c>
    </row>
    <row r="4944" spans="1:5">
      <c r="A4944" s="153">
        <v>13173</v>
      </c>
      <c r="B4944" s="153" t="s">
        <v>12273</v>
      </c>
      <c r="C4944" s="153" t="s">
        <v>5583</v>
      </c>
      <c r="D4944" s="153" t="s">
        <v>127</v>
      </c>
      <c r="E4944" s="153">
        <v>118.38</v>
      </c>
    </row>
    <row r="4945" spans="1:5">
      <c r="A4945" s="153">
        <v>37449</v>
      </c>
      <c r="B4945" s="153" t="s">
        <v>12274</v>
      </c>
      <c r="C4945" s="153" t="s">
        <v>5583</v>
      </c>
      <c r="D4945" s="153" t="s">
        <v>127</v>
      </c>
      <c r="E4945" s="153">
        <v>19.57</v>
      </c>
    </row>
    <row r="4946" spans="1:5">
      <c r="A4946" s="153">
        <v>37450</v>
      </c>
      <c r="B4946" s="153" t="s">
        <v>12275</v>
      </c>
      <c r="C4946" s="153" t="s">
        <v>5583</v>
      </c>
      <c r="D4946" s="153" t="s">
        <v>127</v>
      </c>
      <c r="E4946" s="153">
        <v>23.86</v>
      </c>
    </row>
    <row r="4947" spans="1:5">
      <c r="A4947" s="153">
        <v>37451</v>
      </c>
      <c r="B4947" s="153" t="s">
        <v>12276</v>
      </c>
      <c r="C4947" s="153" t="s">
        <v>5583</v>
      </c>
      <c r="D4947" s="153" t="s">
        <v>127</v>
      </c>
      <c r="E4947" s="153">
        <v>36.54</v>
      </c>
    </row>
    <row r="4948" spans="1:5">
      <c r="A4948" s="153">
        <v>37452</v>
      </c>
      <c r="B4948" s="153" t="s">
        <v>12277</v>
      </c>
      <c r="C4948" s="153" t="s">
        <v>5583</v>
      </c>
      <c r="D4948" s="153" t="s">
        <v>127</v>
      </c>
      <c r="E4948" s="153">
        <v>48.47</v>
      </c>
    </row>
    <row r="4949" spans="1:5">
      <c r="A4949" s="153">
        <v>37453</v>
      </c>
      <c r="B4949" s="153" t="s">
        <v>12278</v>
      </c>
      <c r="C4949" s="153" t="s">
        <v>5583</v>
      </c>
      <c r="D4949" s="153" t="s">
        <v>127</v>
      </c>
      <c r="E4949" s="153">
        <v>60.82</v>
      </c>
    </row>
    <row r="4950" spans="1:5">
      <c r="A4950" s="153">
        <v>7778</v>
      </c>
      <c r="B4950" s="153" t="s">
        <v>12279</v>
      </c>
      <c r="C4950" s="153" t="s">
        <v>5583</v>
      </c>
      <c r="D4950" s="153" t="s">
        <v>127</v>
      </c>
      <c r="E4950" s="153">
        <v>22.83</v>
      </c>
    </row>
    <row r="4951" spans="1:5">
      <c r="A4951" s="153">
        <v>7796</v>
      </c>
      <c r="B4951" s="153" t="s">
        <v>12280</v>
      </c>
      <c r="C4951" s="153" t="s">
        <v>5583</v>
      </c>
      <c r="D4951" s="153" t="s">
        <v>5579</v>
      </c>
      <c r="E4951" s="153">
        <v>27.5</v>
      </c>
    </row>
    <row r="4952" spans="1:5">
      <c r="A4952" s="153">
        <v>7781</v>
      </c>
      <c r="B4952" s="153" t="s">
        <v>12281</v>
      </c>
      <c r="C4952" s="153" t="s">
        <v>5583</v>
      </c>
      <c r="D4952" s="153" t="s">
        <v>127</v>
      </c>
      <c r="E4952" s="153">
        <v>36.35</v>
      </c>
    </row>
    <row r="4953" spans="1:5">
      <c r="A4953" s="153">
        <v>7795</v>
      </c>
      <c r="B4953" s="153" t="s">
        <v>12282</v>
      </c>
      <c r="C4953" s="153" t="s">
        <v>5583</v>
      </c>
      <c r="D4953" s="153" t="s">
        <v>127</v>
      </c>
      <c r="E4953" s="153">
        <v>52.66</v>
      </c>
    </row>
    <row r="4954" spans="1:5">
      <c r="A4954" s="153">
        <v>7791</v>
      </c>
      <c r="B4954" s="153" t="s">
        <v>12283</v>
      </c>
      <c r="C4954" s="153" t="s">
        <v>5583</v>
      </c>
      <c r="D4954" s="153" t="s">
        <v>127</v>
      </c>
      <c r="E4954" s="153">
        <v>67.11</v>
      </c>
    </row>
    <row r="4955" spans="1:5">
      <c r="A4955" s="153">
        <v>7783</v>
      </c>
      <c r="B4955" s="153" t="s">
        <v>12284</v>
      </c>
      <c r="C4955" s="153" t="s">
        <v>5583</v>
      </c>
      <c r="D4955" s="153" t="s">
        <v>127</v>
      </c>
      <c r="E4955" s="153">
        <v>25.63</v>
      </c>
    </row>
    <row r="4956" spans="1:5">
      <c r="A4956" s="153">
        <v>7790</v>
      </c>
      <c r="B4956" s="153" t="s">
        <v>12285</v>
      </c>
      <c r="C4956" s="153" t="s">
        <v>5583</v>
      </c>
      <c r="D4956" s="153" t="s">
        <v>127</v>
      </c>
      <c r="E4956" s="153">
        <v>29.83</v>
      </c>
    </row>
    <row r="4957" spans="1:5">
      <c r="A4957" s="153">
        <v>7785</v>
      </c>
      <c r="B4957" s="153" t="s">
        <v>12286</v>
      </c>
      <c r="C4957" s="153" t="s">
        <v>5583</v>
      </c>
      <c r="D4957" s="153" t="s">
        <v>127</v>
      </c>
      <c r="E4957" s="153">
        <v>39.15</v>
      </c>
    </row>
    <row r="4958" spans="1:5">
      <c r="A4958" s="153">
        <v>7792</v>
      </c>
      <c r="B4958" s="153" t="s">
        <v>12287</v>
      </c>
      <c r="C4958" s="153" t="s">
        <v>5583</v>
      </c>
      <c r="D4958" s="153" t="s">
        <v>127</v>
      </c>
      <c r="E4958" s="153">
        <v>56.86</v>
      </c>
    </row>
    <row r="4959" spans="1:5">
      <c r="A4959" s="153">
        <v>7793</v>
      </c>
      <c r="B4959" s="153" t="s">
        <v>12288</v>
      </c>
      <c r="C4959" s="153" t="s">
        <v>5583</v>
      </c>
      <c r="D4959" s="153" t="s">
        <v>127</v>
      </c>
      <c r="E4959" s="153">
        <v>73.38</v>
      </c>
    </row>
    <row r="4960" spans="1:5">
      <c r="A4960" s="153">
        <v>12613</v>
      </c>
      <c r="B4960" s="153" t="s">
        <v>12289</v>
      </c>
      <c r="C4960" s="153" t="s">
        <v>5580</v>
      </c>
      <c r="D4960" s="153" t="s">
        <v>127</v>
      </c>
      <c r="E4960" s="153">
        <v>10.92</v>
      </c>
    </row>
    <row r="4961" spans="1:5">
      <c r="A4961" s="153">
        <v>1031</v>
      </c>
      <c r="B4961" s="153" t="s">
        <v>12290</v>
      </c>
      <c r="C4961" s="153" t="s">
        <v>5580</v>
      </c>
      <c r="D4961" s="153" t="s">
        <v>127</v>
      </c>
      <c r="E4961" s="153">
        <v>7.57</v>
      </c>
    </row>
    <row r="4962" spans="1:5">
      <c r="A4962" s="153">
        <v>39707</v>
      </c>
      <c r="B4962" s="153" t="s">
        <v>12291</v>
      </c>
      <c r="C4962" s="153" t="s">
        <v>5583</v>
      </c>
      <c r="D4962" s="153" t="s">
        <v>128</v>
      </c>
      <c r="E4962" s="153">
        <v>2.58</v>
      </c>
    </row>
    <row r="4963" spans="1:5">
      <c r="A4963" s="153">
        <v>39708</v>
      </c>
      <c r="B4963" s="153" t="s">
        <v>12292</v>
      </c>
      <c r="C4963" s="153" t="s">
        <v>5583</v>
      </c>
      <c r="D4963" s="153" t="s">
        <v>128</v>
      </c>
      <c r="E4963" s="153">
        <v>2.5</v>
      </c>
    </row>
    <row r="4964" spans="1:5">
      <c r="A4964" s="153">
        <v>39710</v>
      </c>
      <c r="B4964" s="153" t="s">
        <v>12293</v>
      </c>
      <c r="C4964" s="153" t="s">
        <v>5583</v>
      </c>
      <c r="D4964" s="153" t="s">
        <v>128</v>
      </c>
      <c r="E4964" s="153">
        <v>1.75</v>
      </c>
    </row>
    <row r="4965" spans="1:5">
      <c r="A4965" s="153">
        <v>39709</v>
      </c>
      <c r="B4965" s="153" t="s">
        <v>12294</v>
      </c>
      <c r="C4965" s="153" t="s">
        <v>5583</v>
      </c>
      <c r="D4965" s="153" t="s">
        <v>128</v>
      </c>
      <c r="E4965" s="153">
        <v>2.44</v>
      </c>
    </row>
    <row r="4966" spans="1:5">
      <c r="A4966" s="153">
        <v>39711</v>
      </c>
      <c r="B4966" s="153" t="s">
        <v>12295</v>
      </c>
      <c r="C4966" s="153" t="s">
        <v>5583</v>
      </c>
      <c r="D4966" s="153" t="s">
        <v>128</v>
      </c>
      <c r="E4966" s="153">
        <v>2.74</v>
      </c>
    </row>
    <row r="4967" spans="1:5">
      <c r="A4967" s="153">
        <v>39712</v>
      </c>
      <c r="B4967" s="153" t="s">
        <v>12296</v>
      </c>
      <c r="C4967" s="153" t="s">
        <v>5583</v>
      </c>
      <c r="D4967" s="153" t="s">
        <v>128</v>
      </c>
      <c r="E4967" s="153">
        <v>0.96</v>
      </c>
    </row>
    <row r="4968" spans="1:5">
      <c r="A4968" s="153">
        <v>39713</v>
      </c>
      <c r="B4968" s="153" t="s">
        <v>12297</v>
      </c>
      <c r="C4968" s="153" t="s">
        <v>5583</v>
      </c>
      <c r="D4968" s="153" t="s">
        <v>128</v>
      </c>
      <c r="E4968" s="153">
        <v>0.76</v>
      </c>
    </row>
    <row r="4969" spans="1:5">
      <c r="A4969" s="153">
        <v>39714</v>
      </c>
      <c r="B4969" s="153" t="s">
        <v>12298</v>
      </c>
      <c r="C4969" s="153" t="s">
        <v>5583</v>
      </c>
      <c r="D4969" s="153" t="s">
        <v>128</v>
      </c>
      <c r="E4969" s="153">
        <v>1.74</v>
      </c>
    </row>
    <row r="4970" spans="1:5">
      <c r="A4970" s="153">
        <v>39715</v>
      </c>
      <c r="B4970" s="153" t="s">
        <v>12299</v>
      </c>
      <c r="C4970" s="153" t="s">
        <v>5583</v>
      </c>
      <c r="D4970" s="153" t="s">
        <v>128</v>
      </c>
      <c r="E4970" s="153">
        <v>1.24</v>
      </c>
    </row>
    <row r="4971" spans="1:5">
      <c r="A4971" s="153">
        <v>39716</v>
      </c>
      <c r="B4971" s="153" t="s">
        <v>12300</v>
      </c>
      <c r="C4971" s="153" t="s">
        <v>5583</v>
      </c>
      <c r="D4971" s="153" t="s">
        <v>128</v>
      </c>
      <c r="E4971" s="153">
        <v>0.94</v>
      </c>
    </row>
    <row r="4972" spans="1:5">
      <c r="A4972" s="153">
        <v>39718</v>
      </c>
      <c r="B4972" s="153" t="s">
        <v>12301</v>
      </c>
      <c r="C4972" s="153" t="s">
        <v>5583</v>
      </c>
      <c r="D4972" s="153" t="s">
        <v>128</v>
      </c>
      <c r="E4972" s="153">
        <v>1.6</v>
      </c>
    </row>
    <row r="4973" spans="1:5">
      <c r="A4973" s="153">
        <v>9813</v>
      </c>
      <c r="B4973" s="153" t="s">
        <v>12302</v>
      </c>
      <c r="C4973" s="153" t="s">
        <v>5583</v>
      </c>
      <c r="D4973" s="153" t="s">
        <v>128</v>
      </c>
      <c r="E4973" s="153">
        <v>3.52</v>
      </c>
    </row>
    <row r="4974" spans="1:5">
      <c r="A4974" s="153">
        <v>9815</v>
      </c>
      <c r="B4974" s="153" t="s">
        <v>12303</v>
      </c>
      <c r="C4974" s="153" t="s">
        <v>5583</v>
      </c>
      <c r="D4974" s="153" t="s">
        <v>128</v>
      </c>
      <c r="E4974" s="153">
        <v>6.95</v>
      </c>
    </row>
    <row r="4975" spans="1:5">
      <c r="A4975" s="153">
        <v>25876</v>
      </c>
      <c r="B4975" s="153" t="s">
        <v>12304</v>
      </c>
      <c r="C4975" s="153" t="s">
        <v>5583</v>
      </c>
      <c r="D4975" s="153" t="s">
        <v>128</v>
      </c>
      <c r="E4975" s="153">
        <v>3458.98</v>
      </c>
    </row>
    <row r="4976" spans="1:5">
      <c r="A4976" s="153">
        <v>25888</v>
      </c>
      <c r="B4976" s="153" t="s">
        <v>12305</v>
      </c>
      <c r="C4976" s="153" t="s">
        <v>5583</v>
      </c>
      <c r="D4976" s="153" t="s">
        <v>128</v>
      </c>
      <c r="E4976" s="153">
        <v>84.77</v>
      </c>
    </row>
    <row r="4977" spans="1:5">
      <c r="A4977" s="153">
        <v>25874</v>
      </c>
      <c r="B4977" s="153" t="s">
        <v>12306</v>
      </c>
      <c r="C4977" s="153" t="s">
        <v>5583</v>
      </c>
      <c r="D4977" s="153" t="s">
        <v>128</v>
      </c>
      <c r="E4977" s="153">
        <v>6066.54</v>
      </c>
    </row>
    <row r="4978" spans="1:5">
      <c r="A4978" s="153">
        <v>25877</v>
      </c>
      <c r="B4978" s="153" t="s">
        <v>12307</v>
      </c>
      <c r="C4978" s="153" t="s">
        <v>5583</v>
      </c>
      <c r="D4978" s="153" t="s">
        <v>128</v>
      </c>
      <c r="E4978" s="153">
        <v>8278.02</v>
      </c>
    </row>
    <row r="4979" spans="1:5">
      <c r="A4979" s="153">
        <v>25878</v>
      </c>
      <c r="B4979" s="153" t="s">
        <v>12308</v>
      </c>
      <c r="C4979" s="153" t="s">
        <v>5583</v>
      </c>
      <c r="D4979" s="153" t="s">
        <v>128</v>
      </c>
      <c r="E4979" s="153">
        <v>181.97</v>
      </c>
    </row>
    <row r="4980" spans="1:5">
      <c r="A4980" s="153">
        <v>25879</v>
      </c>
      <c r="B4980" s="153" t="s">
        <v>12309</v>
      </c>
      <c r="C4980" s="153" t="s">
        <v>5583</v>
      </c>
      <c r="D4980" s="153" t="s">
        <v>128</v>
      </c>
      <c r="E4980" s="153">
        <v>7852.69</v>
      </c>
    </row>
    <row r="4981" spans="1:5">
      <c r="A4981" s="153">
        <v>25887</v>
      </c>
      <c r="B4981" s="153" t="s">
        <v>12310</v>
      </c>
      <c r="C4981" s="153" t="s">
        <v>5583</v>
      </c>
      <c r="D4981" s="153" t="s">
        <v>128</v>
      </c>
      <c r="E4981" s="153">
        <v>3137.28</v>
      </c>
    </row>
    <row r="4982" spans="1:5">
      <c r="A4982" s="153">
        <v>25880</v>
      </c>
      <c r="B4982" s="153" t="s">
        <v>12311</v>
      </c>
      <c r="C4982" s="153" t="s">
        <v>5583</v>
      </c>
      <c r="D4982" s="153" t="s">
        <v>128</v>
      </c>
      <c r="E4982" s="153">
        <v>283.67</v>
      </c>
    </row>
    <row r="4983" spans="1:5">
      <c r="A4983" s="153">
        <v>25881</v>
      </c>
      <c r="B4983" s="153" t="s">
        <v>12312</v>
      </c>
      <c r="C4983" s="153" t="s">
        <v>5583</v>
      </c>
      <c r="D4983" s="153" t="s">
        <v>128</v>
      </c>
      <c r="E4983" s="153">
        <v>695.06</v>
      </c>
    </row>
    <row r="4984" spans="1:5">
      <c r="A4984" s="153">
        <v>25882</v>
      </c>
      <c r="B4984" s="153" t="s">
        <v>12313</v>
      </c>
      <c r="C4984" s="153" t="s">
        <v>5583</v>
      </c>
      <c r="D4984" s="153" t="s">
        <v>128</v>
      </c>
      <c r="E4984" s="153">
        <v>1119.49</v>
      </c>
    </row>
    <row r="4985" spans="1:5">
      <c r="A4985" s="153">
        <v>25883</v>
      </c>
      <c r="B4985" s="153" t="s">
        <v>12314</v>
      </c>
      <c r="C4985" s="153" t="s">
        <v>5583</v>
      </c>
      <c r="D4985" s="153" t="s">
        <v>128</v>
      </c>
      <c r="E4985" s="153">
        <v>18.059999999999999</v>
      </c>
    </row>
    <row r="4986" spans="1:5">
      <c r="A4986" s="153">
        <v>25884</v>
      </c>
      <c r="B4986" s="153" t="s">
        <v>12315</v>
      </c>
      <c r="C4986" s="153" t="s">
        <v>5583</v>
      </c>
      <c r="D4986" s="153" t="s">
        <v>128</v>
      </c>
      <c r="E4986" s="153">
        <v>1965.42</v>
      </c>
    </row>
    <row r="4987" spans="1:5">
      <c r="A4987" s="153">
        <v>25885</v>
      </c>
      <c r="B4987" s="153" t="s">
        <v>12316</v>
      </c>
      <c r="C4987" s="153" t="s">
        <v>5583</v>
      </c>
      <c r="D4987" s="153" t="s">
        <v>128</v>
      </c>
      <c r="E4987" s="153">
        <v>2923.13</v>
      </c>
    </row>
    <row r="4988" spans="1:5">
      <c r="A4988" s="153">
        <v>25889</v>
      </c>
      <c r="B4988" s="153" t="s">
        <v>12317</v>
      </c>
      <c r="C4988" s="153" t="s">
        <v>5583</v>
      </c>
      <c r="D4988" s="153" t="s">
        <v>128</v>
      </c>
      <c r="E4988" s="153">
        <v>1465.87</v>
      </c>
    </row>
    <row r="4989" spans="1:5">
      <c r="A4989" s="153">
        <v>25886</v>
      </c>
      <c r="B4989" s="153" t="s">
        <v>12318</v>
      </c>
      <c r="C4989" s="153" t="s">
        <v>5583</v>
      </c>
      <c r="D4989" s="153" t="s">
        <v>128</v>
      </c>
      <c r="E4989" s="153">
        <v>40.39</v>
      </c>
    </row>
    <row r="4990" spans="1:5">
      <c r="A4990" s="153">
        <v>25875</v>
      </c>
      <c r="B4990" s="153" t="s">
        <v>12319</v>
      </c>
      <c r="C4990" s="153" t="s">
        <v>5583</v>
      </c>
      <c r="D4990" s="153" t="s">
        <v>128</v>
      </c>
      <c r="E4990" s="153">
        <v>1912.47</v>
      </c>
    </row>
    <row r="4991" spans="1:5">
      <c r="A4991" s="153">
        <v>9876</v>
      </c>
      <c r="B4991" s="153" t="s">
        <v>12320</v>
      </c>
      <c r="C4991" s="153" t="s">
        <v>5583</v>
      </c>
      <c r="D4991" s="153" t="s">
        <v>127</v>
      </c>
      <c r="E4991" s="153">
        <v>12.99</v>
      </c>
    </row>
    <row r="4992" spans="1:5">
      <c r="A4992" s="153">
        <v>9877</v>
      </c>
      <c r="B4992" s="153" t="s">
        <v>12321</v>
      </c>
      <c r="C4992" s="153" t="s">
        <v>5583</v>
      </c>
      <c r="D4992" s="153" t="s">
        <v>127</v>
      </c>
      <c r="E4992" s="153">
        <v>45.49</v>
      </c>
    </row>
    <row r="4993" spans="1:5">
      <c r="A4993" s="153">
        <v>9878</v>
      </c>
      <c r="B4993" s="153" t="s">
        <v>12322</v>
      </c>
      <c r="C4993" s="153" t="s">
        <v>5583</v>
      </c>
      <c r="D4993" s="153" t="s">
        <v>127</v>
      </c>
      <c r="E4993" s="153">
        <v>59.26</v>
      </c>
    </row>
    <row r="4994" spans="1:5">
      <c r="A4994" s="153">
        <v>9879</v>
      </c>
      <c r="B4994" s="153" t="s">
        <v>12323</v>
      </c>
      <c r="C4994" s="153" t="s">
        <v>5583</v>
      </c>
      <c r="D4994" s="153" t="s">
        <v>127</v>
      </c>
      <c r="E4994" s="153">
        <v>141.44999999999999</v>
      </c>
    </row>
    <row r="4995" spans="1:5">
      <c r="A4995" s="153">
        <v>42001</v>
      </c>
      <c r="B4995" s="153" t="s">
        <v>12324</v>
      </c>
      <c r="C4995" s="153" t="s">
        <v>5583</v>
      </c>
      <c r="D4995" s="153" t="s">
        <v>128</v>
      </c>
      <c r="E4995" s="153">
        <v>367.05</v>
      </c>
    </row>
    <row r="4996" spans="1:5">
      <c r="A4996" s="153">
        <v>41998</v>
      </c>
      <c r="B4996" s="153" t="s">
        <v>12325</v>
      </c>
      <c r="C4996" s="153" t="s">
        <v>5583</v>
      </c>
      <c r="D4996" s="153" t="s">
        <v>128</v>
      </c>
      <c r="E4996" s="153">
        <v>904.53</v>
      </c>
    </row>
    <row r="4997" spans="1:5">
      <c r="A4997" s="153">
        <v>41999</v>
      </c>
      <c r="B4997" s="153" t="s">
        <v>12326</v>
      </c>
      <c r="C4997" s="153" t="s">
        <v>5583</v>
      </c>
      <c r="D4997" s="153" t="s">
        <v>128</v>
      </c>
      <c r="E4997" s="153">
        <v>1659.25</v>
      </c>
    </row>
    <row r="4998" spans="1:5">
      <c r="A4998" s="153">
        <v>42000</v>
      </c>
      <c r="B4998" s="153" t="s">
        <v>12327</v>
      </c>
      <c r="C4998" s="153" t="s">
        <v>5583</v>
      </c>
      <c r="D4998" s="153" t="s">
        <v>128</v>
      </c>
      <c r="E4998" s="153">
        <v>2833.48</v>
      </c>
    </row>
    <row r="4999" spans="1:5">
      <c r="A4999" s="153">
        <v>38053</v>
      </c>
      <c r="B4999" s="153" t="s">
        <v>12328</v>
      </c>
      <c r="C4999" s="153" t="s">
        <v>5583</v>
      </c>
      <c r="D4999" s="153" t="s">
        <v>128</v>
      </c>
      <c r="E4999" s="153">
        <v>11.75</v>
      </c>
    </row>
    <row r="5000" spans="1:5">
      <c r="A5000" s="153">
        <v>38054</v>
      </c>
      <c r="B5000" s="153" t="s">
        <v>12329</v>
      </c>
      <c r="C5000" s="153" t="s">
        <v>5583</v>
      </c>
      <c r="D5000" s="153" t="s">
        <v>128</v>
      </c>
      <c r="E5000" s="153">
        <v>20.2</v>
      </c>
    </row>
    <row r="5001" spans="1:5">
      <c r="A5001" s="153">
        <v>38052</v>
      </c>
      <c r="B5001" s="153" t="s">
        <v>12330</v>
      </c>
      <c r="C5001" s="153" t="s">
        <v>5583</v>
      </c>
      <c r="D5001" s="153" t="s">
        <v>128</v>
      </c>
      <c r="E5001" s="153">
        <v>5.69</v>
      </c>
    </row>
    <row r="5002" spans="1:5">
      <c r="A5002" s="153">
        <v>38051</v>
      </c>
      <c r="B5002" s="153" t="s">
        <v>12331</v>
      </c>
      <c r="C5002" s="153" t="s">
        <v>5583</v>
      </c>
      <c r="D5002" s="153" t="s">
        <v>128</v>
      </c>
      <c r="E5002" s="153">
        <v>3.54</v>
      </c>
    </row>
    <row r="5003" spans="1:5">
      <c r="A5003" s="153">
        <v>38787</v>
      </c>
      <c r="B5003" s="153" t="s">
        <v>12332</v>
      </c>
      <c r="C5003" s="153" t="s">
        <v>5583</v>
      </c>
      <c r="D5003" s="153" t="s">
        <v>128</v>
      </c>
      <c r="E5003" s="153">
        <v>3.52</v>
      </c>
    </row>
    <row r="5004" spans="1:5">
      <c r="A5004" s="153">
        <v>38825</v>
      </c>
      <c r="B5004" s="153" t="s">
        <v>12333</v>
      </c>
      <c r="C5004" s="153" t="s">
        <v>5583</v>
      </c>
      <c r="D5004" s="153" t="s">
        <v>128</v>
      </c>
      <c r="E5004" s="153">
        <v>4.6100000000000003</v>
      </c>
    </row>
    <row r="5005" spans="1:5">
      <c r="A5005" s="153">
        <v>38826</v>
      </c>
      <c r="B5005" s="153" t="s">
        <v>12334</v>
      </c>
      <c r="C5005" s="153" t="s">
        <v>5583</v>
      </c>
      <c r="D5005" s="153" t="s">
        <v>128</v>
      </c>
      <c r="E5005" s="153">
        <v>6.83</v>
      </c>
    </row>
    <row r="5006" spans="1:5">
      <c r="A5006" s="153">
        <v>38827</v>
      </c>
      <c r="B5006" s="153" t="s">
        <v>12335</v>
      </c>
      <c r="C5006" s="153" t="s">
        <v>5583</v>
      </c>
      <c r="D5006" s="153" t="s">
        <v>128</v>
      </c>
      <c r="E5006" s="153">
        <v>10.98</v>
      </c>
    </row>
    <row r="5007" spans="1:5">
      <c r="A5007" s="153">
        <v>38830</v>
      </c>
      <c r="B5007" s="153" t="s">
        <v>12336</v>
      </c>
      <c r="C5007" s="153" t="s">
        <v>5583</v>
      </c>
      <c r="D5007" s="153" t="s">
        <v>128</v>
      </c>
      <c r="E5007" s="153">
        <v>15.37</v>
      </c>
    </row>
    <row r="5008" spans="1:5">
      <c r="A5008" s="153">
        <v>38828</v>
      </c>
      <c r="B5008" s="153" t="s">
        <v>12337</v>
      </c>
      <c r="C5008" s="153" t="s">
        <v>5583</v>
      </c>
      <c r="D5008" s="153" t="s">
        <v>128</v>
      </c>
      <c r="E5008" s="153">
        <v>6.78</v>
      </c>
    </row>
    <row r="5009" spans="1:5">
      <c r="A5009" s="153">
        <v>38829</v>
      </c>
      <c r="B5009" s="153" t="s">
        <v>12338</v>
      </c>
      <c r="C5009" s="153" t="s">
        <v>5583</v>
      </c>
      <c r="D5009" s="153" t="s">
        <v>128</v>
      </c>
      <c r="E5009" s="153">
        <v>11.1</v>
      </c>
    </row>
    <row r="5010" spans="1:5">
      <c r="A5010" s="153">
        <v>38831</v>
      </c>
      <c r="B5010" s="153" t="s">
        <v>12339</v>
      </c>
      <c r="C5010" s="153" t="s">
        <v>5583</v>
      </c>
      <c r="D5010" s="153" t="s">
        <v>128</v>
      </c>
      <c r="E5010" s="153">
        <v>21.44</v>
      </c>
    </row>
    <row r="5011" spans="1:5">
      <c r="A5011" s="153">
        <v>36274</v>
      </c>
      <c r="B5011" s="153" t="s">
        <v>12340</v>
      </c>
      <c r="C5011" s="153" t="s">
        <v>5583</v>
      </c>
      <c r="D5011" s="153" t="s">
        <v>128</v>
      </c>
      <c r="E5011" s="153">
        <v>5.3</v>
      </c>
    </row>
    <row r="5012" spans="1:5">
      <c r="A5012" s="153">
        <v>36278</v>
      </c>
      <c r="B5012" s="153" t="s">
        <v>12341</v>
      </c>
      <c r="C5012" s="153" t="s">
        <v>5583</v>
      </c>
      <c r="D5012" s="153" t="s">
        <v>128</v>
      </c>
      <c r="E5012" s="153">
        <v>7.19</v>
      </c>
    </row>
    <row r="5013" spans="1:5">
      <c r="A5013" s="153">
        <v>38977</v>
      </c>
      <c r="B5013" s="153" t="s">
        <v>12342</v>
      </c>
      <c r="C5013" s="153" t="s">
        <v>5583</v>
      </c>
      <c r="D5013" s="153" t="s">
        <v>128</v>
      </c>
      <c r="E5013" s="153">
        <v>109.41</v>
      </c>
    </row>
    <row r="5014" spans="1:5">
      <c r="A5014" s="153">
        <v>38971</v>
      </c>
      <c r="B5014" s="153" t="s">
        <v>12343</v>
      </c>
      <c r="C5014" s="153" t="s">
        <v>5583</v>
      </c>
      <c r="D5014" s="153" t="s">
        <v>128</v>
      </c>
      <c r="E5014" s="153">
        <v>9.01</v>
      </c>
    </row>
    <row r="5015" spans="1:5">
      <c r="A5015" s="153">
        <v>38972</v>
      </c>
      <c r="B5015" s="153" t="s">
        <v>12344</v>
      </c>
      <c r="C5015" s="153" t="s">
        <v>5583</v>
      </c>
      <c r="D5015" s="153" t="s">
        <v>128</v>
      </c>
      <c r="E5015" s="153">
        <v>13.72</v>
      </c>
    </row>
    <row r="5016" spans="1:5">
      <c r="A5016" s="153">
        <v>38973</v>
      </c>
      <c r="B5016" s="153" t="s">
        <v>12345</v>
      </c>
      <c r="C5016" s="153" t="s">
        <v>5583</v>
      </c>
      <c r="D5016" s="153" t="s">
        <v>128</v>
      </c>
      <c r="E5016" s="153">
        <v>18.16</v>
      </c>
    </row>
    <row r="5017" spans="1:5">
      <c r="A5017" s="153">
        <v>38974</v>
      </c>
      <c r="B5017" s="153" t="s">
        <v>12346</v>
      </c>
      <c r="C5017" s="153" t="s">
        <v>5583</v>
      </c>
      <c r="D5017" s="153" t="s">
        <v>128</v>
      </c>
      <c r="E5017" s="153">
        <v>26.48</v>
      </c>
    </row>
    <row r="5018" spans="1:5">
      <c r="A5018" s="153">
        <v>38975</v>
      </c>
      <c r="B5018" s="153" t="s">
        <v>12347</v>
      </c>
      <c r="C5018" s="153" t="s">
        <v>5583</v>
      </c>
      <c r="D5018" s="153" t="s">
        <v>128</v>
      </c>
      <c r="E5018" s="153">
        <v>44.13</v>
      </c>
    </row>
    <row r="5019" spans="1:5">
      <c r="A5019" s="153">
        <v>38976</v>
      </c>
      <c r="B5019" s="153" t="s">
        <v>12348</v>
      </c>
      <c r="C5019" s="153" t="s">
        <v>5583</v>
      </c>
      <c r="D5019" s="153" t="s">
        <v>128</v>
      </c>
      <c r="E5019" s="153">
        <v>61.89</v>
      </c>
    </row>
    <row r="5020" spans="1:5">
      <c r="A5020" s="153">
        <v>38986</v>
      </c>
      <c r="B5020" s="153" t="s">
        <v>12349</v>
      </c>
      <c r="C5020" s="153" t="s">
        <v>5583</v>
      </c>
      <c r="D5020" s="153" t="s">
        <v>128</v>
      </c>
      <c r="E5020" s="153">
        <v>124.55</v>
      </c>
    </row>
    <row r="5021" spans="1:5">
      <c r="A5021" s="153">
        <v>38978</v>
      </c>
      <c r="B5021" s="153" t="s">
        <v>12350</v>
      </c>
      <c r="C5021" s="153" t="s">
        <v>5583</v>
      </c>
      <c r="D5021" s="153" t="s">
        <v>128</v>
      </c>
      <c r="E5021" s="153">
        <v>5.3</v>
      </c>
    </row>
    <row r="5022" spans="1:5">
      <c r="A5022" s="153">
        <v>38979</v>
      </c>
      <c r="B5022" s="153" t="s">
        <v>12351</v>
      </c>
      <c r="C5022" s="153" t="s">
        <v>5583</v>
      </c>
      <c r="D5022" s="153" t="s">
        <v>128</v>
      </c>
      <c r="E5022" s="153">
        <v>7.19</v>
      </c>
    </row>
    <row r="5023" spans="1:5">
      <c r="A5023" s="153">
        <v>38980</v>
      </c>
      <c r="B5023" s="153" t="s">
        <v>12352</v>
      </c>
      <c r="C5023" s="153" t="s">
        <v>5583</v>
      </c>
      <c r="D5023" s="153" t="s">
        <v>128</v>
      </c>
      <c r="E5023" s="153">
        <v>12.02</v>
      </c>
    </row>
    <row r="5024" spans="1:5">
      <c r="A5024" s="153">
        <v>38981</v>
      </c>
      <c r="B5024" s="153" t="s">
        <v>12353</v>
      </c>
      <c r="C5024" s="153" t="s">
        <v>5583</v>
      </c>
      <c r="D5024" s="153" t="s">
        <v>128</v>
      </c>
      <c r="E5024" s="153">
        <v>16.64</v>
      </c>
    </row>
    <row r="5025" spans="1:5">
      <c r="A5025" s="153">
        <v>38982</v>
      </c>
      <c r="B5025" s="153" t="s">
        <v>12354</v>
      </c>
      <c r="C5025" s="153" t="s">
        <v>5583</v>
      </c>
      <c r="D5025" s="153" t="s">
        <v>128</v>
      </c>
      <c r="E5025" s="153">
        <v>24.22</v>
      </c>
    </row>
    <row r="5026" spans="1:5">
      <c r="A5026" s="153">
        <v>38983</v>
      </c>
      <c r="B5026" s="153" t="s">
        <v>12355</v>
      </c>
      <c r="C5026" s="153" t="s">
        <v>5583</v>
      </c>
      <c r="D5026" s="153" t="s">
        <v>128</v>
      </c>
      <c r="E5026" s="153">
        <v>32.11</v>
      </c>
    </row>
    <row r="5027" spans="1:5">
      <c r="A5027" s="153">
        <v>38984</v>
      </c>
      <c r="B5027" s="153" t="s">
        <v>12356</v>
      </c>
      <c r="C5027" s="153" t="s">
        <v>5583</v>
      </c>
      <c r="D5027" s="153" t="s">
        <v>128</v>
      </c>
      <c r="E5027" s="153">
        <v>61.93</v>
      </c>
    </row>
    <row r="5028" spans="1:5">
      <c r="A5028" s="153">
        <v>38985</v>
      </c>
      <c r="B5028" s="153" t="s">
        <v>12357</v>
      </c>
      <c r="C5028" s="153" t="s">
        <v>5583</v>
      </c>
      <c r="D5028" s="153" t="s">
        <v>128</v>
      </c>
      <c r="E5028" s="153">
        <v>91.68</v>
      </c>
    </row>
    <row r="5029" spans="1:5">
      <c r="A5029" s="153">
        <v>9836</v>
      </c>
      <c r="B5029" s="153" t="s">
        <v>12358</v>
      </c>
      <c r="C5029" s="153" t="s">
        <v>5583</v>
      </c>
      <c r="D5029" s="153" t="s">
        <v>5579</v>
      </c>
      <c r="E5029" s="153">
        <v>8.4700000000000006</v>
      </c>
    </row>
    <row r="5030" spans="1:5">
      <c r="A5030" s="153">
        <v>20065</v>
      </c>
      <c r="B5030" s="153" t="s">
        <v>12359</v>
      </c>
      <c r="C5030" s="153" t="s">
        <v>5583</v>
      </c>
      <c r="D5030" s="153" t="s">
        <v>127</v>
      </c>
      <c r="E5030" s="153">
        <v>21.67</v>
      </c>
    </row>
    <row r="5031" spans="1:5">
      <c r="A5031" s="153">
        <v>9835</v>
      </c>
      <c r="B5031" s="153" t="s">
        <v>12360</v>
      </c>
      <c r="C5031" s="153" t="s">
        <v>5583</v>
      </c>
      <c r="D5031" s="153" t="s">
        <v>127</v>
      </c>
      <c r="E5031" s="153">
        <v>3.05</v>
      </c>
    </row>
    <row r="5032" spans="1:5">
      <c r="A5032" s="153">
        <v>38032</v>
      </c>
      <c r="B5032" s="153" t="s">
        <v>12361</v>
      </c>
      <c r="C5032" s="153" t="s">
        <v>5583</v>
      </c>
      <c r="D5032" s="153" t="s">
        <v>128</v>
      </c>
      <c r="E5032" s="153">
        <v>30.83</v>
      </c>
    </row>
    <row r="5033" spans="1:5">
      <c r="A5033" s="153">
        <v>38033</v>
      </c>
      <c r="B5033" s="153" t="s">
        <v>12362</v>
      </c>
      <c r="C5033" s="153" t="s">
        <v>5583</v>
      </c>
      <c r="D5033" s="153" t="s">
        <v>128</v>
      </c>
      <c r="E5033" s="153">
        <v>50.45</v>
      </c>
    </row>
    <row r="5034" spans="1:5">
      <c r="A5034" s="153">
        <v>38034</v>
      </c>
      <c r="B5034" s="153" t="s">
        <v>12363</v>
      </c>
      <c r="C5034" s="153" t="s">
        <v>5583</v>
      </c>
      <c r="D5034" s="153" t="s">
        <v>128</v>
      </c>
      <c r="E5034" s="153">
        <v>83.46</v>
      </c>
    </row>
    <row r="5035" spans="1:5">
      <c r="A5035" s="153">
        <v>38035</v>
      </c>
      <c r="B5035" s="153" t="s">
        <v>12364</v>
      </c>
      <c r="C5035" s="153" t="s">
        <v>5583</v>
      </c>
      <c r="D5035" s="153" t="s">
        <v>128</v>
      </c>
      <c r="E5035" s="153">
        <v>116.3</v>
      </c>
    </row>
    <row r="5036" spans="1:5">
      <c r="A5036" s="153">
        <v>38036</v>
      </c>
      <c r="B5036" s="153" t="s">
        <v>12365</v>
      </c>
      <c r="C5036" s="153" t="s">
        <v>5583</v>
      </c>
      <c r="D5036" s="153" t="s">
        <v>128</v>
      </c>
      <c r="E5036" s="153">
        <v>164.1</v>
      </c>
    </row>
    <row r="5037" spans="1:5">
      <c r="A5037" s="153">
        <v>38037</v>
      </c>
      <c r="B5037" s="153" t="s">
        <v>12366</v>
      </c>
      <c r="C5037" s="153" t="s">
        <v>5583</v>
      </c>
      <c r="D5037" s="153" t="s">
        <v>128</v>
      </c>
      <c r="E5037" s="153">
        <v>190.28</v>
      </c>
    </row>
    <row r="5038" spans="1:5">
      <c r="A5038" s="153">
        <v>9850</v>
      </c>
      <c r="B5038" s="153" t="s">
        <v>12367</v>
      </c>
      <c r="C5038" s="153" t="s">
        <v>5583</v>
      </c>
      <c r="D5038" s="153" t="s">
        <v>128</v>
      </c>
      <c r="E5038" s="153">
        <v>98</v>
      </c>
    </row>
    <row r="5039" spans="1:5">
      <c r="A5039" s="153">
        <v>9853</v>
      </c>
      <c r="B5039" s="153" t="s">
        <v>12368</v>
      </c>
      <c r="C5039" s="153" t="s">
        <v>5583</v>
      </c>
      <c r="D5039" s="153" t="s">
        <v>128</v>
      </c>
      <c r="E5039" s="153">
        <v>174.27</v>
      </c>
    </row>
    <row r="5040" spans="1:5">
      <c r="A5040" s="153">
        <v>9854</v>
      </c>
      <c r="B5040" s="153" t="s">
        <v>12369</v>
      </c>
      <c r="C5040" s="153" t="s">
        <v>5583</v>
      </c>
      <c r="D5040" s="153" t="s">
        <v>128</v>
      </c>
      <c r="E5040" s="153">
        <v>76.36</v>
      </c>
    </row>
    <row r="5041" spans="1:5">
      <c r="A5041" s="153">
        <v>9851</v>
      </c>
      <c r="B5041" s="153" t="s">
        <v>12370</v>
      </c>
      <c r="C5041" s="153" t="s">
        <v>5583</v>
      </c>
      <c r="D5041" s="153" t="s">
        <v>128</v>
      </c>
      <c r="E5041" s="153">
        <v>132.4</v>
      </c>
    </row>
    <row r="5042" spans="1:5">
      <c r="A5042" s="153">
        <v>9855</v>
      </c>
      <c r="B5042" s="153" t="s">
        <v>12371</v>
      </c>
      <c r="C5042" s="153" t="s">
        <v>5583</v>
      </c>
      <c r="D5042" s="153" t="s">
        <v>128</v>
      </c>
      <c r="E5042" s="153">
        <v>221.46</v>
      </c>
    </row>
    <row r="5043" spans="1:5">
      <c r="A5043" s="153">
        <v>9825</v>
      </c>
      <c r="B5043" s="153" t="s">
        <v>12372</v>
      </c>
      <c r="C5043" s="153" t="s">
        <v>5583</v>
      </c>
      <c r="D5043" s="153" t="s">
        <v>128</v>
      </c>
      <c r="E5043" s="153">
        <v>35.71</v>
      </c>
    </row>
    <row r="5044" spans="1:5">
      <c r="A5044" s="153">
        <v>9828</v>
      </c>
      <c r="B5044" s="153" t="s">
        <v>12373</v>
      </c>
      <c r="C5044" s="153" t="s">
        <v>5583</v>
      </c>
      <c r="D5044" s="153" t="s">
        <v>128</v>
      </c>
      <c r="E5044" s="153">
        <v>96.1</v>
      </c>
    </row>
    <row r="5045" spans="1:5">
      <c r="A5045" s="153">
        <v>9829</v>
      </c>
      <c r="B5045" s="153" t="s">
        <v>12374</v>
      </c>
      <c r="C5045" s="153" t="s">
        <v>5583</v>
      </c>
      <c r="D5045" s="153" t="s">
        <v>128</v>
      </c>
      <c r="E5045" s="153">
        <v>162.87</v>
      </c>
    </row>
    <row r="5046" spans="1:5">
      <c r="A5046" s="153">
        <v>9826</v>
      </c>
      <c r="B5046" s="153" t="s">
        <v>12375</v>
      </c>
      <c r="C5046" s="153" t="s">
        <v>5583</v>
      </c>
      <c r="D5046" s="153" t="s">
        <v>128</v>
      </c>
      <c r="E5046" s="153">
        <v>247.95</v>
      </c>
    </row>
    <row r="5047" spans="1:5">
      <c r="A5047" s="153">
        <v>9827</v>
      </c>
      <c r="B5047" s="153" t="s">
        <v>12376</v>
      </c>
      <c r="C5047" s="153" t="s">
        <v>5583</v>
      </c>
      <c r="D5047" s="153" t="s">
        <v>128</v>
      </c>
      <c r="E5047" s="153">
        <v>352.09</v>
      </c>
    </row>
    <row r="5048" spans="1:5">
      <c r="A5048" s="153">
        <v>36374</v>
      </c>
      <c r="B5048" s="153" t="s">
        <v>12377</v>
      </c>
      <c r="C5048" s="153" t="s">
        <v>5583</v>
      </c>
      <c r="D5048" s="153" t="s">
        <v>128</v>
      </c>
      <c r="E5048" s="153">
        <v>42.8</v>
      </c>
    </row>
    <row r="5049" spans="1:5">
      <c r="A5049" s="153">
        <v>36084</v>
      </c>
      <c r="B5049" s="153" t="s">
        <v>12378</v>
      </c>
      <c r="C5049" s="153" t="s">
        <v>5583</v>
      </c>
      <c r="D5049" s="153" t="s">
        <v>128</v>
      </c>
      <c r="E5049" s="153">
        <v>12.68</v>
      </c>
    </row>
    <row r="5050" spans="1:5">
      <c r="A5050" s="153">
        <v>36373</v>
      </c>
      <c r="B5050" s="153" t="s">
        <v>12379</v>
      </c>
      <c r="C5050" s="153" t="s">
        <v>5583</v>
      </c>
      <c r="D5050" s="153" t="s">
        <v>128</v>
      </c>
      <c r="E5050" s="153">
        <v>26.33</v>
      </c>
    </row>
    <row r="5051" spans="1:5">
      <c r="A5051" s="153">
        <v>36377</v>
      </c>
      <c r="B5051" s="153" t="s">
        <v>12380</v>
      </c>
      <c r="C5051" s="153" t="s">
        <v>5583</v>
      </c>
      <c r="D5051" s="153" t="s">
        <v>128</v>
      </c>
      <c r="E5051" s="153">
        <v>51.34</v>
      </c>
    </row>
    <row r="5052" spans="1:5">
      <c r="A5052" s="153">
        <v>36375</v>
      </c>
      <c r="B5052" s="153" t="s">
        <v>12381</v>
      </c>
      <c r="C5052" s="153" t="s">
        <v>5583</v>
      </c>
      <c r="D5052" s="153" t="s">
        <v>128</v>
      </c>
      <c r="E5052" s="153">
        <v>15.65</v>
      </c>
    </row>
    <row r="5053" spans="1:5">
      <c r="A5053" s="153">
        <v>36376</v>
      </c>
      <c r="B5053" s="153" t="s">
        <v>12382</v>
      </c>
      <c r="C5053" s="153" t="s">
        <v>5583</v>
      </c>
      <c r="D5053" s="153" t="s">
        <v>128</v>
      </c>
      <c r="E5053" s="153">
        <v>30.73</v>
      </c>
    </row>
    <row r="5054" spans="1:5">
      <c r="A5054" s="153">
        <v>36380</v>
      </c>
      <c r="B5054" s="153" t="s">
        <v>12383</v>
      </c>
      <c r="C5054" s="153" t="s">
        <v>5583</v>
      </c>
      <c r="D5054" s="153" t="s">
        <v>128</v>
      </c>
      <c r="E5054" s="153">
        <v>64.2</v>
      </c>
    </row>
    <row r="5055" spans="1:5">
      <c r="A5055" s="153">
        <v>36378</v>
      </c>
      <c r="B5055" s="153" t="s">
        <v>12384</v>
      </c>
      <c r="C5055" s="153" t="s">
        <v>5583</v>
      </c>
      <c r="D5055" s="153" t="s">
        <v>128</v>
      </c>
      <c r="E5055" s="153">
        <v>19.23</v>
      </c>
    </row>
    <row r="5056" spans="1:5">
      <c r="A5056" s="153">
        <v>36379</v>
      </c>
      <c r="B5056" s="153" t="s">
        <v>12385</v>
      </c>
      <c r="C5056" s="153" t="s">
        <v>5583</v>
      </c>
      <c r="D5056" s="153" t="s">
        <v>128</v>
      </c>
      <c r="E5056" s="153">
        <v>38.78</v>
      </c>
    </row>
    <row r="5057" spans="1:5">
      <c r="A5057" s="153">
        <v>9859</v>
      </c>
      <c r="B5057" s="153" t="s">
        <v>12386</v>
      </c>
      <c r="C5057" s="153" t="s">
        <v>5583</v>
      </c>
      <c r="D5057" s="153" t="s">
        <v>127</v>
      </c>
      <c r="E5057" s="153">
        <v>6.66</v>
      </c>
    </row>
    <row r="5058" spans="1:5">
      <c r="A5058" s="153">
        <v>9838</v>
      </c>
      <c r="B5058" s="153" t="s">
        <v>12387</v>
      </c>
      <c r="C5058" s="153" t="s">
        <v>5583</v>
      </c>
      <c r="D5058" s="153" t="s">
        <v>127</v>
      </c>
      <c r="E5058" s="153">
        <v>5.2</v>
      </c>
    </row>
    <row r="5059" spans="1:5">
      <c r="A5059" s="153">
        <v>9837</v>
      </c>
      <c r="B5059" s="153" t="s">
        <v>12388</v>
      </c>
      <c r="C5059" s="153" t="s">
        <v>5583</v>
      </c>
      <c r="D5059" s="153" t="s">
        <v>127</v>
      </c>
      <c r="E5059" s="153">
        <v>7.5</v>
      </c>
    </row>
    <row r="5060" spans="1:5">
      <c r="A5060" s="153">
        <v>9833</v>
      </c>
      <c r="B5060" s="153" t="s">
        <v>12389</v>
      </c>
      <c r="C5060" s="153" t="s">
        <v>5583</v>
      </c>
      <c r="D5060" s="153" t="s">
        <v>128</v>
      </c>
      <c r="E5060" s="153">
        <v>10.63</v>
      </c>
    </row>
    <row r="5061" spans="1:5">
      <c r="A5061" s="153">
        <v>9830</v>
      </c>
      <c r="B5061" s="153" t="s">
        <v>12390</v>
      </c>
      <c r="C5061" s="153" t="s">
        <v>5583</v>
      </c>
      <c r="D5061" s="153" t="s">
        <v>128</v>
      </c>
      <c r="E5061" s="153">
        <v>5.69</v>
      </c>
    </row>
    <row r="5062" spans="1:5">
      <c r="A5062" s="153">
        <v>9834</v>
      </c>
      <c r="B5062" s="153" t="s">
        <v>12391</v>
      </c>
      <c r="C5062" s="153" t="s">
        <v>5583</v>
      </c>
      <c r="D5062" s="153" t="s">
        <v>128</v>
      </c>
      <c r="E5062" s="153">
        <v>29.59</v>
      </c>
    </row>
    <row r="5063" spans="1:5">
      <c r="A5063" s="153">
        <v>9863</v>
      </c>
      <c r="B5063" s="153" t="s">
        <v>12392</v>
      </c>
      <c r="C5063" s="153" t="s">
        <v>5583</v>
      </c>
      <c r="D5063" s="153" t="s">
        <v>127</v>
      </c>
      <c r="E5063" s="153">
        <v>48.05</v>
      </c>
    </row>
    <row r="5064" spans="1:5">
      <c r="A5064" s="153">
        <v>9860</v>
      </c>
      <c r="B5064" s="153" t="s">
        <v>12393</v>
      </c>
      <c r="C5064" s="153" t="s">
        <v>5583</v>
      </c>
      <c r="D5064" s="153" t="s">
        <v>127</v>
      </c>
      <c r="E5064" s="153">
        <v>30.85</v>
      </c>
    </row>
    <row r="5065" spans="1:5">
      <c r="A5065" s="153">
        <v>9862</v>
      </c>
      <c r="B5065" s="153" t="s">
        <v>12394</v>
      </c>
      <c r="C5065" s="153" t="s">
        <v>5583</v>
      </c>
      <c r="D5065" s="153" t="s">
        <v>127</v>
      </c>
      <c r="E5065" s="153">
        <v>21.77</v>
      </c>
    </row>
    <row r="5066" spans="1:5">
      <c r="A5066" s="153">
        <v>9861</v>
      </c>
      <c r="B5066" s="153" t="s">
        <v>12395</v>
      </c>
      <c r="C5066" s="153" t="s">
        <v>5583</v>
      </c>
      <c r="D5066" s="153" t="s">
        <v>127</v>
      </c>
      <c r="E5066" s="153">
        <v>17.489999999999998</v>
      </c>
    </row>
    <row r="5067" spans="1:5">
      <c r="A5067" s="153">
        <v>9856</v>
      </c>
      <c r="B5067" s="153" t="s">
        <v>12396</v>
      </c>
      <c r="C5067" s="153" t="s">
        <v>5583</v>
      </c>
      <c r="D5067" s="153" t="s">
        <v>127</v>
      </c>
      <c r="E5067" s="153">
        <v>4.7</v>
      </c>
    </row>
    <row r="5068" spans="1:5">
      <c r="A5068" s="153">
        <v>9866</v>
      </c>
      <c r="B5068" s="153" t="s">
        <v>12397</v>
      </c>
      <c r="C5068" s="153" t="s">
        <v>5583</v>
      </c>
      <c r="D5068" s="153" t="s">
        <v>127</v>
      </c>
      <c r="E5068" s="153">
        <v>12.92</v>
      </c>
    </row>
    <row r="5069" spans="1:5">
      <c r="A5069" s="153">
        <v>9857</v>
      </c>
      <c r="B5069" s="153" t="s">
        <v>12398</v>
      </c>
      <c r="C5069" s="153" t="s">
        <v>5583</v>
      </c>
      <c r="D5069" s="153" t="s">
        <v>127</v>
      </c>
      <c r="E5069" s="153">
        <v>62.15</v>
      </c>
    </row>
    <row r="5070" spans="1:5">
      <c r="A5070" s="153">
        <v>9864</v>
      </c>
      <c r="B5070" s="153" t="s">
        <v>12399</v>
      </c>
      <c r="C5070" s="153" t="s">
        <v>5583</v>
      </c>
      <c r="D5070" s="153" t="s">
        <v>127</v>
      </c>
      <c r="E5070" s="153">
        <v>75.03</v>
      </c>
    </row>
    <row r="5071" spans="1:5">
      <c r="A5071" s="153">
        <v>9865</v>
      </c>
      <c r="B5071" s="153" t="s">
        <v>12400</v>
      </c>
      <c r="C5071" s="153" t="s">
        <v>5583</v>
      </c>
      <c r="D5071" s="153" t="s">
        <v>127</v>
      </c>
      <c r="E5071" s="153">
        <v>107.9</v>
      </c>
    </row>
    <row r="5072" spans="1:5">
      <c r="A5072" s="153">
        <v>9858</v>
      </c>
      <c r="B5072" s="153" t="s">
        <v>12401</v>
      </c>
      <c r="C5072" s="153" t="s">
        <v>5583</v>
      </c>
      <c r="D5072" s="153" t="s">
        <v>127</v>
      </c>
      <c r="E5072" s="153">
        <v>113.12</v>
      </c>
    </row>
    <row r="5073" spans="1:5">
      <c r="A5073" s="153">
        <v>9841</v>
      </c>
      <c r="B5073" s="153" t="s">
        <v>12402</v>
      </c>
      <c r="C5073" s="153" t="s">
        <v>5583</v>
      </c>
      <c r="D5073" s="153" t="s">
        <v>127</v>
      </c>
      <c r="E5073" s="153">
        <v>20.9</v>
      </c>
    </row>
    <row r="5074" spans="1:5">
      <c r="A5074" s="153">
        <v>9840</v>
      </c>
      <c r="B5074" s="153" t="s">
        <v>12403</v>
      </c>
      <c r="C5074" s="153" t="s">
        <v>5583</v>
      </c>
      <c r="D5074" s="153" t="s">
        <v>127</v>
      </c>
      <c r="E5074" s="153">
        <v>42.48</v>
      </c>
    </row>
    <row r="5075" spans="1:5">
      <c r="A5075" s="153">
        <v>20067</v>
      </c>
      <c r="B5075" s="153" t="s">
        <v>12404</v>
      </c>
      <c r="C5075" s="153" t="s">
        <v>5583</v>
      </c>
      <c r="D5075" s="153" t="s">
        <v>127</v>
      </c>
      <c r="E5075" s="153">
        <v>7.3</v>
      </c>
    </row>
    <row r="5076" spans="1:5">
      <c r="A5076" s="153">
        <v>20068</v>
      </c>
      <c r="B5076" s="153" t="s">
        <v>12405</v>
      </c>
      <c r="C5076" s="153" t="s">
        <v>5583</v>
      </c>
      <c r="D5076" s="153" t="s">
        <v>127</v>
      </c>
      <c r="E5076" s="153">
        <v>9.1</v>
      </c>
    </row>
    <row r="5077" spans="1:5">
      <c r="A5077" s="153">
        <v>9839</v>
      </c>
      <c r="B5077" s="153" t="s">
        <v>12406</v>
      </c>
      <c r="C5077" s="153" t="s">
        <v>5583</v>
      </c>
      <c r="D5077" s="153" t="s">
        <v>127</v>
      </c>
      <c r="E5077" s="153">
        <v>11.93</v>
      </c>
    </row>
    <row r="5078" spans="1:5">
      <c r="A5078" s="153">
        <v>9870</v>
      </c>
      <c r="B5078" s="153" t="s">
        <v>12407</v>
      </c>
      <c r="C5078" s="153" t="s">
        <v>5583</v>
      </c>
      <c r="D5078" s="153" t="s">
        <v>127</v>
      </c>
      <c r="E5078" s="153">
        <v>52.4</v>
      </c>
    </row>
    <row r="5079" spans="1:5">
      <c r="A5079" s="153">
        <v>9867</v>
      </c>
      <c r="B5079" s="153" t="s">
        <v>12408</v>
      </c>
      <c r="C5079" s="153" t="s">
        <v>5583</v>
      </c>
      <c r="D5079" s="153" t="s">
        <v>127</v>
      </c>
      <c r="E5079" s="153">
        <v>1.92</v>
      </c>
    </row>
    <row r="5080" spans="1:5">
      <c r="A5080" s="153">
        <v>9868</v>
      </c>
      <c r="B5080" s="153" t="s">
        <v>12409</v>
      </c>
      <c r="C5080" s="153" t="s">
        <v>5583</v>
      </c>
      <c r="D5080" s="153" t="s">
        <v>5579</v>
      </c>
      <c r="E5080" s="153">
        <v>2.4700000000000002</v>
      </c>
    </row>
    <row r="5081" spans="1:5">
      <c r="A5081" s="153">
        <v>9869</v>
      </c>
      <c r="B5081" s="153" t="s">
        <v>12410</v>
      </c>
      <c r="C5081" s="153" t="s">
        <v>5583</v>
      </c>
      <c r="D5081" s="153" t="s">
        <v>127</v>
      </c>
      <c r="E5081" s="153">
        <v>5.54</v>
      </c>
    </row>
    <row r="5082" spans="1:5">
      <c r="A5082" s="153">
        <v>9874</v>
      </c>
      <c r="B5082" s="153" t="s">
        <v>12411</v>
      </c>
      <c r="C5082" s="153" t="s">
        <v>5583</v>
      </c>
      <c r="D5082" s="153" t="s">
        <v>127</v>
      </c>
      <c r="E5082" s="153">
        <v>8.07</v>
      </c>
    </row>
    <row r="5083" spans="1:5">
      <c r="A5083" s="153">
        <v>9875</v>
      </c>
      <c r="B5083" s="153" t="s">
        <v>12412</v>
      </c>
      <c r="C5083" s="153" t="s">
        <v>5583</v>
      </c>
      <c r="D5083" s="153" t="s">
        <v>127</v>
      </c>
      <c r="E5083" s="153">
        <v>9.25</v>
      </c>
    </row>
    <row r="5084" spans="1:5">
      <c r="A5084" s="153">
        <v>9873</v>
      </c>
      <c r="B5084" s="153" t="s">
        <v>12413</v>
      </c>
      <c r="C5084" s="153" t="s">
        <v>5583</v>
      </c>
      <c r="D5084" s="153" t="s">
        <v>127</v>
      </c>
      <c r="E5084" s="153">
        <v>15.6</v>
      </c>
    </row>
    <row r="5085" spans="1:5">
      <c r="A5085" s="153">
        <v>9871</v>
      </c>
      <c r="B5085" s="153" t="s">
        <v>12414</v>
      </c>
      <c r="C5085" s="153" t="s">
        <v>5583</v>
      </c>
      <c r="D5085" s="153" t="s">
        <v>127</v>
      </c>
      <c r="E5085" s="153">
        <v>26.14</v>
      </c>
    </row>
    <row r="5086" spans="1:5">
      <c r="A5086" s="153">
        <v>9872</v>
      </c>
      <c r="B5086" s="153" t="s">
        <v>12415</v>
      </c>
      <c r="C5086" s="153" t="s">
        <v>5583</v>
      </c>
      <c r="D5086" s="153" t="s">
        <v>127</v>
      </c>
      <c r="E5086" s="153">
        <v>32.659999999999997</v>
      </c>
    </row>
    <row r="5087" spans="1:5">
      <c r="A5087" s="153">
        <v>7667</v>
      </c>
      <c r="B5087" s="153" t="s">
        <v>12416</v>
      </c>
      <c r="C5087" s="153" t="s">
        <v>5583</v>
      </c>
      <c r="D5087" s="153" t="s">
        <v>128</v>
      </c>
      <c r="E5087" s="153">
        <v>1551.43</v>
      </c>
    </row>
    <row r="5088" spans="1:5">
      <c r="A5088" s="153">
        <v>7660</v>
      </c>
      <c r="B5088" s="153" t="s">
        <v>12417</v>
      </c>
      <c r="C5088" s="153" t="s">
        <v>5583</v>
      </c>
      <c r="D5088" s="153" t="s">
        <v>128</v>
      </c>
      <c r="E5088" s="153">
        <v>1977.71</v>
      </c>
    </row>
    <row r="5089" spans="1:5">
      <c r="A5089" s="153">
        <v>7676</v>
      </c>
      <c r="B5089" s="153" t="s">
        <v>12418</v>
      </c>
      <c r="C5089" s="153" t="s">
        <v>5583</v>
      </c>
      <c r="D5089" s="153" t="s">
        <v>128</v>
      </c>
      <c r="E5089" s="153">
        <v>2000.31</v>
      </c>
    </row>
    <row r="5090" spans="1:5">
      <c r="A5090" s="153">
        <v>12426</v>
      </c>
      <c r="B5090" s="153" t="s">
        <v>12419</v>
      </c>
      <c r="C5090" s="153" t="s">
        <v>5580</v>
      </c>
      <c r="D5090" s="153" t="s">
        <v>128</v>
      </c>
      <c r="E5090" s="153">
        <v>20.65</v>
      </c>
    </row>
    <row r="5091" spans="1:5">
      <c r="A5091" s="153">
        <v>12425</v>
      </c>
      <c r="B5091" s="153" t="s">
        <v>12420</v>
      </c>
      <c r="C5091" s="153" t="s">
        <v>5580</v>
      </c>
      <c r="D5091" s="153" t="s">
        <v>128</v>
      </c>
      <c r="E5091" s="153">
        <v>28.37</v>
      </c>
    </row>
    <row r="5092" spans="1:5">
      <c r="A5092" s="153">
        <v>12427</v>
      </c>
      <c r="B5092" s="153" t="s">
        <v>12421</v>
      </c>
      <c r="C5092" s="153" t="s">
        <v>5580</v>
      </c>
      <c r="D5092" s="153" t="s">
        <v>128</v>
      </c>
      <c r="E5092" s="153">
        <v>117.76</v>
      </c>
    </row>
    <row r="5093" spans="1:5">
      <c r="A5093" s="153">
        <v>12428</v>
      </c>
      <c r="B5093" s="153" t="s">
        <v>12422</v>
      </c>
      <c r="C5093" s="153" t="s">
        <v>5580</v>
      </c>
      <c r="D5093" s="153" t="s">
        <v>128</v>
      </c>
      <c r="E5093" s="153">
        <v>75.59</v>
      </c>
    </row>
    <row r="5094" spans="1:5">
      <c r="A5094" s="153">
        <v>12430</v>
      </c>
      <c r="B5094" s="153" t="s">
        <v>12423</v>
      </c>
      <c r="C5094" s="153" t="s">
        <v>5580</v>
      </c>
      <c r="D5094" s="153" t="s">
        <v>128</v>
      </c>
      <c r="E5094" s="153">
        <v>25.31</v>
      </c>
    </row>
    <row r="5095" spans="1:5">
      <c r="A5095" s="153">
        <v>12429</v>
      </c>
      <c r="B5095" s="153" t="s">
        <v>12424</v>
      </c>
      <c r="C5095" s="153" t="s">
        <v>5580</v>
      </c>
      <c r="D5095" s="153" t="s">
        <v>128</v>
      </c>
      <c r="E5095" s="153">
        <v>190.43</v>
      </c>
    </row>
    <row r="5096" spans="1:5">
      <c r="A5096" s="153">
        <v>12431</v>
      </c>
      <c r="B5096" s="153" t="s">
        <v>12425</v>
      </c>
      <c r="C5096" s="153" t="s">
        <v>5580</v>
      </c>
      <c r="D5096" s="153" t="s">
        <v>128</v>
      </c>
      <c r="E5096" s="153">
        <v>324.08</v>
      </c>
    </row>
    <row r="5097" spans="1:5">
      <c r="A5097" s="153">
        <v>12432</v>
      </c>
      <c r="B5097" s="153" t="s">
        <v>12426</v>
      </c>
      <c r="C5097" s="153" t="s">
        <v>5580</v>
      </c>
      <c r="D5097" s="153" t="s">
        <v>128</v>
      </c>
      <c r="E5097" s="153">
        <v>66.650000000000006</v>
      </c>
    </row>
    <row r="5098" spans="1:5">
      <c r="A5098" s="153">
        <v>12434</v>
      </c>
      <c r="B5098" s="153" t="s">
        <v>12427</v>
      </c>
      <c r="C5098" s="153" t="s">
        <v>5580</v>
      </c>
      <c r="D5098" s="153" t="s">
        <v>128</v>
      </c>
      <c r="E5098" s="153">
        <v>21.72</v>
      </c>
    </row>
    <row r="5099" spans="1:5">
      <c r="A5099" s="153">
        <v>12433</v>
      </c>
      <c r="B5099" s="153" t="s">
        <v>12428</v>
      </c>
      <c r="C5099" s="153" t="s">
        <v>5580</v>
      </c>
      <c r="D5099" s="153" t="s">
        <v>128</v>
      </c>
      <c r="E5099" s="153">
        <v>42.43</v>
      </c>
    </row>
    <row r="5100" spans="1:5">
      <c r="A5100" s="153">
        <v>12435</v>
      </c>
      <c r="B5100" s="153" t="s">
        <v>12429</v>
      </c>
      <c r="C5100" s="153" t="s">
        <v>5580</v>
      </c>
      <c r="D5100" s="153" t="s">
        <v>128</v>
      </c>
      <c r="E5100" s="153">
        <v>131.31</v>
      </c>
    </row>
    <row r="5101" spans="1:5">
      <c r="A5101" s="153">
        <v>12437</v>
      </c>
      <c r="B5101" s="153" t="s">
        <v>12430</v>
      </c>
      <c r="C5101" s="153" t="s">
        <v>5580</v>
      </c>
      <c r="D5101" s="153" t="s">
        <v>128</v>
      </c>
      <c r="E5101" s="153">
        <v>106.05</v>
      </c>
    </row>
    <row r="5102" spans="1:5">
      <c r="A5102" s="153">
        <v>12439</v>
      </c>
      <c r="B5102" s="153" t="s">
        <v>12431</v>
      </c>
      <c r="C5102" s="153" t="s">
        <v>5580</v>
      </c>
      <c r="D5102" s="153" t="s">
        <v>128</v>
      </c>
      <c r="E5102" s="153">
        <v>34.04</v>
      </c>
    </row>
    <row r="5103" spans="1:5">
      <c r="A5103" s="153">
        <v>12438</v>
      </c>
      <c r="B5103" s="153" t="s">
        <v>12432</v>
      </c>
      <c r="C5103" s="153" t="s">
        <v>5580</v>
      </c>
      <c r="D5103" s="153" t="s">
        <v>128</v>
      </c>
      <c r="E5103" s="153">
        <v>191.92</v>
      </c>
    </row>
    <row r="5104" spans="1:5">
      <c r="A5104" s="153">
        <v>12436</v>
      </c>
      <c r="B5104" s="153" t="s">
        <v>12433</v>
      </c>
      <c r="C5104" s="153" t="s">
        <v>5580</v>
      </c>
      <c r="D5104" s="153" t="s">
        <v>128</v>
      </c>
      <c r="E5104" s="153">
        <v>242.44</v>
      </c>
    </row>
    <row r="5105" spans="1:5">
      <c r="A5105" s="153">
        <v>36357</v>
      </c>
      <c r="B5105" s="153" t="s">
        <v>12434</v>
      </c>
      <c r="C5105" s="153" t="s">
        <v>5580</v>
      </c>
      <c r="D5105" s="153" t="s">
        <v>128</v>
      </c>
      <c r="E5105" s="153">
        <v>94.29</v>
      </c>
    </row>
    <row r="5106" spans="1:5">
      <c r="A5106" s="153">
        <v>12424</v>
      </c>
      <c r="B5106" s="153" t="s">
        <v>12435</v>
      </c>
      <c r="C5106" s="153" t="s">
        <v>5580</v>
      </c>
      <c r="D5106" s="153" t="s">
        <v>128</v>
      </c>
      <c r="E5106" s="153">
        <v>43.68</v>
      </c>
    </row>
    <row r="5107" spans="1:5">
      <c r="A5107" s="153">
        <v>12440</v>
      </c>
      <c r="B5107" s="153" t="s">
        <v>12436</v>
      </c>
      <c r="C5107" s="153" t="s">
        <v>5580</v>
      </c>
      <c r="D5107" s="153" t="s">
        <v>128</v>
      </c>
      <c r="E5107" s="153">
        <v>42.22</v>
      </c>
    </row>
    <row r="5108" spans="1:5">
      <c r="A5108" s="153">
        <v>9884</v>
      </c>
      <c r="B5108" s="153" t="s">
        <v>12437</v>
      </c>
      <c r="C5108" s="153" t="s">
        <v>5580</v>
      </c>
      <c r="D5108" s="153" t="s">
        <v>128</v>
      </c>
      <c r="E5108" s="153">
        <v>31.49</v>
      </c>
    </row>
    <row r="5109" spans="1:5">
      <c r="A5109" s="153">
        <v>9888</v>
      </c>
      <c r="B5109" s="153" t="s">
        <v>12438</v>
      </c>
      <c r="C5109" s="153" t="s">
        <v>5580</v>
      </c>
      <c r="D5109" s="153" t="s">
        <v>128</v>
      </c>
      <c r="E5109" s="153">
        <v>25.3</v>
      </c>
    </row>
    <row r="5110" spans="1:5">
      <c r="A5110" s="153">
        <v>9883</v>
      </c>
      <c r="B5110" s="153" t="s">
        <v>12439</v>
      </c>
      <c r="C5110" s="153" t="s">
        <v>5580</v>
      </c>
      <c r="D5110" s="153" t="s">
        <v>128</v>
      </c>
      <c r="E5110" s="153">
        <v>11.04</v>
      </c>
    </row>
    <row r="5111" spans="1:5">
      <c r="A5111" s="153">
        <v>9886</v>
      </c>
      <c r="B5111" s="153" t="s">
        <v>12440</v>
      </c>
      <c r="C5111" s="153" t="s">
        <v>5580</v>
      </c>
      <c r="D5111" s="153" t="s">
        <v>128</v>
      </c>
      <c r="E5111" s="153">
        <v>15.12</v>
      </c>
    </row>
    <row r="5112" spans="1:5">
      <c r="A5112" s="153">
        <v>9889</v>
      </c>
      <c r="B5112" s="153" t="s">
        <v>12441</v>
      </c>
      <c r="C5112" s="153" t="s">
        <v>5580</v>
      </c>
      <c r="D5112" s="153" t="s">
        <v>128</v>
      </c>
      <c r="E5112" s="153">
        <v>76.63</v>
      </c>
    </row>
    <row r="5113" spans="1:5">
      <c r="A5113" s="153">
        <v>9887</v>
      </c>
      <c r="B5113" s="153" t="s">
        <v>12442</v>
      </c>
      <c r="C5113" s="153" t="s">
        <v>5580</v>
      </c>
      <c r="D5113" s="153" t="s">
        <v>128</v>
      </c>
      <c r="E5113" s="153">
        <v>46.31</v>
      </c>
    </row>
    <row r="5114" spans="1:5">
      <c r="A5114" s="153">
        <v>9885</v>
      </c>
      <c r="B5114" s="153" t="s">
        <v>12443</v>
      </c>
      <c r="C5114" s="153" t="s">
        <v>5580</v>
      </c>
      <c r="D5114" s="153" t="s">
        <v>128</v>
      </c>
      <c r="E5114" s="153">
        <v>14.62</v>
      </c>
    </row>
    <row r="5115" spans="1:5">
      <c r="A5115" s="153">
        <v>9890</v>
      </c>
      <c r="B5115" s="153" t="s">
        <v>12444</v>
      </c>
      <c r="C5115" s="153" t="s">
        <v>5580</v>
      </c>
      <c r="D5115" s="153" t="s">
        <v>128</v>
      </c>
      <c r="E5115" s="153">
        <v>118.72</v>
      </c>
    </row>
    <row r="5116" spans="1:5">
      <c r="A5116" s="153">
        <v>9891</v>
      </c>
      <c r="B5116" s="153" t="s">
        <v>12445</v>
      </c>
      <c r="C5116" s="153" t="s">
        <v>5580</v>
      </c>
      <c r="D5116" s="153" t="s">
        <v>128</v>
      </c>
      <c r="E5116" s="153">
        <v>166.66</v>
      </c>
    </row>
    <row r="5117" spans="1:5">
      <c r="A5117" s="153">
        <v>39292</v>
      </c>
      <c r="B5117" s="153" t="s">
        <v>12446</v>
      </c>
      <c r="C5117" s="153" t="s">
        <v>5580</v>
      </c>
      <c r="D5117" s="153" t="s">
        <v>128</v>
      </c>
      <c r="E5117" s="153">
        <v>6.51</v>
      </c>
    </row>
    <row r="5118" spans="1:5">
      <c r="A5118" s="153">
        <v>39293</v>
      </c>
      <c r="B5118" s="153" t="s">
        <v>12447</v>
      </c>
      <c r="C5118" s="153" t="s">
        <v>5580</v>
      </c>
      <c r="D5118" s="153" t="s">
        <v>128</v>
      </c>
      <c r="E5118" s="153">
        <v>10.51</v>
      </c>
    </row>
    <row r="5119" spans="1:5">
      <c r="A5119" s="153">
        <v>39294</v>
      </c>
      <c r="B5119" s="153" t="s">
        <v>12448</v>
      </c>
      <c r="C5119" s="153" t="s">
        <v>5580</v>
      </c>
      <c r="D5119" s="153" t="s">
        <v>128</v>
      </c>
      <c r="E5119" s="153">
        <v>10.51</v>
      </c>
    </row>
    <row r="5120" spans="1:5">
      <c r="A5120" s="153">
        <v>39295</v>
      </c>
      <c r="B5120" s="153" t="s">
        <v>12449</v>
      </c>
      <c r="C5120" s="153" t="s">
        <v>5580</v>
      </c>
      <c r="D5120" s="153" t="s">
        <v>128</v>
      </c>
      <c r="E5120" s="153">
        <v>17.93</v>
      </c>
    </row>
    <row r="5121" spans="1:5">
      <c r="A5121" s="153">
        <v>36313</v>
      </c>
      <c r="B5121" s="153" t="s">
        <v>12450</v>
      </c>
      <c r="C5121" s="153" t="s">
        <v>5580</v>
      </c>
      <c r="D5121" s="153" t="s">
        <v>128</v>
      </c>
      <c r="E5121" s="153">
        <v>22.35</v>
      </c>
    </row>
    <row r="5122" spans="1:5">
      <c r="A5122" s="153">
        <v>36316</v>
      </c>
      <c r="B5122" s="153" t="s">
        <v>12451</v>
      </c>
      <c r="C5122" s="153" t="s">
        <v>5580</v>
      </c>
      <c r="D5122" s="153" t="s">
        <v>128</v>
      </c>
      <c r="E5122" s="153">
        <v>27.11</v>
      </c>
    </row>
    <row r="5123" spans="1:5">
      <c r="A5123" s="153">
        <v>64</v>
      </c>
      <c r="B5123" s="153" t="s">
        <v>12452</v>
      </c>
      <c r="C5123" s="153" t="s">
        <v>5580</v>
      </c>
      <c r="D5123" s="153" t="s">
        <v>128</v>
      </c>
      <c r="E5123" s="153">
        <v>4.34</v>
      </c>
    </row>
    <row r="5124" spans="1:5">
      <c r="A5124" s="153">
        <v>37423</v>
      </c>
      <c r="B5124" s="153" t="s">
        <v>12453</v>
      </c>
      <c r="C5124" s="153" t="s">
        <v>5580</v>
      </c>
      <c r="D5124" s="153" t="s">
        <v>128</v>
      </c>
      <c r="E5124" s="153">
        <v>10.72</v>
      </c>
    </row>
    <row r="5125" spans="1:5">
      <c r="A5125" s="153">
        <v>39296</v>
      </c>
      <c r="B5125" s="153" t="s">
        <v>12454</v>
      </c>
      <c r="C5125" s="153" t="s">
        <v>5580</v>
      </c>
      <c r="D5125" s="153" t="s">
        <v>128</v>
      </c>
      <c r="E5125" s="153">
        <v>5.03</v>
      </c>
    </row>
    <row r="5126" spans="1:5">
      <c r="A5126" s="153">
        <v>39297</v>
      </c>
      <c r="B5126" s="153" t="s">
        <v>12455</v>
      </c>
      <c r="C5126" s="153" t="s">
        <v>5580</v>
      </c>
      <c r="D5126" s="153" t="s">
        <v>128</v>
      </c>
      <c r="E5126" s="153">
        <v>7.19</v>
      </c>
    </row>
    <row r="5127" spans="1:5">
      <c r="A5127" s="153">
        <v>39298</v>
      </c>
      <c r="B5127" s="153" t="s">
        <v>12456</v>
      </c>
      <c r="C5127" s="153" t="s">
        <v>5580</v>
      </c>
      <c r="D5127" s="153" t="s">
        <v>128</v>
      </c>
      <c r="E5127" s="153">
        <v>12.68</v>
      </c>
    </row>
    <row r="5128" spans="1:5">
      <c r="A5128" s="153">
        <v>39299</v>
      </c>
      <c r="B5128" s="153" t="s">
        <v>12457</v>
      </c>
      <c r="C5128" s="153" t="s">
        <v>5580</v>
      </c>
      <c r="D5128" s="153" t="s">
        <v>128</v>
      </c>
      <c r="E5128" s="153">
        <v>21.57</v>
      </c>
    </row>
    <row r="5129" spans="1:5">
      <c r="A5129" s="153">
        <v>9892</v>
      </c>
      <c r="B5129" s="153" t="s">
        <v>12458</v>
      </c>
      <c r="C5129" s="153" t="s">
        <v>5580</v>
      </c>
      <c r="D5129" s="153" t="s">
        <v>127</v>
      </c>
      <c r="E5129" s="153">
        <v>4.2</v>
      </c>
    </row>
    <row r="5130" spans="1:5">
      <c r="A5130" s="153">
        <v>9893</v>
      </c>
      <c r="B5130" s="153" t="s">
        <v>12459</v>
      </c>
      <c r="C5130" s="153" t="s">
        <v>5580</v>
      </c>
      <c r="D5130" s="153" t="s">
        <v>127</v>
      </c>
      <c r="E5130" s="153">
        <v>56.99</v>
      </c>
    </row>
    <row r="5131" spans="1:5">
      <c r="A5131" s="153">
        <v>9901</v>
      </c>
      <c r="B5131" s="153" t="s">
        <v>12460</v>
      </c>
      <c r="C5131" s="153" t="s">
        <v>5580</v>
      </c>
      <c r="D5131" s="153" t="s">
        <v>127</v>
      </c>
      <c r="E5131" s="153">
        <v>25.29</v>
      </c>
    </row>
    <row r="5132" spans="1:5">
      <c r="A5132" s="153">
        <v>9896</v>
      </c>
      <c r="B5132" s="153" t="s">
        <v>12461</v>
      </c>
      <c r="C5132" s="153" t="s">
        <v>5580</v>
      </c>
      <c r="D5132" s="153" t="s">
        <v>127</v>
      </c>
      <c r="E5132" s="153">
        <v>22.79</v>
      </c>
    </row>
    <row r="5133" spans="1:5">
      <c r="A5133" s="153">
        <v>9900</v>
      </c>
      <c r="B5133" s="153" t="s">
        <v>12462</v>
      </c>
      <c r="C5133" s="153" t="s">
        <v>5580</v>
      </c>
      <c r="D5133" s="153" t="s">
        <v>127</v>
      </c>
      <c r="E5133" s="153">
        <v>13.83</v>
      </c>
    </row>
    <row r="5134" spans="1:5">
      <c r="A5134" s="153">
        <v>9898</v>
      </c>
      <c r="B5134" s="153" t="s">
        <v>12463</v>
      </c>
      <c r="C5134" s="153" t="s">
        <v>5580</v>
      </c>
      <c r="D5134" s="153" t="s">
        <v>127</v>
      </c>
      <c r="E5134" s="153">
        <v>117.2</v>
      </c>
    </row>
    <row r="5135" spans="1:5">
      <c r="A5135" s="153">
        <v>9899</v>
      </c>
      <c r="B5135" s="153" t="s">
        <v>12464</v>
      </c>
      <c r="C5135" s="153" t="s">
        <v>5580</v>
      </c>
      <c r="D5135" s="153" t="s">
        <v>127</v>
      </c>
      <c r="E5135" s="153">
        <v>7.55</v>
      </c>
    </row>
    <row r="5136" spans="1:5">
      <c r="A5136" s="153">
        <v>9902</v>
      </c>
      <c r="B5136" s="153" t="s">
        <v>12465</v>
      </c>
      <c r="C5136" s="153" t="s">
        <v>5580</v>
      </c>
      <c r="D5136" s="153" t="s">
        <v>127</v>
      </c>
      <c r="E5136" s="153">
        <v>148.41</v>
      </c>
    </row>
    <row r="5137" spans="1:5">
      <c r="A5137" s="153">
        <v>9908</v>
      </c>
      <c r="B5137" s="153" t="s">
        <v>12466</v>
      </c>
      <c r="C5137" s="153" t="s">
        <v>5580</v>
      </c>
      <c r="D5137" s="153" t="s">
        <v>127</v>
      </c>
      <c r="E5137" s="153">
        <v>295.92</v>
      </c>
    </row>
    <row r="5138" spans="1:5">
      <c r="A5138" s="153">
        <v>9905</v>
      </c>
      <c r="B5138" s="153" t="s">
        <v>12467</v>
      </c>
      <c r="C5138" s="153" t="s">
        <v>5580</v>
      </c>
      <c r="D5138" s="153" t="s">
        <v>127</v>
      </c>
      <c r="E5138" s="153">
        <v>4.9400000000000004</v>
      </c>
    </row>
    <row r="5139" spans="1:5">
      <c r="A5139" s="153">
        <v>9906</v>
      </c>
      <c r="B5139" s="153" t="s">
        <v>12468</v>
      </c>
      <c r="C5139" s="153" t="s">
        <v>5580</v>
      </c>
      <c r="D5139" s="153" t="s">
        <v>127</v>
      </c>
      <c r="E5139" s="153">
        <v>5.92</v>
      </c>
    </row>
    <row r="5140" spans="1:5">
      <c r="A5140" s="153">
        <v>9895</v>
      </c>
      <c r="B5140" s="153" t="s">
        <v>12469</v>
      </c>
      <c r="C5140" s="153" t="s">
        <v>5580</v>
      </c>
      <c r="D5140" s="153" t="s">
        <v>127</v>
      </c>
      <c r="E5140" s="153">
        <v>9.7200000000000006</v>
      </c>
    </row>
    <row r="5141" spans="1:5">
      <c r="A5141" s="153">
        <v>9894</v>
      </c>
      <c r="B5141" s="153" t="s">
        <v>12470</v>
      </c>
      <c r="C5141" s="153" t="s">
        <v>5580</v>
      </c>
      <c r="D5141" s="153" t="s">
        <v>127</v>
      </c>
      <c r="E5141" s="153">
        <v>18.93</v>
      </c>
    </row>
    <row r="5142" spans="1:5">
      <c r="A5142" s="153">
        <v>9897</v>
      </c>
      <c r="B5142" s="153" t="s">
        <v>12471</v>
      </c>
      <c r="C5142" s="153" t="s">
        <v>5580</v>
      </c>
      <c r="D5142" s="153" t="s">
        <v>127</v>
      </c>
      <c r="E5142" s="153">
        <v>20.5</v>
      </c>
    </row>
    <row r="5143" spans="1:5">
      <c r="A5143" s="153">
        <v>9910</v>
      </c>
      <c r="B5143" s="153" t="s">
        <v>12472</v>
      </c>
      <c r="C5143" s="153" t="s">
        <v>5580</v>
      </c>
      <c r="D5143" s="153" t="s">
        <v>127</v>
      </c>
      <c r="E5143" s="153">
        <v>51.61</v>
      </c>
    </row>
    <row r="5144" spans="1:5">
      <c r="A5144" s="153">
        <v>9909</v>
      </c>
      <c r="B5144" s="153" t="s">
        <v>12473</v>
      </c>
      <c r="C5144" s="153" t="s">
        <v>5580</v>
      </c>
      <c r="D5144" s="153" t="s">
        <v>127</v>
      </c>
      <c r="E5144" s="153">
        <v>104.14</v>
      </c>
    </row>
    <row r="5145" spans="1:5">
      <c r="A5145" s="153">
        <v>9907</v>
      </c>
      <c r="B5145" s="153" t="s">
        <v>12474</v>
      </c>
      <c r="C5145" s="153" t="s">
        <v>5580</v>
      </c>
      <c r="D5145" s="153" t="s">
        <v>127</v>
      </c>
      <c r="E5145" s="153">
        <v>160.12</v>
      </c>
    </row>
    <row r="5146" spans="1:5">
      <c r="A5146" s="153">
        <v>20973</v>
      </c>
      <c r="B5146" s="153" t="s">
        <v>12475</v>
      </c>
      <c r="C5146" s="153" t="s">
        <v>5580</v>
      </c>
      <c r="D5146" s="153" t="s">
        <v>127</v>
      </c>
      <c r="E5146" s="153">
        <v>97.98</v>
      </c>
    </row>
    <row r="5147" spans="1:5">
      <c r="A5147" s="153">
        <v>20974</v>
      </c>
      <c r="B5147" s="153" t="s">
        <v>12476</v>
      </c>
      <c r="C5147" s="153" t="s">
        <v>5580</v>
      </c>
      <c r="D5147" s="153" t="s">
        <v>127</v>
      </c>
      <c r="E5147" s="153">
        <v>140.19</v>
      </c>
    </row>
    <row r="5148" spans="1:5">
      <c r="A5148" s="153">
        <v>37989</v>
      </c>
      <c r="B5148" s="153" t="s">
        <v>12477</v>
      </c>
      <c r="C5148" s="153" t="s">
        <v>5580</v>
      </c>
      <c r="D5148" s="153" t="s">
        <v>127</v>
      </c>
      <c r="E5148" s="153">
        <v>7.71</v>
      </c>
    </row>
    <row r="5149" spans="1:5">
      <c r="A5149" s="153">
        <v>37990</v>
      </c>
      <c r="B5149" s="153" t="s">
        <v>12478</v>
      </c>
      <c r="C5149" s="153" t="s">
        <v>5580</v>
      </c>
      <c r="D5149" s="153" t="s">
        <v>127</v>
      </c>
      <c r="E5149" s="153">
        <v>8.9600000000000009</v>
      </c>
    </row>
    <row r="5150" spans="1:5">
      <c r="A5150" s="153">
        <v>37991</v>
      </c>
      <c r="B5150" s="153" t="s">
        <v>12479</v>
      </c>
      <c r="C5150" s="153" t="s">
        <v>5580</v>
      </c>
      <c r="D5150" s="153" t="s">
        <v>127</v>
      </c>
      <c r="E5150" s="153">
        <v>14.19</v>
      </c>
    </row>
    <row r="5151" spans="1:5">
      <c r="A5151" s="153">
        <v>37992</v>
      </c>
      <c r="B5151" s="153" t="s">
        <v>12480</v>
      </c>
      <c r="C5151" s="153" t="s">
        <v>5580</v>
      </c>
      <c r="D5151" s="153" t="s">
        <v>127</v>
      </c>
      <c r="E5151" s="153">
        <v>21.67</v>
      </c>
    </row>
    <row r="5152" spans="1:5">
      <c r="A5152" s="153">
        <v>37993</v>
      </c>
      <c r="B5152" s="153" t="s">
        <v>12481</v>
      </c>
      <c r="C5152" s="153" t="s">
        <v>5580</v>
      </c>
      <c r="D5152" s="153" t="s">
        <v>127</v>
      </c>
      <c r="E5152" s="153">
        <v>32.159999999999997</v>
      </c>
    </row>
    <row r="5153" spans="1:5">
      <c r="A5153" s="153">
        <v>37994</v>
      </c>
      <c r="B5153" s="153" t="s">
        <v>12482</v>
      </c>
      <c r="C5153" s="153" t="s">
        <v>5580</v>
      </c>
      <c r="D5153" s="153" t="s">
        <v>127</v>
      </c>
      <c r="E5153" s="153">
        <v>77.28</v>
      </c>
    </row>
    <row r="5154" spans="1:5">
      <c r="A5154" s="153">
        <v>37995</v>
      </c>
      <c r="B5154" s="153" t="s">
        <v>12483</v>
      </c>
      <c r="C5154" s="153" t="s">
        <v>5580</v>
      </c>
      <c r="D5154" s="153" t="s">
        <v>127</v>
      </c>
      <c r="E5154" s="153">
        <v>112.16</v>
      </c>
    </row>
    <row r="5155" spans="1:5">
      <c r="A5155" s="153">
        <v>37996</v>
      </c>
      <c r="B5155" s="153" t="s">
        <v>12484</v>
      </c>
      <c r="C5155" s="153" t="s">
        <v>5580</v>
      </c>
      <c r="D5155" s="153" t="s">
        <v>127</v>
      </c>
      <c r="E5155" s="153">
        <v>165.38</v>
      </c>
    </row>
    <row r="5156" spans="1:5">
      <c r="A5156" s="153">
        <v>13883</v>
      </c>
      <c r="B5156" s="153" t="s">
        <v>12485</v>
      </c>
      <c r="C5156" s="153" t="s">
        <v>5580</v>
      </c>
      <c r="D5156" s="153" t="s">
        <v>128</v>
      </c>
      <c r="E5156" s="153">
        <v>81120.800000000003</v>
      </c>
    </row>
    <row r="5157" spans="1:5">
      <c r="A5157" s="153">
        <v>38604</v>
      </c>
      <c r="B5157" s="153" t="s">
        <v>12486</v>
      </c>
      <c r="C5157" s="153" t="s">
        <v>5580</v>
      </c>
      <c r="D5157" s="153" t="s">
        <v>128</v>
      </c>
      <c r="E5157" s="153">
        <v>101034.88</v>
      </c>
    </row>
    <row r="5158" spans="1:5">
      <c r="A5158" s="153">
        <v>10601</v>
      </c>
      <c r="B5158" s="153" t="s">
        <v>12487</v>
      </c>
      <c r="C5158" s="153" t="s">
        <v>5580</v>
      </c>
      <c r="D5158" s="153" t="s">
        <v>128</v>
      </c>
      <c r="E5158" s="153">
        <v>1965329.92</v>
      </c>
    </row>
    <row r="5159" spans="1:5">
      <c r="A5159" s="153">
        <v>26034</v>
      </c>
      <c r="B5159" s="153" t="s">
        <v>12488</v>
      </c>
      <c r="C5159" s="153" t="s">
        <v>5580</v>
      </c>
      <c r="D5159" s="153" t="s">
        <v>128</v>
      </c>
      <c r="E5159" s="153">
        <v>5174644.32</v>
      </c>
    </row>
    <row r="5160" spans="1:5">
      <c r="A5160" s="153">
        <v>13894</v>
      </c>
      <c r="B5160" s="153" t="s">
        <v>12489</v>
      </c>
      <c r="C5160" s="153" t="s">
        <v>5580</v>
      </c>
      <c r="D5160" s="153" t="s">
        <v>128</v>
      </c>
      <c r="E5160" s="153">
        <v>392649.25</v>
      </c>
    </row>
    <row r="5161" spans="1:5">
      <c r="A5161" s="153">
        <v>13895</v>
      </c>
      <c r="B5161" s="153" t="s">
        <v>12490</v>
      </c>
      <c r="C5161" s="153" t="s">
        <v>5580</v>
      </c>
      <c r="D5161" s="153" t="s">
        <v>128</v>
      </c>
      <c r="E5161" s="153">
        <v>527982.35</v>
      </c>
    </row>
    <row r="5162" spans="1:5">
      <c r="A5162" s="153">
        <v>13892</v>
      </c>
      <c r="B5162" s="153" t="s">
        <v>12491</v>
      </c>
      <c r="C5162" s="153" t="s">
        <v>5580</v>
      </c>
      <c r="D5162" s="153" t="s">
        <v>128</v>
      </c>
      <c r="E5162" s="153">
        <v>647029.46</v>
      </c>
    </row>
    <row r="5163" spans="1:5">
      <c r="A5163" s="153">
        <v>9914</v>
      </c>
      <c r="B5163" s="153" t="s">
        <v>12492</v>
      </c>
      <c r="C5163" s="153" t="s">
        <v>5580</v>
      </c>
      <c r="D5163" s="153" t="s">
        <v>128</v>
      </c>
      <c r="E5163" s="153">
        <v>700000</v>
      </c>
    </row>
    <row r="5164" spans="1:5">
      <c r="A5164" s="153">
        <v>36485</v>
      </c>
      <c r="B5164" s="153" t="s">
        <v>12493</v>
      </c>
      <c r="C5164" s="153" t="s">
        <v>5580</v>
      </c>
      <c r="D5164" s="153" t="s">
        <v>128</v>
      </c>
      <c r="E5164" s="153">
        <v>424438.89</v>
      </c>
    </row>
    <row r="5165" spans="1:5">
      <c r="A5165" s="153">
        <v>9912</v>
      </c>
      <c r="B5165" s="153" t="s">
        <v>12494</v>
      </c>
      <c r="C5165" s="153" t="s">
        <v>5580</v>
      </c>
      <c r="D5165" s="153" t="s">
        <v>128</v>
      </c>
      <c r="E5165" s="153">
        <v>1600000</v>
      </c>
    </row>
    <row r="5166" spans="1:5">
      <c r="A5166" s="153">
        <v>9921</v>
      </c>
      <c r="B5166" s="153" t="s">
        <v>12495</v>
      </c>
      <c r="C5166" s="153" t="s">
        <v>5580</v>
      </c>
      <c r="D5166" s="153" t="s">
        <v>128</v>
      </c>
      <c r="E5166" s="153">
        <v>825355.68</v>
      </c>
    </row>
    <row r="5167" spans="1:5">
      <c r="A5167" s="153">
        <v>21112</v>
      </c>
      <c r="B5167" s="153" t="s">
        <v>12496</v>
      </c>
      <c r="C5167" s="153" t="s">
        <v>5580</v>
      </c>
      <c r="D5167" s="153" t="s">
        <v>127</v>
      </c>
      <c r="E5167" s="153">
        <v>129.97999999999999</v>
      </c>
    </row>
    <row r="5168" spans="1:5">
      <c r="A5168" s="153">
        <v>10228</v>
      </c>
      <c r="B5168" s="153" t="s">
        <v>12497</v>
      </c>
      <c r="C5168" s="153" t="s">
        <v>5580</v>
      </c>
      <c r="D5168" s="153" t="s">
        <v>5579</v>
      </c>
      <c r="E5168" s="153">
        <v>151</v>
      </c>
    </row>
    <row r="5169" spans="1:5">
      <c r="A5169" s="153">
        <v>11781</v>
      </c>
      <c r="B5169" s="153" t="s">
        <v>12498</v>
      </c>
      <c r="C5169" s="153" t="s">
        <v>5580</v>
      </c>
      <c r="D5169" s="153" t="s">
        <v>127</v>
      </c>
      <c r="E5169" s="153">
        <v>122.32</v>
      </c>
    </row>
    <row r="5170" spans="1:5">
      <c r="A5170" s="153">
        <v>11746</v>
      </c>
      <c r="B5170" s="153" t="s">
        <v>12499</v>
      </c>
      <c r="C5170" s="153" t="s">
        <v>5580</v>
      </c>
      <c r="D5170" s="153" t="s">
        <v>127</v>
      </c>
      <c r="E5170" s="153">
        <v>57.2</v>
      </c>
    </row>
    <row r="5171" spans="1:5">
      <c r="A5171" s="153">
        <v>11751</v>
      </c>
      <c r="B5171" s="153" t="s">
        <v>12500</v>
      </c>
      <c r="C5171" s="153" t="s">
        <v>5580</v>
      </c>
      <c r="D5171" s="153" t="s">
        <v>127</v>
      </c>
      <c r="E5171" s="153">
        <v>102.73</v>
      </c>
    </row>
    <row r="5172" spans="1:5">
      <c r="A5172" s="153">
        <v>11750</v>
      </c>
      <c r="B5172" s="153" t="s">
        <v>12501</v>
      </c>
      <c r="C5172" s="153" t="s">
        <v>5580</v>
      </c>
      <c r="D5172" s="153" t="s">
        <v>127</v>
      </c>
      <c r="E5172" s="153">
        <v>85.25</v>
      </c>
    </row>
    <row r="5173" spans="1:5">
      <c r="A5173" s="153">
        <v>11748</v>
      </c>
      <c r="B5173" s="153" t="s">
        <v>12502</v>
      </c>
      <c r="C5173" s="153" t="s">
        <v>5580</v>
      </c>
      <c r="D5173" s="153" t="s">
        <v>127</v>
      </c>
      <c r="E5173" s="153">
        <v>36.700000000000003</v>
      </c>
    </row>
    <row r="5174" spans="1:5">
      <c r="A5174" s="153">
        <v>11747</v>
      </c>
      <c r="B5174" s="153" t="s">
        <v>12503</v>
      </c>
      <c r="C5174" s="153" t="s">
        <v>5580</v>
      </c>
      <c r="D5174" s="153" t="s">
        <v>127</v>
      </c>
      <c r="E5174" s="153">
        <v>158.41</v>
      </c>
    </row>
    <row r="5175" spans="1:5">
      <c r="A5175" s="153">
        <v>11749</v>
      </c>
      <c r="B5175" s="153" t="s">
        <v>12504</v>
      </c>
      <c r="C5175" s="153" t="s">
        <v>5580</v>
      </c>
      <c r="D5175" s="153" t="s">
        <v>127</v>
      </c>
      <c r="E5175" s="153">
        <v>42.37</v>
      </c>
    </row>
    <row r="5176" spans="1:5">
      <c r="A5176" s="153">
        <v>10236</v>
      </c>
      <c r="B5176" s="153" t="s">
        <v>12505</v>
      </c>
      <c r="C5176" s="153" t="s">
        <v>5580</v>
      </c>
      <c r="D5176" s="153" t="s">
        <v>127</v>
      </c>
      <c r="E5176" s="153">
        <v>57.03</v>
      </c>
    </row>
    <row r="5177" spans="1:5">
      <c r="A5177" s="153">
        <v>10233</v>
      </c>
      <c r="B5177" s="153" t="s">
        <v>12506</v>
      </c>
      <c r="C5177" s="153" t="s">
        <v>5580</v>
      </c>
      <c r="D5177" s="153" t="s">
        <v>127</v>
      </c>
      <c r="E5177" s="153">
        <v>53.45</v>
      </c>
    </row>
    <row r="5178" spans="1:5">
      <c r="A5178" s="153">
        <v>10234</v>
      </c>
      <c r="B5178" s="153" t="s">
        <v>12507</v>
      </c>
      <c r="C5178" s="153" t="s">
        <v>5580</v>
      </c>
      <c r="D5178" s="153" t="s">
        <v>127</v>
      </c>
      <c r="E5178" s="153">
        <v>33.67</v>
      </c>
    </row>
    <row r="5179" spans="1:5">
      <c r="A5179" s="153">
        <v>10231</v>
      </c>
      <c r="B5179" s="153" t="s">
        <v>12508</v>
      </c>
      <c r="C5179" s="153" t="s">
        <v>5580</v>
      </c>
      <c r="D5179" s="153" t="s">
        <v>127</v>
      </c>
      <c r="E5179" s="153">
        <v>154.4</v>
      </c>
    </row>
    <row r="5180" spans="1:5">
      <c r="A5180" s="153">
        <v>10232</v>
      </c>
      <c r="B5180" s="153" t="s">
        <v>12509</v>
      </c>
      <c r="C5180" s="153" t="s">
        <v>5580</v>
      </c>
      <c r="D5180" s="153" t="s">
        <v>127</v>
      </c>
      <c r="E5180" s="153">
        <v>86.4</v>
      </c>
    </row>
    <row r="5181" spans="1:5">
      <c r="A5181" s="153">
        <v>10229</v>
      </c>
      <c r="B5181" s="153" t="s">
        <v>12510</v>
      </c>
      <c r="C5181" s="153" t="s">
        <v>5580</v>
      </c>
      <c r="D5181" s="153" t="s">
        <v>5579</v>
      </c>
      <c r="E5181" s="153">
        <v>30.45</v>
      </c>
    </row>
    <row r="5182" spans="1:5">
      <c r="A5182" s="153">
        <v>10235</v>
      </c>
      <c r="B5182" s="153" t="s">
        <v>12511</v>
      </c>
      <c r="C5182" s="153" t="s">
        <v>5580</v>
      </c>
      <c r="D5182" s="153" t="s">
        <v>127</v>
      </c>
      <c r="E5182" s="153">
        <v>211.66</v>
      </c>
    </row>
    <row r="5183" spans="1:5">
      <c r="A5183" s="153">
        <v>10230</v>
      </c>
      <c r="B5183" s="153" t="s">
        <v>12512</v>
      </c>
      <c r="C5183" s="153" t="s">
        <v>5580</v>
      </c>
      <c r="D5183" s="153" t="s">
        <v>127</v>
      </c>
      <c r="E5183" s="153">
        <v>372.51</v>
      </c>
    </row>
    <row r="5184" spans="1:5">
      <c r="A5184" s="153">
        <v>10409</v>
      </c>
      <c r="B5184" s="153" t="s">
        <v>12513</v>
      </c>
      <c r="C5184" s="153" t="s">
        <v>5580</v>
      </c>
      <c r="D5184" s="153" t="s">
        <v>127</v>
      </c>
      <c r="E5184" s="153">
        <v>110.67</v>
      </c>
    </row>
    <row r="5185" spans="1:5">
      <c r="A5185" s="153">
        <v>10411</v>
      </c>
      <c r="B5185" s="153" t="s">
        <v>12514</v>
      </c>
      <c r="C5185" s="153" t="s">
        <v>5580</v>
      </c>
      <c r="D5185" s="153" t="s">
        <v>127</v>
      </c>
      <c r="E5185" s="153">
        <v>99.02</v>
      </c>
    </row>
    <row r="5186" spans="1:5">
      <c r="A5186" s="153">
        <v>10404</v>
      </c>
      <c r="B5186" s="153" t="s">
        <v>12515</v>
      </c>
      <c r="C5186" s="153" t="s">
        <v>5580</v>
      </c>
      <c r="D5186" s="153" t="s">
        <v>127</v>
      </c>
      <c r="E5186" s="153">
        <v>40.159999999999997</v>
      </c>
    </row>
    <row r="5187" spans="1:5">
      <c r="A5187" s="153">
        <v>10410</v>
      </c>
      <c r="B5187" s="153" t="s">
        <v>12516</v>
      </c>
      <c r="C5187" s="153" t="s">
        <v>5580</v>
      </c>
      <c r="D5187" s="153" t="s">
        <v>127</v>
      </c>
      <c r="E5187" s="153">
        <v>66.150000000000006</v>
      </c>
    </row>
    <row r="5188" spans="1:5">
      <c r="A5188" s="153">
        <v>10405</v>
      </c>
      <c r="B5188" s="153" t="s">
        <v>12517</v>
      </c>
      <c r="C5188" s="153" t="s">
        <v>5580</v>
      </c>
      <c r="D5188" s="153" t="s">
        <v>127</v>
      </c>
      <c r="E5188" s="153">
        <v>221.72</v>
      </c>
    </row>
    <row r="5189" spans="1:5">
      <c r="A5189" s="153">
        <v>10408</v>
      </c>
      <c r="B5189" s="153" t="s">
        <v>12518</v>
      </c>
      <c r="C5189" s="153" t="s">
        <v>5580</v>
      </c>
      <c r="D5189" s="153" t="s">
        <v>127</v>
      </c>
      <c r="E5189" s="153">
        <v>155.04</v>
      </c>
    </row>
    <row r="5190" spans="1:5">
      <c r="A5190" s="153">
        <v>10412</v>
      </c>
      <c r="B5190" s="153" t="s">
        <v>12519</v>
      </c>
      <c r="C5190" s="153" t="s">
        <v>5580</v>
      </c>
      <c r="D5190" s="153" t="s">
        <v>127</v>
      </c>
      <c r="E5190" s="153">
        <v>48.67</v>
      </c>
    </row>
    <row r="5191" spans="1:5">
      <c r="A5191" s="153">
        <v>10406</v>
      </c>
      <c r="B5191" s="153" t="s">
        <v>12520</v>
      </c>
      <c r="C5191" s="153" t="s">
        <v>5580</v>
      </c>
      <c r="D5191" s="153" t="s">
        <v>127</v>
      </c>
      <c r="E5191" s="153">
        <v>306.24</v>
      </c>
    </row>
    <row r="5192" spans="1:5">
      <c r="A5192" s="153">
        <v>10407</v>
      </c>
      <c r="B5192" s="153" t="s">
        <v>12521</v>
      </c>
      <c r="C5192" s="153" t="s">
        <v>5580</v>
      </c>
      <c r="D5192" s="153" t="s">
        <v>127</v>
      </c>
      <c r="E5192" s="153">
        <v>474.98</v>
      </c>
    </row>
    <row r="5193" spans="1:5">
      <c r="A5193" s="153">
        <v>10416</v>
      </c>
      <c r="B5193" s="153" t="s">
        <v>12522</v>
      </c>
      <c r="C5193" s="153" t="s">
        <v>5580</v>
      </c>
      <c r="D5193" s="153" t="s">
        <v>127</v>
      </c>
      <c r="E5193" s="153">
        <v>58.91</v>
      </c>
    </row>
    <row r="5194" spans="1:5">
      <c r="A5194" s="153">
        <v>10419</v>
      </c>
      <c r="B5194" s="153" t="s">
        <v>12523</v>
      </c>
      <c r="C5194" s="153" t="s">
        <v>5580</v>
      </c>
      <c r="D5194" s="153" t="s">
        <v>127</v>
      </c>
      <c r="E5194" s="153">
        <v>51.14</v>
      </c>
    </row>
    <row r="5195" spans="1:5">
      <c r="A5195" s="153">
        <v>21092</v>
      </c>
      <c r="B5195" s="153" t="s">
        <v>12524</v>
      </c>
      <c r="C5195" s="153" t="s">
        <v>5580</v>
      </c>
      <c r="D5195" s="153" t="s">
        <v>127</v>
      </c>
      <c r="E5195" s="153">
        <v>29.23</v>
      </c>
    </row>
    <row r="5196" spans="1:5">
      <c r="A5196" s="153">
        <v>10418</v>
      </c>
      <c r="B5196" s="153" t="s">
        <v>12525</v>
      </c>
      <c r="C5196" s="153" t="s">
        <v>5580</v>
      </c>
      <c r="D5196" s="153" t="s">
        <v>127</v>
      </c>
      <c r="E5196" s="153">
        <v>34.08</v>
      </c>
    </row>
    <row r="5197" spans="1:5">
      <c r="A5197" s="153">
        <v>12657</v>
      </c>
      <c r="B5197" s="153" t="s">
        <v>12526</v>
      </c>
      <c r="C5197" s="153" t="s">
        <v>5580</v>
      </c>
      <c r="D5197" s="153" t="s">
        <v>127</v>
      </c>
      <c r="E5197" s="153">
        <v>137.56</v>
      </c>
    </row>
    <row r="5198" spans="1:5">
      <c r="A5198" s="153">
        <v>10417</v>
      </c>
      <c r="B5198" s="153" t="s">
        <v>12527</v>
      </c>
      <c r="C5198" s="153" t="s">
        <v>5580</v>
      </c>
      <c r="D5198" s="153" t="s">
        <v>127</v>
      </c>
      <c r="E5198" s="153">
        <v>85.84</v>
      </c>
    </row>
    <row r="5199" spans="1:5">
      <c r="A5199" s="153">
        <v>10413</v>
      </c>
      <c r="B5199" s="153" t="s">
        <v>12528</v>
      </c>
      <c r="C5199" s="153" t="s">
        <v>5580</v>
      </c>
      <c r="D5199" s="153" t="s">
        <v>127</v>
      </c>
      <c r="E5199" s="153">
        <v>31.2</v>
      </c>
    </row>
    <row r="5200" spans="1:5">
      <c r="A5200" s="153">
        <v>10414</v>
      </c>
      <c r="B5200" s="153" t="s">
        <v>12529</v>
      </c>
      <c r="C5200" s="153" t="s">
        <v>5580</v>
      </c>
      <c r="D5200" s="153" t="s">
        <v>127</v>
      </c>
      <c r="E5200" s="153">
        <v>187.84</v>
      </c>
    </row>
    <row r="5201" spans="1:5">
      <c r="A5201" s="153">
        <v>10415</v>
      </c>
      <c r="B5201" s="153" t="s">
        <v>12530</v>
      </c>
      <c r="C5201" s="153" t="s">
        <v>5580</v>
      </c>
      <c r="D5201" s="153" t="s">
        <v>127</v>
      </c>
      <c r="E5201" s="153">
        <v>326.01</v>
      </c>
    </row>
    <row r="5202" spans="1:5">
      <c r="A5202" s="153">
        <v>38643</v>
      </c>
      <c r="B5202" s="153" t="s">
        <v>12531</v>
      </c>
      <c r="C5202" s="153" t="s">
        <v>5580</v>
      </c>
      <c r="D5202" s="153" t="s">
        <v>127</v>
      </c>
      <c r="E5202" s="153">
        <v>22.9</v>
      </c>
    </row>
    <row r="5203" spans="1:5">
      <c r="A5203" s="153">
        <v>6157</v>
      </c>
      <c r="B5203" s="153" t="s">
        <v>12532</v>
      </c>
      <c r="C5203" s="153" t="s">
        <v>5580</v>
      </c>
      <c r="D5203" s="153" t="s">
        <v>127</v>
      </c>
      <c r="E5203" s="153">
        <v>31.28</v>
      </c>
    </row>
    <row r="5204" spans="1:5">
      <c r="A5204" s="153">
        <v>37588</v>
      </c>
      <c r="B5204" s="153" t="s">
        <v>12533</v>
      </c>
      <c r="C5204" s="153" t="s">
        <v>5580</v>
      </c>
      <c r="D5204" s="153" t="s">
        <v>127</v>
      </c>
      <c r="E5204" s="153">
        <v>17.850000000000001</v>
      </c>
    </row>
    <row r="5205" spans="1:5">
      <c r="A5205" s="153">
        <v>6152</v>
      </c>
      <c r="B5205" s="153" t="s">
        <v>12534</v>
      </c>
      <c r="C5205" s="153" t="s">
        <v>5580</v>
      </c>
      <c r="D5205" s="153" t="s">
        <v>127</v>
      </c>
      <c r="E5205" s="153">
        <v>2.4900000000000002</v>
      </c>
    </row>
    <row r="5206" spans="1:5">
      <c r="A5206" s="153">
        <v>6158</v>
      </c>
      <c r="B5206" s="153" t="s">
        <v>12535</v>
      </c>
      <c r="C5206" s="153" t="s">
        <v>5580</v>
      </c>
      <c r="D5206" s="153" t="s">
        <v>127</v>
      </c>
      <c r="E5206" s="153">
        <v>3.01</v>
      </c>
    </row>
    <row r="5207" spans="1:5">
      <c r="A5207" s="153">
        <v>6153</v>
      </c>
      <c r="B5207" s="153" t="s">
        <v>12536</v>
      </c>
      <c r="C5207" s="153" t="s">
        <v>5580</v>
      </c>
      <c r="D5207" s="153" t="s">
        <v>127</v>
      </c>
      <c r="E5207" s="153">
        <v>2.34</v>
      </c>
    </row>
    <row r="5208" spans="1:5">
      <c r="A5208" s="153">
        <v>6156</v>
      </c>
      <c r="B5208" s="153" t="s">
        <v>5770</v>
      </c>
      <c r="C5208" s="153" t="s">
        <v>5580</v>
      </c>
      <c r="D5208" s="153" t="s">
        <v>127</v>
      </c>
      <c r="E5208" s="153">
        <v>2.96</v>
      </c>
    </row>
    <row r="5209" spans="1:5">
      <c r="A5209" s="153">
        <v>6154</v>
      </c>
      <c r="B5209" s="153" t="s">
        <v>5771</v>
      </c>
      <c r="C5209" s="153" t="s">
        <v>5580</v>
      </c>
      <c r="D5209" s="153" t="s">
        <v>127</v>
      </c>
      <c r="E5209" s="153">
        <v>5.59</v>
      </c>
    </row>
    <row r="5210" spans="1:5">
      <c r="A5210" s="153">
        <v>6155</v>
      </c>
      <c r="B5210" s="153" t="s">
        <v>5772</v>
      </c>
      <c r="C5210" s="153" t="s">
        <v>5580</v>
      </c>
      <c r="D5210" s="153" t="s">
        <v>127</v>
      </c>
      <c r="E5210" s="153">
        <v>11.57</v>
      </c>
    </row>
    <row r="5211" spans="1:5">
      <c r="A5211" s="153">
        <v>3115</v>
      </c>
      <c r="B5211" s="153" t="s">
        <v>5773</v>
      </c>
      <c r="C5211" s="153" t="s">
        <v>5580</v>
      </c>
      <c r="D5211" s="153" t="s">
        <v>127</v>
      </c>
      <c r="E5211" s="153">
        <v>15.57</v>
      </c>
    </row>
    <row r="5212" spans="1:5">
      <c r="A5212" s="153">
        <v>3116</v>
      </c>
      <c r="B5212" s="153" t="s">
        <v>5774</v>
      </c>
      <c r="C5212" s="153" t="s">
        <v>5580</v>
      </c>
      <c r="D5212" s="153" t="s">
        <v>127</v>
      </c>
      <c r="E5212" s="153">
        <v>16.05</v>
      </c>
    </row>
    <row r="5213" spans="1:5">
      <c r="A5213" s="153">
        <v>38166</v>
      </c>
      <c r="B5213" s="153" t="s">
        <v>5775</v>
      </c>
      <c r="C5213" s="153" t="s">
        <v>5580</v>
      </c>
      <c r="D5213" s="153" t="s">
        <v>127</v>
      </c>
      <c r="E5213" s="153">
        <v>32.840000000000003</v>
      </c>
    </row>
    <row r="5214" spans="1:5">
      <c r="A5214" s="153">
        <v>38108</v>
      </c>
      <c r="B5214" s="153" t="s">
        <v>5776</v>
      </c>
      <c r="C5214" s="153" t="s">
        <v>5580</v>
      </c>
      <c r="D5214" s="153" t="s">
        <v>127</v>
      </c>
      <c r="E5214" s="153">
        <v>41.66</v>
      </c>
    </row>
    <row r="5215" spans="1:5">
      <c r="A5215" s="153">
        <v>38087</v>
      </c>
      <c r="B5215" s="153" t="s">
        <v>5777</v>
      </c>
      <c r="C5215" s="153" t="s">
        <v>5580</v>
      </c>
      <c r="D5215" s="153" t="s">
        <v>127</v>
      </c>
      <c r="E5215" s="153">
        <v>53.59</v>
      </c>
    </row>
    <row r="5216" spans="1:5">
      <c r="A5216" s="153">
        <v>38109</v>
      </c>
      <c r="B5216" s="153" t="s">
        <v>5778</v>
      </c>
      <c r="C5216" s="153" t="s">
        <v>5580</v>
      </c>
      <c r="D5216" s="153" t="s">
        <v>127</v>
      </c>
      <c r="E5216" s="153">
        <v>66.59</v>
      </c>
    </row>
    <row r="5217" spans="1:5">
      <c r="A5217" s="153">
        <v>38088</v>
      </c>
      <c r="B5217" s="153" t="s">
        <v>5779</v>
      </c>
      <c r="C5217" s="153" t="s">
        <v>5580</v>
      </c>
      <c r="D5217" s="153" t="s">
        <v>127</v>
      </c>
      <c r="E5217" s="153">
        <v>70.010000000000005</v>
      </c>
    </row>
    <row r="5218" spans="1:5">
      <c r="A5218" s="153">
        <v>38110</v>
      </c>
      <c r="B5218" s="153" t="s">
        <v>5780</v>
      </c>
      <c r="C5218" s="153" t="s">
        <v>5580</v>
      </c>
      <c r="D5218" s="153" t="s">
        <v>127</v>
      </c>
      <c r="E5218" s="153">
        <v>25.61</v>
      </c>
    </row>
    <row r="5219" spans="1:5">
      <c r="A5219" s="153">
        <v>38089</v>
      </c>
      <c r="B5219" s="153" t="s">
        <v>5781</v>
      </c>
      <c r="C5219" s="153" t="s">
        <v>5580</v>
      </c>
      <c r="D5219" s="153" t="s">
        <v>127</v>
      </c>
      <c r="E5219" s="153">
        <v>44.63</v>
      </c>
    </row>
    <row r="5220" spans="1:5">
      <c r="A5220" s="153">
        <v>38111</v>
      </c>
      <c r="B5220" s="153" t="s">
        <v>5782</v>
      </c>
      <c r="C5220" s="153" t="s">
        <v>5580</v>
      </c>
      <c r="D5220" s="153" t="s">
        <v>127</v>
      </c>
      <c r="E5220" s="153">
        <v>28.64</v>
      </c>
    </row>
    <row r="5221" spans="1:5">
      <c r="A5221" s="153">
        <v>38090</v>
      </c>
      <c r="B5221" s="153" t="s">
        <v>5783</v>
      </c>
      <c r="C5221" s="153" t="s">
        <v>5580</v>
      </c>
      <c r="D5221" s="153" t="s">
        <v>127</v>
      </c>
      <c r="E5221" s="153">
        <v>46.13</v>
      </c>
    </row>
    <row r="5222" spans="1:5">
      <c r="A5222" s="153">
        <v>11786</v>
      </c>
      <c r="B5222" s="153" t="s">
        <v>5784</v>
      </c>
      <c r="C5222" s="153" t="s">
        <v>5580</v>
      </c>
      <c r="D5222" s="153" t="s">
        <v>127</v>
      </c>
      <c r="E5222" s="153">
        <v>247.76</v>
      </c>
    </row>
    <row r="5223" spans="1:5">
      <c r="A5223" s="153">
        <v>13726</v>
      </c>
      <c r="B5223" s="153" t="s">
        <v>5785</v>
      </c>
      <c r="C5223" s="153" t="s">
        <v>5580</v>
      </c>
      <c r="D5223" s="153" t="s">
        <v>128</v>
      </c>
      <c r="E5223" s="153">
        <v>34550.050000000003</v>
      </c>
    </row>
    <row r="5224" spans="1:5">
      <c r="A5224" s="153">
        <v>38400</v>
      </c>
      <c r="B5224" s="153" t="s">
        <v>5786</v>
      </c>
      <c r="C5224" s="153" t="s">
        <v>5580</v>
      </c>
      <c r="D5224" s="153" t="s">
        <v>127</v>
      </c>
      <c r="E5224" s="153">
        <v>7.41</v>
      </c>
    </row>
    <row r="5225" spans="1:5">
      <c r="A5225" s="153">
        <v>12627</v>
      </c>
      <c r="B5225" s="153" t="s">
        <v>5787</v>
      </c>
      <c r="C5225" s="153" t="s">
        <v>5580</v>
      </c>
      <c r="D5225" s="153" t="s">
        <v>128</v>
      </c>
      <c r="E5225" s="153">
        <v>0.43</v>
      </c>
    </row>
    <row r="5226" spans="1:5">
      <c r="A5226" s="153">
        <v>6138</v>
      </c>
      <c r="B5226" s="153" t="s">
        <v>5788</v>
      </c>
      <c r="C5226" s="153" t="s">
        <v>5580</v>
      </c>
      <c r="D5226" s="153" t="s">
        <v>127</v>
      </c>
      <c r="E5226" s="153">
        <v>1.35</v>
      </c>
    </row>
    <row r="5227" spans="1:5">
      <c r="A5227" s="153">
        <v>39996</v>
      </c>
      <c r="B5227" s="153" t="s">
        <v>5789</v>
      </c>
      <c r="C5227" s="153" t="s">
        <v>5583</v>
      </c>
      <c r="D5227" s="153" t="s">
        <v>127</v>
      </c>
      <c r="E5227" s="153">
        <v>3.03</v>
      </c>
    </row>
    <row r="5228" spans="1:5">
      <c r="A5228" s="153">
        <v>10478</v>
      </c>
      <c r="B5228" s="153" t="s">
        <v>5790</v>
      </c>
      <c r="C5228" s="153" t="s">
        <v>5585</v>
      </c>
      <c r="D5228" s="153" t="s">
        <v>127</v>
      </c>
      <c r="E5228" s="153">
        <v>22.85</v>
      </c>
    </row>
    <row r="5229" spans="1:5">
      <c r="A5229" s="153">
        <v>40514</v>
      </c>
      <c r="B5229" s="153" t="s">
        <v>5791</v>
      </c>
      <c r="C5229" s="153" t="s">
        <v>5585</v>
      </c>
      <c r="D5229" s="153" t="s">
        <v>5579</v>
      </c>
      <c r="E5229" s="153">
        <v>20.239999999999998</v>
      </c>
    </row>
    <row r="5230" spans="1:5">
      <c r="A5230" s="153">
        <v>10475</v>
      </c>
      <c r="B5230" s="153" t="s">
        <v>5792</v>
      </c>
      <c r="C5230" s="153" t="s">
        <v>5585</v>
      </c>
      <c r="D5230" s="153" t="s">
        <v>127</v>
      </c>
      <c r="E5230" s="153">
        <v>20.100000000000001</v>
      </c>
    </row>
    <row r="5231" spans="1:5">
      <c r="A5231" s="153">
        <v>10481</v>
      </c>
      <c r="B5231" s="153" t="s">
        <v>5793</v>
      </c>
      <c r="C5231" s="153" t="s">
        <v>5585</v>
      </c>
      <c r="D5231" s="153" t="s">
        <v>127</v>
      </c>
      <c r="E5231" s="153">
        <v>21.92</v>
      </c>
    </row>
    <row r="5232" spans="1:5">
      <c r="A5232" s="153">
        <v>4031</v>
      </c>
      <c r="B5232" s="153" t="s">
        <v>5794</v>
      </c>
      <c r="C5232" s="153" t="s">
        <v>5581</v>
      </c>
      <c r="D5232" s="153" t="s">
        <v>128</v>
      </c>
      <c r="E5232" s="153">
        <v>21.12</v>
      </c>
    </row>
    <row r="5233" spans="1:5">
      <c r="A5233" s="153">
        <v>4030</v>
      </c>
      <c r="B5233" s="153" t="s">
        <v>5795</v>
      </c>
      <c r="C5233" s="153" t="s">
        <v>5581</v>
      </c>
      <c r="D5233" s="153" t="s">
        <v>128</v>
      </c>
      <c r="E5233" s="153">
        <v>4.49</v>
      </c>
    </row>
    <row r="5234" spans="1:5">
      <c r="A5234" s="153">
        <v>39399</v>
      </c>
      <c r="B5234" s="153" t="s">
        <v>5796</v>
      </c>
      <c r="C5234" s="153" t="s">
        <v>5580</v>
      </c>
      <c r="D5234" s="153" t="s">
        <v>128</v>
      </c>
      <c r="E5234" s="153">
        <v>818.85</v>
      </c>
    </row>
    <row r="5235" spans="1:5">
      <c r="A5235" s="153">
        <v>39400</v>
      </c>
      <c r="B5235" s="153" t="s">
        <v>5797</v>
      </c>
      <c r="C5235" s="153" t="s">
        <v>5580</v>
      </c>
      <c r="D5235" s="153" t="s">
        <v>128</v>
      </c>
      <c r="E5235" s="153">
        <v>890.05</v>
      </c>
    </row>
    <row r="5236" spans="1:5">
      <c r="A5236" s="153">
        <v>39401</v>
      </c>
      <c r="B5236" s="153" t="s">
        <v>5798</v>
      </c>
      <c r="C5236" s="153" t="s">
        <v>5580</v>
      </c>
      <c r="D5236" s="153" t="s">
        <v>128</v>
      </c>
      <c r="E5236" s="153">
        <v>998.42</v>
      </c>
    </row>
    <row r="5237" spans="1:5">
      <c r="A5237" s="153">
        <v>11652</v>
      </c>
      <c r="B5237" s="153" t="s">
        <v>5799</v>
      </c>
      <c r="C5237" s="153" t="s">
        <v>5580</v>
      </c>
      <c r="D5237" s="153" t="s">
        <v>128</v>
      </c>
      <c r="E5237" s="153">
        <v>2148</v>
      </c>
    </row>
    <row r="5238" spans="1:5">
      <c r="A5238" s="153">
        <v>13896</v>
      </c>
      <c r="B5238" s="153" t="s">
        <v>5800</v>
      </c>
      <c r="C5238" s="153" t="s">
        <v>5580</v>
      </c>
      <c r="D5238" s="153" t="s">
        <v>128</v>
      </c>
      <c r="E5238" s="153">
        <v>1926.94</v>
      </c>
    </row>
    <row r="5239" spans="1:5">
      <c r="A5239" s="153">
        <v>13475</v>
      </c>
      <c r="B5239" s="153" t="s">
        <v>5801</v>
      </c>
      <c r="C5239" s="153" t="s">
        <v>5580</v>
      </c>
      <c r="D5239" s="153" t="s">
        <v>128</v>
      </c>
      <c r="E5239" s="153">
        <v>2347.25</v>
      </c>
    </row>
    <row r="5240" spans="1:5">
      <c r="A5240" s="153">
        <v>25971</v>
      </c>
      <c r="B5240" s="153" t="s">
        <v>5802</v>
      </c>
      <c r="C5240" s="153" t="s">
        <v>5580</v>
      </c>
      <c r="D5240" s="153" t="s">
        <v>128</v>
      </c>
      <c r="E5240" s="153">
        <v>2500350.92</v>
      </c>
    </row>
    <row r="5241" spans="1:5">
      <c r="A5241" s="153">
        <v>25970</v>
      </c>
      <c r="B5241" s="153" t="s">
        <v>5803</v>
      </c>
      <c r="C5241" s="153" t="s">
        <v>5580</v>
      </c>
      <c r="D5241" s="153" t="s">
        <v>128</v>
      </c>
      <c r="E5241" s="153">
        <v>1052618.72</v>
      </c>
    </row>
    <row r="5242" spans="1:5">
      <c r="A5242" s="153">
        <v>13476</v>
      </c>
      <c r="B5242" s="153" t="s">
        <v>5804</v>
      </c>
      <c r="C5242" s="153" t="s">
        <v>5580</v>
      </c>
      <c r="D5242" s="153" t="s">
        <v>128</v>
      </c>
      <c r="E5242" s="153">
        <v>1060246.46</v>
      </c>
    </row>
    <row r="5243" spans="1:5">
      <c r="A5243" s="153">
        <v>10488</v>
      </c>
      <c r="B5243" s="153" t="s">
        <v>5805</v>
      </c>
      <c r="C5243" s="153" t="s">
        <v>5580</v>
      </c>
      <c r="D5243" s="153" t="s">
        <v>128</v>
      </c>
      <c r="E5243" s="153">
        <v>1284500</v>
      </c>
    </row>
    <row r="5244" spans="1:5">
      <c r="A5244" s="153">
        <v>13606</v>
      </c>
      <c r="B5244" s="153" t="s">
        <v>5806</v>
      </c>
      <c r="C5244" s="153" t="s">
        <v>5580</v>
      </c>
      <c r="D5244" s="153" t="s">
        <v>128</v>
      </c>
      <c r="E5244" s="153">
        <v>1138048.6299999999</v>
      </c>
    </row>
    <row r="5245" spans="1:5">
      <c r="A5245" s="153">
        <v>10489</v>
      </c>
      <c r="B5245" s="153" t="s">
        <v>5807</v>
      </c>
      <c r="C5245" s="153" t="s">
        <v>5578</v>
      </c>
      <c r="D5245" s="153" t="s">
        <v>127</v>
      </c>
      <c r="E5245" s="153">
        <v>9.42</v>
      </c>
    </row>
    <row r="5246" spans="1:5">
      <c r="A5246" s="153">
        <v>41073</v>
      </c>
      <c r="B5246" s="153" t="s">
        <v>5808</v>
      </c>
      <c r="C5246" s="153" t="s">
        <v>5588</v>
      </c>
      <c r="D5246" s="153" t="s">
        <v>127</v>
      </c>
      <c r="E5246" s="153">
        <v>1651.34</v>
      </c>
    </row>
    <row r="5247" spans="1:5">
      <c r="A5247" s="153">
        <v>34391</v>
      </c>
      <c r="B5247" s="153" t="s">
        <v>5809</v>
      </c>
      <c r="C5247" s="153" t="s">
        <v>5581</v>
      </c>
      <c r="D5247" s="153" t="s">
        <v>127</v>
      </c>
      <c r="E5247" s="153">
        <v>561.62</v>
      </c>
    </row>
    <row r="5248" spans="1:5">
      <c r="A5248" s="153">
        <v>10496</v>
      </c>
      <c r="B5248" s="153" t="s">
        <v>5810</v>
      </c>
      <c r="C5248" s="153" t="s">
        <v>5581</v>
      </c>
      <c r="D5248" s="153" t="s">
        <v>127</v>
      </c>
      <c r="E5248" s="153">
        <v>488.88</v>
      </c>
    </row>
    <row r="5249" spans="1:5">
      <c r="A5249" s="153">
        <v>10497</v>
      </c>
      <c r="B5249" s="153" t="s">
        <v>5811</v>
      </c>
      <c r="C5249" s="153" t="s">
        <v>5581</v>
      </c>
      <c r="D5249" s="153" t="s">
        <v>127</v>
      </c>
      <c r="E5249" s="153">
        <v>1271.1099999999999</v>
      </c>
    </row>
    <row r="5250" spans="1:5">
      <c r="A5250" s="153">
        <v>10504</v>
      </c>
      <c r="B5250" s="153" t="s">
        <v>5812</v>
      </c>
      <c r="C5250" s="153" t="s">
        <v>5581</v>
      </c>
      <c r="D5250" s="153" t="s">
        <v>127</v>
      </c>
      <c r="E5250" s="153">
        <v>1486.22</v>
      </c>
    </row>
    <row r="5251" spans="1:5">
      <c r="A5251" s="153">
        <v>34390</v>
      </c>
      <c r="B5251" s="153" t="s">
        <v>5813</v>
      </c>
      <c r="C5251" s="153" t="s">
        <v>5581</v>
      </c>
      <c r="D5251" s="153" t="s">
        <v>127</v>
      </c>
      <c r="E5251" s="153">
        <v>438.04</v>
      </c>
    </row>
    <row r="5252" spans="1:5">
      <c r="A5252" s="153">
        <v>34389</v>
      </c>
      <c r="B5252" s="153" t="s">
        <v>5814</v>
      </c>
      <c r="C5252" s="153" t="s">
        <v>5581</v>
      </c>
      <c r="D5252" s="153" t="s">
        <v>127</v>
      </c>
      <c r="E5252" s="153">
        <v>136.88</v>
      </c>
    </row>
    <row r="5253" spans="1:5">
      <c r="A5253" s="153">
        <v>34388</v>
      </c>
      <c r="B5253" s="153" t="s">
        <v>5815</v>
      </c>
      <c r="C5253" s="153" t="s">
        <v>5581</v>
      </c>
      <c r="D5253" s="153" t="s">
        <v>127</v>
      </c>
      <c r="E5253" s="153">
        <v>194.54</v>
      </c>
    </row>
    <row r="5254" spans="1:5">
      <c r="A5254" s="153">
        <v>34387</v>
      </c>
      <c r="B5254" s="153" t="s">
        <v>5816</v>
      </c>
      <c r="C5254" s="153" t="s">
        <v>5581</v>
      </c>
      <c r="D5254" s="153" t="s">
        <v>127</v>
      </c>
      <c r="E5254" s="153">
        <v>315.82</v>
      </c>
    </row>
    <row r="5255" spans="1:5">
      <c r="A5255" s="153">
        <v>11188</v>
      </c>
      <c r="B5255" s="153" t="s">
        <v>5817</v>
      </c>
      <c r="C5255" s="153" t="s">
        <v>5581</v>
      </c>
      <c r="D5255" s="153" t="s">
        <v>127</v>
      </c>
      <c r="E5255" s="153">
        <v>156.44</v>
      </c>
    </row>
    <row r="5256" spans="1:5">
      <c r="A5256" s="153">
        <v>11189</v>
      </c>
      <c r="B5256" s="153" t="s">
        <v>5818</v>
      </c>
      <c r="C5256" s="153" t="s">
        <v>5581</v>
      </c>
      <c r="D5256" s="153" t="s">
        <v>127</v>
      </c>
      <c r="E5256" s="153">
        <v>234.66</v>
      </c>
    </row>
    <row r="5257" spans="1:5">
      <c r="A5257" s="153">
        <v>21107</v>
      </c>
      <c r="B5257" s="153" t="s">
        <v>5819</v>
      </c>
      <c r="C5257" s="153" t="s">
        <v>5581</v>
      </c>
      <c r="D5257" s="153" t="s">
        <v>127</v>
      </c>
      <c r="E5257" s="153">
        <v>168.87</v>
      </c>
    </row>
    <row r="5258" spans="1:5">
      <c r="A5258" s="153">
        <v>34386</v>
      </c>
      <c r="B5258" s="153" t="s">
        <v>5820</v>
      </c>
      <c r="C5258" s="153" t="s">
        <v>5581</v>
      </c>
      <c r="D5258" s="153" t="s">
        <v>127</v>
      </c>
      <c r="E5258" s="153">
        <v>293.33</v>
      </c>
    </row>
    <row r="5259" spans="1:5">
      <c r="A5259" s="153">
        <v>10490</v>
      </c>
      <c r="B5259" s="153" t="s">
        <v>5821</v>
      </c>
      <c r="C5259" s="153" t="s">
        <v>5581</v>
      </c>
      <c r="D5259" s="153" t="s">
        <v>5579</v>
      </c>
      <c r="E5259" s="153">
        <v>88</v>
      </c>
    </row>
    <row r="5260" spans="1:5">
      <c r="A5260" s="153">
        <v>10492</v>
      </c>
      <c r="B5260" s="153" t="s">
        <v>5822</v>
      </c>
      <c r="C5260" s="153" t="s">
        <v>5581</v>
      </c>
      <c r="D5260" s="153" t="s">
        <v>127</v>
      </c>
      <c r="E5260" s="153">
        <v>117.33</v>
      </c>
    </row>
    <row r="5261" spans="1:5">
      <c r="A5261" s="153">
        <v>10493</v>
      </c>
      <c r="B5261" s="153" t="s">
        <v>5823</v>
      </c>
      <c r="C5261" s="153" t="s">
        <v>5581</v>
      </c>
      <c r="D5261" s="153" t="s">
        <v>127</v>
      </c>
      <c r="E5261" s="153">
        <v>136.88</v>
      </c>
    </row>
    <row r="5262" spans="1:5">
      <c r="A5262" s="153">
        <v>10491</v>
      </c>
      <c r="B5262" s="153" t="s">
        <v>5824</v>
      </c>
      <c r="C5262" s="153" t="s">
        <v>5581</v>
      </c>
      <c r="D5262" s="153" t="s">
        <v>127</v>
      </c>
      <c r="E5262" s="153">
        <v>166.22</v>
      </c>
    </row>
    <row r="5263" spans="1:5">
      <c r="A5263" s="153">
        <v>34385</v>
      </c>
      <c r="B5263" s="153" t="s">
        <v>5825</v>
      </c>
      <c r="C5263" s="153" t="s">
        <v>5581</v>
      </c>
      <c r="D5263" s="153" t="s">
        <v>127</v>
      </c>
      <c r="E5263" s="153">
        <v>242.48</v>
      </c>
    </row>
    <row r="5264" spans="1:5">
      <c r="A5264" s="153">
        <v>10499</v>
      </c>
      <c r="B5264" s="153" t="s">
        <v>5826</v>
      </c>
      <c r="C5264" s="153" t="s">
        <v>5581</v>
      </c>
      <c r="D5264" s="153" t="s">
        <v>127</v>
      </c>
      <c r="E5264" s="153">
        <v>97.77</v>
      </c>
    </row>
    <row r="5265" spans="1:5">
      <c r="A5265" s="153">
        <v>34384</v>
      </c>
      <c r="B5265" s="153" t="s">
        <v>5827</v>
      </c>
      <c r="C5265" s="153" t="s">
        <v>5581</v>
      </c>
      <c r="D5265" s="153" t="s">
        <v>127</v>
      </c>
      <c r="E5265" s="153">
        <v>293.33</v>
      </c>
    </row>
    <row r="5266" spans="1:5">
      <c r="A5266" s="153">
        <v>11185</v>
      </c>
      <c r="B5266" s="153" t="s">
        <v>5828</v>
      </c>
      <c r="C5266" s="153" t="s">
        <v>5581</v>
      </c>
      <c r="D5266" s="153" t="s">
        <v>127</v>
      </c>
      <c r="E5266" s="153">
        <v>303.11</v>
      </c>
    </row>
    <row r="5267" spans="1:5">
      <c r="A5267" s="153">
        <v>10507</v>
      </c>
      <c r="B5267" s="153" t="s">
        <v>5829</v>
      </c>
      <c r="C5267" s="153" t="s">
        <v>5581</v>
      </c>
      <c r="D5267" s="153" t="s">
        <v>127</v>
      </c>
      <c r="E5267" s="153">
        <v>240.38</v>
      </c>
    </row>
    <row r="5268" spans="1:5">
      <c r="A5268" s="153">
        <v>10505</v>
      </c>
      <c r="B5268" s="153" t="s">
        <v>5830</v>
      </c>
      <c r="C5268" s="153" t="s">
        <v>5581</v>
      </c>
      <c r="D5268" s="153" t="s">
        <v>127</v>
      </c>
      <c r="E5268" s="153">
        <v>141.84</v>
      </c>
    </row>
    <row r="5269" spans="1:5">
      <c r="A5269" s="153">
        <v>10506</v>
      </c>
      <c r="B5269" s="153" t="s">
        <v>5831</v>
      </c>
      <c r="C5269" s="153" t="s">
        <v>5581</v>
      </c>
      <c r="D5269" s="153" t="s">
        <v>127</v>
      </c>
      <c r="E5269" s="153">
        <v>185.16</v>
      </c>
    </row>
    <row r="5270" spans="1:5">
      <c r="A5270" s="153">
        <v>5031</v>
      </c>
      <c r="B5270" s="153" t="s">
        <v>5832</v>
      </c>
      <c r="C5270" s="153" t="s">
        <v>5581</v>
      </c>
      <c r="D5270" s="153" t="s">
        <v>5579</v>
      </c>
      <c r="E5270" s="153">
        <v>260</v>
      </c>
    </row>
    <row r="5271" spans="1:5">
      <c r="A5271" s="153">
        <v>10502</v>
      </c>
      <c r="B5271" s="153" t="s">
        <v>5833</v>
      </c>
      <c r="C5271" s="153" t="s">
        <v>5581</v>
      </c>
      <c r="D5271" s="153" t="s">
        <v>127</v>
      </c>
      <c r="E5271" s="153">
        <v>302.95999999999998</v>
      </c>
    </row>
    <row r="5272" spans="1:5">
      <c r="A5272" s="153">
        <v>10501</v>
      </c>
      <c r="B5272" s="153" t="s">
        <v>5834</v>
      </c>
      <c r="C5272" s="153" t="s">
        <v>5581</v>
      </c>
      <c r="D5272" s="153" t="s">
        <v>127</v>
      </c>
      <c r="E5272" s="153">
        <v>171.16</v>
      </c>
    </row>
    <row r="5273" spans="1:5">
      <c r="A5273" s="153">
        <v>10503</v>
      </c>
      <c r="B5273" s="153" t="s">
        <v>5835</v>
      </c>
      <c r="C5273" s="153" t="s">
        <v>5581</v>
      </c>
      <c r="D5273" s="153" t="s">
        <v>127</v>
      </c>
      <c r="E5273" s="153">
        <v>231.24</v>
      </c>
    </row>
    <row r="5274" spans="1:5">
      <c r="A5274" s="153">
        <v>40270</v>
      </c>
      <c r="B5274" s="153" t="s">
        <v>5836</v>
      </c>
      <c r="C5274" s="153" t="s">
        <v>5583</v>
      </c>
      <c r="D5274" s="153" t="s">
        <v>128</v>
      </c>
      <c r="E5274" s="153">
        <v>43.5</v>
      </c>
    </row>
    <row r="5275" spans="1:5">
      <c r="A5275" s="153">
        <v>20213</v>
      </c>
      <c r="B5275" s="153" t="s">
        <v>5837</v>
      </c>
      <c r="C5275" s="153" t="s">
        <v>5583</v>
      </c>
      <c r="D5275" s="153" t="s">
        <v>127</v>
      </c>
      <c r="E5275" s="153">
        <v>20.420000000000002</v>
      </c>
    </row>
    <row r="5276" spans="1:5">
      <c r="A5276" s="153">
        <v>20211</v>
      </c>
      <c r="B5276" s="153" t="s">
        <v>5838</v>
      </c>
      <c r="C5276" s="153" t="s">
        <v>5583</v>
      </c>
      <c r="D5276" s="153" t="s">
        <v>127</v>
      </c>
      <c r="E5276" s="153">
        <v>30.15</v>
      </c>
    </row>
    <row r="5277" spans="1:5">
      <c r="A5277" s="153">
        <v>4472</v>
      </c>
      <c r="B5277" s="153" t="s">
        <v>5839</v>
      </c>
      <c r="C5277" s="153" t="s">
        <v>5583</v>
      </c>
      <c r="D5277" s="153" t="s">
        <v>127</v>
      </c>
      <c r="E5277" s="153">
        <v>26.36</v>
      </c>
    </row>
    <row r="5278" spans="1:5">
      <c r="A5278" s="153">
        <v>35272</v>
      </c>
      <c r="B5278" s="153" t="s">
        <v>5840</v>
      </c>
      <c r="C5278" s="153" t="s">
        <v>5583</v>
      </c>
      <c r="D5278" s="153" t="s">
        <v>127</v>
      </c>
      <c r="E5278" s="153">
        <v>34.630000000000003</v>
      </c>
    </row>
    <row r="5279" spans="1:5">
      <c r="A5279" s="153">
        <v>4448</v>
      </c>
      <c r="B5279" s="153" t="s">
        <v>12537</v>
      </c>
      <c r="C5279" s="153" t="s">
        <v>5583</v>
      </c>
      <c r="D5279" s="153" t="s">
        <v>127</v>
      </c>
      <c r="E5279" s="153">
        <v>34.369999999999997</v>
      </c>
    </row>
    <row r="5280" spans="1:5">
      <c r="A5280" s="153">
        <v>4425</v>
      </c>
      <c r="B5280" s="153" t="s">
        <v>5841</v>
      </c>
      <c r="C5280" s="153" t="s">
        <v>5583</v>
      </c>
      <c r="D5280" s="153" t="s">
        <v>127</v>
      </c>
      <c r="E5280" s="153">
        <v>19.36</v>
      </c>
    </row>
    <row r="5281" spans="1:5">
      <c r="A5281" s="153">
        <v>4481</v>
      </c>
      <c r="B5281" s="153" t="s">
        <v>5842</v>
      </c>
      <c r="C5281" s="153" t="s">
        <v>5583</v>
      </c>
      <c r="D5281" s="153" t="s">
        <v>127</v>
      </c>
      <c r="E5281" s="153">
        <v>35.68</v>
      </c>
    </row>
    <row r="5282" spans="1:5">
      <c r="A5282" s="153">
        <v>34345</v>
      </c>
      <c r="B5282" s="153" t="s">
        <v>5843</v>
      </c>
      <c r="C5282" s="153" t="s">
        <v>5578</v>
      </c>
      <c r="D5282" s="153" t="s">
        <v>127</v>
      </c>
      <c r="E5282" s="153">
        <v>8.74</v>
      </c>
    </row>
    <row r="5283" spans="1:5">
      <c r="A5283" s="153">
        <v>41096</v>
      </c>
      <c r="B5283" s="153" t="s">
        <v>5844</v>
      </c>
      <c r="C5283" s="153" t="s">
        <v>5588</v>
      </c>
      <c r="D5283" s="153" t="s">
        <v>127</v>
      </c>
      <c r="E5283" s="153">
        <v>1531.43</v>
      </c>
    </row>
    <row r="5284" spans="1:5">
      <c r="A5284" s="153">
        <v>41776</v>
      </c>
      <c r="B5284" s="153" t="s">
        <v>5845</v>
      </c>
      <c r="C5284" s="153" t="s">
        <v>5578</v>
      </c>
      <c r="D5284" s="153" t="s">
        <v>127</v>
      </c>
      <c r="E5284" s="153">
        <v>11.97</v>
      </c>
    </row>
    <row r="5285" spans="1:5">
      <c r="A5285" s="153">
        <v>4487</v>
      </c>
      <c r="B5285" s="153" t="s">
        <v>5846</v>
      </c>
      <c r="C5285" s="153" t="s">
        <v>5583</v>
      </c>
      <c r="D5285" s="153" t="s">
        <v>127</v>
      </c>
      <c r="E5285" s="153">
        <v>17.309999999999999</v>
      </c>
    </row>
    <row r="5286" spans="1:5">
      <c r="A5286" s="153">
        <v>11157</v>
      </c>
      <c r="B5286" s="153" t="s">
        <v>5847</v>
      </c>
      <c r="C5286" s="153" t="s">
        <v>5599</v>
      </c>
      <c r="D5286" s="153" t="s">
        <v>127</v>
      </c>
      <c r="E5286" s="153">
        <v>137.72</v>
      </c>
    </row>
    <row r="5287" spans="1:5">
      <c r="A5287" s="153" t="s">
        <v>3</v>
      </c>
      <c r="B5287" s="153"/>
      <c r="C5287" s="153"/>
      <c r="D5287" s="153"/>
      <c r="E5287" s="153"/>
    </row>
    <row r="5288" spans="1:5">
      <c r="A5288" s="153" t="s">
        <v>12538</v>
      </c>
      <c r="B5288" s="153"/>
      <c r="C5288" s="153"/>
      <c r="D5288" s="153"/>
      <c r="E5288" s="153"/>
    </row>
    <row r="5289" spans="1:5">
      <c r="A5289" s="153"/>
      <c r="B5289" s="153"/>
      <c r="C5289" s="153"/>
      <c r="D5289" s="153"/>
      <c r="E5289" s="153"/>
    </row>
    <row r="5290" spans="1:5">
      <c r="A5290" s="153"/>
      <c r="B5290" s="153"/>
      <c r="C5290" s="153"/>
      <c r="D5290" s="153"/>
      <c r="E5290" s="153"/>
    </row>
    <row r="5291" spans="1:5">
      <c r="A5291" s="153"/>
      <c r="B5291" s="153"/>
      <c r="C5291" s="153"/>
      <c r="D5291" s="153"/>
      <c r="E5291" s="153"/>
    </row>
    <row r="5292" spans="1:5">
      <c r="A5292" s="153"/>
      <c r="B5292" s="153"/>
      <c r="C5292" s="153"/>
      <c r="D5292" s="153"/>
      <c r="E5292" s="153"/>
    </row>
    <row r="5293" spans="1:5">
      <c r="A5293" s="153"/>
      <c r="B5293" s="203"/>
      <c r="C5293" s="203"/>
      <c r="D5293" s="203"/>
      <c r="E5293" s="153"/>
    </row>
    <row r="5294" spans="1:5">
      <c r="A5294" s="153"/>
      <c r="B5294" s="203"/>
      <c r="C5294" s="203"/>
      <c r="D5294" s="203"/>
      <c r="E5294" s="153"/>
    </row>
    <row r="5295" spans="1:5">
      <c r="A5295" s="153"/>
      <c r="B5295" s="203"/>
      <c r="C5295" s="203"/>
      <c r="D5295" s="203"/>
      <c r="E5295" s="153"/>
    </row>
    <row r="5296" spans="1:5">
      <c r="A5296" s="153"/>
      <c r="B5296" s="203"/>
      <c r="C5296" s="203"/>
      <c r="D5296" s="203"/>
      <c r="E5296" s="153"/>
    </row>
    <row r="5297" spans="1:5">
      <c r="A5297" s="153"/>
      <c r="B5297" s="203"/>
      <c r="C5297" s="203"/>
      <c r="D5297" s="203"/>
      <c r="E5297" s="153"/>
    </row>
    <row r="5298" spans="1:5">
      <c r="A5298" s="153"/>
      <c r="B5298" s="203"/>
      <c r="C5298" s="203"/>
      <c r="D5298" s="203"/>
      <c r="E5298" s="153"/>
    </row>
    <row r="5299" spans="1:5">
      <c r="A5299" s="153"/>
      <c r="B5299" s="203"/>
      <c r="C5299" s="203"/>
      <c r="D5299" s="203"/>
      <c r="E5299" s="153"/>
    </row>
    <row r="5300" spans="1:5">
      <c r="A5300" s="153"/>
      <c r="B5300" s="203"/>
      <c r="C5300" s="203"/>
      <c r="D5300" s="203"/>
      <c r="E5300" s="153"/>
    </row>
    <row r="5301" spans="1:5">
      <c r="A5301" s="153"/>
      <c r="B5301" s="203"/>
      <c r="C5301" s="203"/>
      <c r="D5301" s="203"/>
      <c r="E5301" s="153"/>
    </row>
    <row r="5302" spans="1:5">
      <c r="A5302" s="153"/>
      <c r="B5302" s="203"/>
      <c r="C5302" s="203"/>
      <c r="D5302" s="203"/>
      <c r="E5302" s="153"/>
    </row>
    <row r="5303" spans="1:5">
      <c r="A5303" s="153"/>
      <c r="E5303" s="153"/>
    </row>
    <row r="5304" spans="1:5">
      <c r="A5304" s="153"/>
      <c r="E5304" s="153"/>
    </row>
    <row r="5305" spans="1:5">
      <c r="A5305" s="153"/>
      <c r="E5305" s="153"/>
    </row>
    <row r="5306" spans="1:5">
      <c r="A5306" s="153"/>
      <c r="E5306" s="153"/>
    </row>
    <row r="5307" spans="1:5">
      <c r="A5307" s="153"/>
      <c r="E5307" s="153"/>
    </row>
    <row r="5308" spans="1:5">
      <c r="A5308" s="153"/>
      <c r="E5308" s="153"/>
    </row>
    <row r="5309" spans="1:5">
      <c r="A5309" s="153"/>
      <c r="E5309" s="153"/>
    </row>
    <row r="5310" spans="1:5">
      <c r="A5310" s="153"/>
      <c r="E5310" s="153"/>
    </row>
    <row r="5311" spans="1:5">
      <c r="A5311" s="153"/>
      <c r="E5311" s="153"/>
    </row>
    <row r="5312" spans="1:5">
      <c r="A5312" s="153"/>
      <c r="E5312" s="153"/>
    </row>
    <row r="5313" spans="1:5">
      <c r="A5313" s="153"/>
      <c r="E5313" s="153"/>
    </row>
    <row r="5314" spans="1:5">
      <c r="A5314" s="153"/>
      <c r="E5314" s="153"/>
    </row>
    <row r="5315" spans="1:5">
      <c r="A5315" s="153"/>
      <c r="E5315" s="153"/>
    </row>
    <row r="5316" spans="1:5">
      <c r="A5316" s="153"/>
      <c r="E5316" s="153"/>
    </row>
    <row r="5317" spans="1:5">
      <c r="A5317" s="153"/>
      <c r="E5317" s="153"/>
    </row>
    <row r="5318" spans="1:5">
      <c r="A5318" s="153"/>
      <c r="E5318" s="153"/>
    </row>
    <row r="5319" spans="1:5">
      <c r="A5319" s="153"/>
      <c r="E5319" s="153"/>
    </row>
    <row r="5320" spans="1:5">
      <c r="A5320" s="153"/>
      <c r="E5320" s="153"/>
    </row>
    <row r="5321" spans="1:5">
      <c r="A5321" s="153"/>
      <c r="E5321" s="153"/>
    </row>
    <row r="5322" spans="1:5">
      <c r="A5322" s="153"/>
      <c r="E5322" s="153"/>
    </row>
    <row r="5323" spans="1:5">
      <c r="A5323" s="153"/>
      <c r="E5323" s="153"/>
    </row>
    <row r="5324" spans="1:5">
      <c r="A5324" s="153"/>
      <c r="E5324" s="153"/>
    </row>
    <row r="5325" spans="1:5">
      <c r="A5325" s="153"/>
      <c r="E5325" s="153"/>
    </row>
    <row r="5326" spans="1:5">
      <c r="A5326" s="153"/>
      <c r="E5326" s="153"/>
    </row>
    <row r="5327" spans="1:5">
      <c r="A5327" s="153"/>
      <c r="E5327" s="153"/>
    </row>
    <row r="5328" spans="1:5">
      <c r="A5328" s="153"/>
      <c r="E5328" s="153"/>
    </row>
    <row r="5329" spans="1:5">
      <c r="A5329" s="153"/>
      <c r="E5329" s="153"/>
    </row>
    <row r="5330" spans="1:5">
      <c r="A5330" s="153"/>
      <c r="E5330" s="153"/>
    </row>
    <row r="5331" spans="1:5">
      <c r="A5331" s="153"/>
      <c r="E5331" s="153"/>
    </row>
    <row r="5332" spans="1:5">
      <c r="A5332" s="153"/>
      <c r="E5332" s="153"/>
    </row>
    <row r="5333" spans="1:5">
      <c r="A5333" s="153"/>
      <c r="E5333" s="153"/>
    </row>
    <row r="5334" spans="1:5">
      <c r="A5334" s="153"/>
      <c r="E5334" s="153"/>
    </row>
    <row r="5335" spans="1:5">
      <c r="A5335" s="153"/>
      <c r="E5335" s="153"/>
    </row>
    <row r="5336" spans="1:5">
      <c r="A5336" s="153"/>
      <c r="E5336" s="153"/>
    </row>
    <row r="5337" spans="1:5">
      <c r="A5337" s="153"/>
      <c r="E5337" s="153"/>
    </row>
    <row r="5338" spans="1:5">
      <c r="A5338" s="153"/>
      <c r="E5338" s="153"/>
    </row>
    <row r="5339" spans="1:5">
      <c r="A5339" s="153"/>
      <c r="E5339" s="153"/>
    </row>
    <row r="5340" spans="1:5">
      <c r="A5340" s="153"/>
      <c r="E5340" s="153"/>
    </row>
    <row r="5341" spans="1:5">
      <c r="A5341" s="153"/>
      <c r="E5341" s="153"/>
    </row>
    <row r="5342" spans="1:5">
      <c r="A5342" s="153"/>
      <c r="E5342" s="153"/>
    </row>
    <row r="5343" spans="1:5">
      <c r="A5343" s="153"/>
      <c r="E5343" s="153"/>
    </row>
    <row r="5344" spans="1:5">
      <c r="A5344" s="153"/>
      <c r="E5344" s="153"/>
    </row>
    <row r="5345" spans="1:5">
      <c r="A5345" s="153"/>
      <c r="E5345" s="153"/>
    </row>
    <row r="5346" spans="1:5">
      <c r="A5346" s="153"/>
      <c r="E5346" s="153"/>
    </row>
    <row r="5347" spans="1:5">
      <c r="A5347" s="153"/>
      <c r="E5347" s="153"/>
    </row>
    <row r="5348" spans="1:5">
      <c r="A5348" s="153"/>
      <c r="E5348" s="153"/>
    </row>
    <row r="5349" spans="1:5">
      <c r="A5349" s="153"/>
      <c r="E5349" s="153"/>
    </row>
    <row r="5350" spans="1:5">
      <c r="A5350" s="153"/>
      <c r="E5350" s="153"/>
    </row>
    <row r="5351" spans="1:5">
      <c r="A5351" s="153"/>
      <c r="E5351" s="153"/>
    </row>
    <row r="5352" spans="1:5">
      <c r="A5352" s="153"/>
      <c r="E5352" s="153"/>
    </row>
    <row r="5353" spans="1:5">
      <c r="A5353" s="153"/>
      <c r="E5353" s="153"/>
    </row>
    <row r="5354" spans="1:5">
      <c r="A5354" s="153"/>
      <c r="E5354" s="153"/>
    </row>
    <row r="5355" spans="1:5">
      <c r="A5355" s="153"/>
      <c r="E5355" s="153"/>
    </row>
    <row r="5356" spans="1:5">
      <c r="A5356" s="153"/>
      <c r="E5356" s="153"/>
    </row>
    <row r="5357" spans="1:5">
      <c r="A5357" s="153"/>
      <c r="E5357" s="153"/>
    </row>
    <row r="5358" spans="1:5">
      <c r="A5358" s="153"/>
      <c r="E5358" s="153"/>
    </row>
    <row r="5359" spans="1:5">
      <c r="A5359" s="153"/>
      <c r="E5359" s="153"/>
    </row>
    <row r="5360" spans="1:5">
      <c r="A5360" s="153"/>
      <c r="E5360" s="153"/>
    </row>
    <row r="5361" spans="1:5">
      <c r="A5361" s="153"/>
      <c r="E5361" s="153"/>
    </row>
    <row r="5362" spans="1:5">
      <c r="A5362" s="153"/>
      <c r="E5362" s="153"/>
    </row>
    <row r="5363" spans="1:5">
      <c r="A5363" s="153"/>
      <c r="E5363" s="153"/>
    </row>
    <row r="5364" spans="1:5">
      <c r="A5364" s="153"/>
      <c r="E5364" s="153"/>
    </row>
    <row r="5365" spans="1:5">
      <c r="A5365" s="153"/>
      <c r="E5365" s="153"/>
    </row>
    <row r="5366" spans="1:5">
      <c r="A5366" s="153"/>
      <c r="E5366" s="153"/>
    </row>
    <row r="5367" spans="1:5">
      <c r="A5367" s="153"/>
      <c r="E5367" s="153"/>
    </row>
    <row r="5368" spans="1:5">
      <c r="A5368" s="153"/>
      <c r="E5368" s="153"/>
    </row>
    <row r="5369" spans="1:5">
      <c r="A5369" s="153"/>
      <c r="E5369" s="153"/>
    </row>
    <row r="5370" spans="1:5">
      <c r="A5370" s="153"/>
      <c r="E5370" s="153"/>
    </row>
    <row r="5371" spans="1:5">
      <c r="A5371" s="153"/>
      <c r="E5371" s="153"/>
    </row>
    <row r="5372" spans="1:5">
      <c r="A5372" s="153"/>
      <c r="E5372" s="153"/>
    </row>
    <row r="5373" spans="1:5">
      <c r="A5373" s="153"/>
      <c r="E5373" s="153"/>
    </row>
    <row r="5374" spans="1:5">
      <c r="A5374" s="153"/>
      <c r="E5374" s="153"/>
    </row>
    <row r="5375" spans="1:5">
      <c r="A5375" s="153"/>
      <c r="E5375" s="153"/>
    </row>
    <row r="5376" spans="1:5">
      <c r="A5376" s="153"/>
      <c r="E5376" s="153"/>
    </row>
    <row r="5377" spans="1:5">
      <c r="A5377" s="153"/>
      <c r="E5377" s="153"/>
    </row>
    <row r="5378" spans="1:5">
      <c r="A5378" s="153"/>
      <c r="E5378" s="153"/>
    </row>
    <row r="5379" spans="1:5">
      <c r="A5379" s="153"/>
      <c r="E5379" s="153"/>
    </row>
    <row r="5380" spans="1:5">
      <c r="A5380" s="153"/>
      <c r="E5380" s="153"/>
    </row>
  </sheetData>
  <pageMargins left="0.78740157499999996" right="0.78740157499999996" top="0.984251969" bottom="0.984251969"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LR138"/>
  <sheetViews>
    <sheetView tabSelected="1" topLeftCell="A93" zoomScaleNormal="100" workbookViewId="0">
      <selection activeCell="G15" sqref="G15"/>
    </sheetView>
  </sheetViews>
  <sheetFormatPr defaultRowHeight="14.25"/>
  <cols>
    <col min="1" max="1" width="8.42578125" style="4" bestFit="1" customWidth="1"/>
    <col min="2" max="2" width="12.42578125" style="4" bestFit="1" customWidth="1"/>
    <col min="3" max="3" width="71.85546875" style="4" customWidth="1"/>
    <col min="4" max="4" width="9.140625" style="4"/>
    <col min="5" max="5" width="11.140625" style="32" customWidth="1"/>
    <col min="6" max="6" width="15.28515625" style="4" customWidth="1"/>
    <col min="7" max="7" width="14.7109375" style="6" customWidth="1"/>
    <col min="8" max="8" width="16.42578125" style="143" customWidth="1"/>
    <col min="9" max="9" width="3.7109375" style="38" customWidth="1"/>
    <col min="10" max="10" width="11" style="314" bestFit="1" customWidth="1"/>
    <col min="11" max="15" width="9.85546875" style="38" bestFit="1" customWidth="1"/>
    <col min="16" max="16" width="16.5703125" style="314" customWidth="1"/>
    <col min="17" max="17" width="10.7109375" style="366" customWidth="1"/>
    <col min="18" max="16384" width="9.140625" style="4"/>
  </cols>
  <sheetData>
    <row r="1" spans="1:1006">
      <c r="C1" s="5"/>
      <c r="D1" s="5"/>
    </row>
    <row r="2" spans="1:1006">
      <c r="C2" s="5"/>
      <c r="D2" s="5"/>
    </row>
    <row r="3" spans="1:1006" ht="16.5">
      <c r="C3" s="5"/>
      <c r="D3" s="5"/>
      <c r="F3" s="413" t="s">
        <v>4</v>
      </c>
      <c r="G3" s="413"/>
      <c r="H3" s="413"/>
    </row>
    <row r="4" spans="1:1006">
      <c r="C4" s="5"/>
      <c r="D4" s="5"/>
      <c r="F4" s="414" t="s">
        <v>12551</v>
      </c>
      <c r="G4" s="414"/>
      <c r="H4" s="414"/>
    </row>
    <row r="5" spans="1:1006">
      <c r="A5" s="8"/>
      <c r="B5" s="8"/>
      <c r="C5" s="5"/>
      <c r="D5" s="5"/>
    </row>
    <row r="6" spans="1:1006">
      <c r="A6" s="8"/>
      <c r="B6" s="154"/>
      <c r="C6" s="5"/>
      <c r="D6" s="5"/>
    </row>
    <row r="7" spans="1:1006" ht="21">
      <c r="A7" s="398" t="s">
        <v>5</v>
      </c>
      <c r="B7" s="398"/>
      <c r="C7" s="398"/>
      <c r="D7" s="398"/>
      <c r="E7" s="398"/>
      <c r="F7" s="398"/>
      <c r="G7" s="398"/>
      <c r="H7" s="147"/>
    </row>
    <row r="8" spans="1:1006" ht="18.75">
      <c r="A8" s="416" t="s">
        <v>7107</v>
      </c>
      <c r="B8" s="416"/>
      <c r="C8" s="416"/>
      <c r="D8" s="416"/>
      <c r="E8" s="416"/>
      <c r="F8" s="416"/>
      <c r="G8" s="416"/>
      <c r="H8" s="148"/>
    </row>
    <row r="9" spans="1:1006" ht="15" thickBot="1"/>
    <row r="10" spans="1:1006" ht="15" thickBot="1">
      <c r="A10" s="417" t="s">
        <v>6</v>
      </c>
      <c r="B10" s="417" t="s">
        <v>7</v>
      </c>
      <c r="C10" s="417" t="s">
        <v>8</v>
      </c>
      <c r="D10" s="417" t="s">
        <v>9</v>
      </c>
      <c r="E10" s="418" t="s">
        <v>10</v>
      </c>
      <c r="F10" s="419" t="s">
        <v>11</v>
      </c>
      <c r="G10" s="420"/>
      <c r="H10" s="421"/>
      <c r="J10" s="400" t="s">
        <v>5859</v>
      </c>
      <c r="K10" s="400" t="s">
        <v>5860</v>
      </c>
      <c r="L10" s="400" t="s">
        <v>5861</v>
      </c>
      <c r="M10" s="400" t="s">
        <v>5862</v>
      </c>
      <c r="N10" s="400" t="s">
        <v>5857</v>
      </c>
      <c r="O10" s="400" t="s">
        <v>5858</v>
      </c>
      <c r="P10" s="415" t="s">
        <v>2</v>
      </c>
    </row>
    <row r="11" spans="1:1006" ht="15" thickBot="1">
      <c r="A11" s="417"/>
      <c r="B11" s="417"/>
      <c r="C11" s="417"/>
      <c r="D11" s="417"/>
      <c r="E11" s="418"/>
      <c r="F11" s="9" t="s">
        <v>12</v>
      </c>
      <c r="G11" s="10" t="s">
        <v>2</v>
      </c>
      <c r="H11" s="10" t="s">
        <v>6196</v>
      </c>
      <c r="J11" s="400"/>
      <c r="K11" s="400"/>
      <c r="L11" s="400"/>
      <c r="M11" s="400"/>
      <c r="N11" s="400"/>
      <c r="O11" s="400"/>
      <c r="P11" s="415"/>
    </row>
    <row r="12" spans="1:1006" ht="15.75" thickBot="1">
      <c r="A12" s="42" t="s">
        <v>13</v>
      </c>
      <c r="B12" s="11"/>
      <c r="C12" s="43" t="s">
        <v>14</v>
      </c>
      <c r="D12" s="11"/>
      <c r="E12" s="33"/>
      <c r="F12" s="11"/>
      <c r="G12" s="12">
        <f>G13+G22</f>
        <v>15387.93</v>
      </c>
      <c r="H12" s="12">
        <f>H13+H22</f>
        <v>19668.850000000002</v>
      </c>
      <c r="I12" s="291"/>
      <c r="J12" s="315">
        <f t="shared" ref="J12:O12" si="0">J13+J22</f>
        <v>11575.951999999999</v>
      </c>
      <c r="K12" s="315">
        <f t="shared" si="0"/>
        <v>1365.2684999999999</v>
      </c>
      <c r="L12" s="315">
        <f t="shared" si="0"/>
        <v>1365.2684999999999</v>
      </c>
      <c r="M12" s="315">
        <f t="shared" si="0"/>
        <v>1081.441</v>
      </c>
      <c r="N12" s="315">
        <f t="shared" si="0"/>
        <v>0</v>
      </c>
      <c r="O12" s="315">
        <f t="shared" si="0"/>
        <v>0</v>
      </c>
      <c r="P12" s="293">
        <f>SUM(J12:O12)</f>
        <v>15387.93</v>
      </c>
      <c r="Q12" s="367">
        <f t="shared" ref="Q12:Q43" si="1">G12-P12</f>
        <v>0</v>
      </c>
    </row>
    <row r="13" spans="1:1006" s="16" customFormat="1" ht="15" thickBot="1">
      <c r="A13" s="13" t="s">
        <v>15</v>
      </c>
      <c r="B13" s="14"/>
      <c r="C13" s="14" t="s">
        <v>16</v>
      </c>
      <c r="D13" s="14"/>
      <c r="E13" s="34"/>
      <c r="F13" s="14"/>
      <c r="G13" s="15">
        <f>SUM(G14:G21)</f>
        <v>12269.75</v>
      </c>
      <c r="H13" s="15">
        <f>SUM(H14:H21)</f>
        <v>15683.190000000002</v>
      </c>
      <c r="I13" s="291"/>
      <c r="J13" s="316">
        <f t="shared" ref="J13:O13" si="2">SUM(J14:J21)</f>
        <v>8457.771999999999</v>
      </c>
      <c r="K13" s="316">
        <f t="shared" si="2"/>
        <v>1365.2684999999999</v>
      </c>
      <c r="L13" s="316">
        <f t="shared" si="2"/>
        <v>1365.2684999999999</v>
      </c>
      <c r="M13" s="316">
        <f t="shared" si="2"/>
        <v>1081.441</v>
      </c>
      <c r="N13" s="316">
        <f t="shared" si="2"/>
        <v>0</v>
      </c>
      <c r="O13" s="316">
        <f t="shared" si="2"/>
        <v>0</v>
      </c>
      <c r="P13" s="292">
        <f>SUM(J13:O13)</f>
        <v>12269.75</v>
      </c>
      <c r="Q13" s="367">
        <f t="shared" si="1"/>
        <v>0</v>
      </c>
      <c r="ALR13" s="4"/>
    </row>
    <row r="14" spans="1:1006">
      <c r="A14" s="294" t="s">
        <v>17</v>
      </c>
      <c r="B14" s="295" t="s">
        <v>6210</v>
      </c>
      <c r="C14" s="358" t="str">
        <f>IFERROR(VLOOKUP(B14,'Serviços FEV2019'!$A$1:$AC$17000,2,),IFERROR(VLOOKUP(B14,'ORSE FEV2019'!$A$1:$S$16684,2,),VLOOKUP(B14,'COMPOSIÇÕES IFAL'!$B$1:$X$12973,2,)))</f>
        <v>PLACA DE OBRA EM CHAPA DE ACO GALVANIZADO</v>
      </c>
      <c r="D14" s="296" t="str">
        <f>IFERROR(VLOOKUP(B14,'Serviços FEV2019'!$A$1:$AC$17000,3,),IFERROR(VLOOKUP(B14,'ORSE FEV2019'!$A$1:$S$16684,3,),VLOOKUP(B14,'COMPOSIÇÕES IFAL'!$B$1:$X$12973,3,)))</f>
        <v>M2</v>
      </c>
      <c r="E14" s="297">
        <f>Memorial!E7</f>
        <v>4.5</v>
      </c>
      <c r="F14" s="134">
        <f>IFERROR(VLOOKUP(B14,'Serviços FEV2019'!$A$1:$AC$17000,5,),IFERROR(VLOOKUP(B14,'ORSE FEV2019'!$A$1:$S$16684,4,),VLOOKUP(B14,'COMPOSIÇÕES IFAL'!$B$1:$X$12973,6,)))</f>
        <v>336.47</v>
      </c>
      <c r="G14" s="298">
        <f>ROUND(F14*E14,2)</f>
        <v>1514.12</v>
      </c>
      <c r="H14" s="298">
        <f t="shared" ref="H14:H21" si="3">ROUND(G14*(1+$E$121),2)</f>
        <v>1935.35</v>
      </c>
      <c r="I14" s="220"/>
      <c r="J14" s="352">
        <f>$G14</f>
        <v>1514.12</v>
      </c>
      <c r="K14" s="352"/>
      <c r="L14" s="352"/>
      <c r="M14" s="352"/>
      <c r="N14" s="317"/>
      <c r="O14" s="317"/>
      <c r="P14" s="204">
        <f t="shared" ref="P14:P77" si="4">SUM(J14:O14)</f>
        <v>1514.12</v>
      </c>
      <c r="Q14" s="367">
        <f t="shared" si="1"/>
        <v>0</v>
      </c>
    </row>
    <row r="15" spans="1:1006">
      <c r="A15" s="294" t="s">
        <v>18</v>
      </c>
      <c r="B15" s="299" t="str">
        <f>'COMPOSIÇÕES IFAL'!B11</f>
        <v>IFAL 1.01</v>
      </c>
      <c r="C15" s="358" t="str">
        <f>IFERROR(VLOOKUP(B15,'Serviços FEV2019'!$A$1:$AC$17000,2,),IFERROR(VLOOKUP(B15,'ORSE FEV2019'!$A$1:$S$16684,2,),VLOOKUP(B15,'COMPOSIÇÕES IFAL'!$B$1:$X$12973,2,)))</f>
        <v>LOCACAO DE CONTAINER 2,30  X  6,00 M, ALT. 2,50 M, PARA ESCRITORIO</v>
      </c>
      <c r="D15" s="296" t="str">
        <f>IFERROR(VLOOKUP(B15,'Serviços FEV2019'!$A$1:$AC$17000,3,),IFERROR(VLOOKUP(B15,'ORSE FEV2019'!$A$1:$S$16684,3,),VLOOKUP(B15,'COMPOSIÇÕES IFAL'!$B$1:$X$12973,3,)))</f>
        <v xml:space="preserve">UN    </v>
      </c>
      <c r="E15" s="300">
        <f>Memorial!E8</f>
        <v>4</v>
      </c>
      <c r="F15" s="134">
        <f>IFERROR(VLOOKUP(B15,'Serviços FEV2019'!$A$1:$AC$17000,5,),IFERROR(VLOOKUP(B15,'ORSE FEV2019'!$A$1:$S$16684,4,),VLOOKUP(B15,'COMPOSIÇÕES IFAL'!$B$1:$X$12973,6,)))</f>
        <v>394.53</v>
      </c>
      <c r="G15" s="298">
        <f>ROUND(F15*E15,2)</f>
        <v>1578.12</v>
      </c>
      <c r="H15" s="298">
        <f t="shared" si="3"/>
        <v>2017.15</v>
      </c>
      <c r="I15" s="220"/>
      <c r="J15" s="352">
        <f>$G15*0.25</f>
        <v>394.53</v>
      </c>
      <c r="K15" s="352">
        <f t="shared" ref="K15:M16" si="5">$G15*0.25</f>
        <v>394.53</v>
      </c>
      <c r="L15" s="352">
        <f t="shared" si="5"/>
        <v>394.53</v>
      </c>
      <c r="M15" s="352">
        <f t="shared" si="5"/>
        <v>394.53</v>
      </c>
      <c r="N15" s="317"/>
      <c r="O15" s="317"/>
      <c r="P15" s="204">
        <f t="shared" si="4"/>
        <v>1578.12</v>
      </c>
      <c r="Q15" s="367">
        <f t="shared" si="1"/>
        <v>0</v>
      </c>
    </row>
    <row r="16" spans="1:1006" s="154" customFormat="1">
      <c r="A16" s="294" t="s">
        <v>20</v>
      </c>
      <c r="B16" s="299" t="s">
        <v>7074</v>
      </c>
      <c r="C16" s="358" t="str">
        <f>IFERROR(VLOOKUP(B16,'Serviços FEV2019'!$A$1:$AC$17000,2,),IFERROR(VLOOKUP(B16,'ORSE FEV2019'!$A$1:$S$16684,2,),VLOOKUP(B16,'COMPOSIÇÕES IFAL'!$B$1:$X$12973,2,)))</f>
        <v>LOCAÇÃO DE CONTAINER - BANHEIRO COM CHUVEIROS E VASOS - 4,30 X 2,30M</v>
      </c>
      <c r="D16" s="296" t="str">
        <f>IFERROR(VLOOKUP(B16,'Serviços FEV2019'!$A$1:$AC$17000,3,),IFERROR(VLOOKUP(B16,'ORSE FEV2019'!$A$1:$S$16684,3,),VLOOKUP(B16,'COMPOSIÇÕES IFAL'!$B$1:$X$12973,3,)))</f>
        <v>MES</v>
      </c>
      <c r="E16" s="300">
        <f>Memorial!E9</f>
        <v>4</v>
      </c>
      <c r="F16" s="134">
        <f>IFERROR(VLOOKUP(B16,'Serviços FEV2019'!$A$1:$AC$17000,5,),IFERROR(VLOOKUP(B16,'ORSE FEV2019'!$A$1:$S$16684,4,),VLOOKUP(B16,'COMPOSIÇÕES IFAL'!$B$1:$X$12973,6,)))</f>
        <v>573.38</v>
      </c>
      <c r="G16" s="298">
        <f>ROUND(F16*E16,2)</f>
        <v>2293.52</v>
      </c>
      <c r="H16" s="298">
        <f t="shared" si="3"/>
        <v>2931.58</v>
      </c>
      <c r="I16" s="220"/>
      <c r="J16" s="352">
        <f>$G16*0.25</f>
        <v>573.38</v>
      </c>
      <c r="K16" s="352">
        <f t="shared" si="5"/>
        <v>573.38</v>
      </c>
      <c r="L16" s="352">
        <f t="shared" si="5"/>
        <v>573.38</v>
      </c>
      <c r="M16" s="352">
        <f t="shared" si="5"/>
        <v>573.38</v>
      </c>
      <c r="N16" s="317"/>
      <c r="O16" s="317"/>
      <c r="P16" s="204">
        <f t="shared" si="4"/>
        <v>2293.52</v>
      </c>
      <c r="Q16" s="367">
        <f t="shared" si="1"/>
        <v>0</v>
      </c>
    </row>
    <row r="17" spans="1:17" s="154" customFormat="1">
      <c r="A17" s="294" t="s">
        <v>22</v>
      </c>
      <c r="B17" s="299" t="str">
        <f>'COMPOSIÇÕES IFAL'!B15</f>
        <v>IFAL 1.02</v>
      </c>
      <c r="C17" s="358" t="str">
        <f>IFERROR(VLOOKUP(B17,'Serviços FEV2019'!$A$1:$AC$17000,2,),IFERROR(VLOOKUP(B17,'ORSE FEV2019'!$A$1:$S$16684,2,),VLOOKUP(B17,'COMPOSIÇÕES IFAL'!$B$1:$X$12973,2,)))</f>
        <v>INSTALAÇÃO PROVISÓRIA DE ÁGUA</v>
      </c>
      <c r="D17" s="296" t="str">
        <f>IFERROR(VLOOKUP(B17,'Serviços FEV2019'!$A$1:$AC$17000,3,),IFERROR(VLOOKUP(B17,'ORSE FEV2019'!$A$1:$S$16684,3,),VLOOKUP(B17,'COMPOSIÇÕES IFAL'!$B$1:$X$12973,3,)))</f>
        <v xml:space="preserve">UN    </v>
      </c>
      <c r="E17" s="300">
        <f>Memorial!E10</f>
        <v>1</v>
      </c>
      <c r="F17" s="134">
        <f>IFERROR(VLOOKUP(B17,'Serviços FEV2019'!$A$1:$AC$17000,5,),IFERROR(VLOOKUP(B17,'ORSE FEV2019'!$A$1:$S$16684,4,),VLOOKUP(B17,'COMPOSIÇÕES IFAL'!$B$1:$X$12973,6,)))</f>
        <v>316.49</v>
      </c>
      <c r="G17" s="298">
        <f>ROUND(F17*E17,2)</f>
        <v>316.49</v>
      </c>
      <c r="H17" s="298">
        <f t="shared" si="3"/>
        <v>404.54</v>
      </c>
      <c r="I17" s="220"/>
      <c r="J17" s="352">
        <f>$G17</f>
        <v>316.49</v>
      </c>
      <c r="K17" s="352"/>
      <c r="L17" s="352"/>
      <c r="M17" s="352"/>
      <c r="N17" s="317"/>
      <c r="O17" s="317"/>
      <c r="P17" s="204">
        <f t="shared" si="4"/>
        <v>316.49</v>
      </c>
      <c r="Q17" s="367">
        <f t="shared" si="1"/>
        <v>0</v>
      </c>
    </row>
    <row r="18" spans="1:17" s="154" customFormat="1">
      <c r="A18" s="294" t="s">
        <v>7060</v>
      </c>
      <c r="B18" s="299">
        <v>41598</v>
      </c>
      <c r="C18" s="358" t="str">
        <f>IFERROR(VLOOKUP(B18,'Serviços FEV2019'!$A$1:$AC$17000,2,),IFERROR(VLOOKUP(B18,'ORSE FEV2019'!$A$1:$S$16684,2,),VLOOKUP(B18,'COMPOSIÇÕES IFAL'!$B$1:$X$12973,2,)))</f>
        <v>ENTRADA PROVISORIA DE ENERGIA ELETRICA AEREA TRIFASICA 40A EM POSTE MADEIRA</v>
      </c>
      <c r="D18" s="296" t="str">
        <f>IFERROR(VLOOKUP(B18,'Serviços FEV2019'!$A$1:$AC$17000,3,),IFERROR(VLOOKUP(B18,'ORSE FEV2019'!$A$1:$S$16684,3,),VLOOKUP(B18,'COMPOSIÇÕES IFAL'!$B$1:$X$12973,3,)))</f>
        <v>UN</v>
      </c>
      <c r="E18" s="300">
        <f>Memorial!E11</f>
        <v>1</v>
      </c>
      <c r="F18" s="134">
        <f>IFERROR(VLOOKUP(B18,'Serviços FEV2019'!$A$1:$AC$17000,5,),IFERROR(VLOOKUP(B18,'ORSE FEV2019'!$A$1:$S$16684,4,),VLOOKUP(B18,'COMPOSIÇÕES IFAL'!$B$1:$X$12973,6,)))</f>
        <v>1291.99</v>
      </c>
      <c r="G18" s="298">
        <f>ROUND(F18*E18,2)</f>
        <v>1291.99</v>
      </c>
      <c r="H18" s="298">
        <f t="shared" si="3"/>
        <v>1651.42</v>
      </c>
      <c r="I18" s="220"/>
      <c r="J18" s="352">
        <f>$G18</f>
        <v>1291.99</v>
      </c>
      <c r="K18" s="352"/>
      <c r="L18" s="352"/>
      <c r="M18" s="352"/>
      <c r="N18" s="317"/>
      <c r="O18" s="317"/>
      <c r="P18" s="204">
        <f>SUM(J18:O18)</f>
        <v>1291.99</v>
      </c>
      <c r="Q18" s="367">
        <f t="shared" si="1"/>
        <v>0</v>
      </c>
    </row>
    <row r="19" spans="1:17" s="154" customFormat="1">
      <c r="A19" s="294" t="s">
        <v>7061</v>
      </c>
      <c r="B19" s="299" t="str">
        <f>'COMPOSIÇÕES IFAL'!B25</f>
        <v>IFAL 1.03</v>
      </c>
      <c r="C19" s="358" t="str">
        <f>IFERROR(VLOOKUP(B19,'Serviços FEV2019'!$A$1:$AC$17000,2,),IFERROR(VLOOKUP(B19,'ORSE FEV2019'!$A$1:$S$16684,2,),VLOOKUP(B19,'COMPOSIÇÕES IFAL'!$B$1:$X$12973,2,)))</f>
        <v>INSTALAÇÃO PROVISÓRIA DE ESGOTO</v>
      </c>
      <c r="D19" s="296" t="str">
        <f>IFERROR(VLOOKUP(B19,'Serviços FEV2019'!$A$1:$AC$17000,3,),IFERROR(VLOOKUP(B19,'ORSE FEV2019'!$A$1:$S$16684,3,),VLOOKUP(B19,'COMPOSIÇÕES IFAL'!$B$1:$X$12973,3,)))</f>
        <v xml:space="preserve">UN    </v>
      </c>
      <c r="E19" s="300">
        <f>Memorial!E12</f>
        <v>1</v>
      </c>
      <c r="F19" s="134">
        <f>IFERROR(VLOOKUP(B19,'Serviços FEV2019'!$A$1:$AC$17000,5,),IFERROR(VLOOKUP(B19,'ORSE FEV2019'!$A$1:$S$16684,4,),VLOOKUP(B19,'COMPOSIÇÕES IFAL'!$B$1:$X$12973,6,)))</f>
        <v>275.74</v>
      </c>
      <c r="G19" s="298">
        <f t="shared" ref="G19" si="6">ROUND(F19*E19,2)</f>
        <v>275.74</v>
      </c>
      <c r="H19" s="298">
        <f t="shared" si="3"/>
        <v>352.45</v>
      </c>
      <c r="I19" s="220"/>
      <c r="J19" s="352">
        <f>$G19</f>
        <v>275.74</v>
      </c>
      <c r="K19" s="352"/>
      <c r="L19" s="352"/>
      <c r="M19" s="352"/>
      <c r="N19" s="317"/>
      <c r="O19" s="317"/>
      <c r="P19" s="204">
        <f t="shared" si="4"/>
        <v>275.74</v>
      </c>
      <c r="Q19" s="367">
        <f t="shared" si="1"/>
        <v>0</v>
      </c>
    </row>
    <row r="20" spans="1:17">
      <c r="A20" s="294" t="s">
        <v>7062</v>
      </c>
      <c r="B20" s="295" t="s">
        <v>7289</v>
      </c>
      <c r="C20" s="358" t="str">
        <f>IFERROR(VLOOKUP(B20,'Serviços FEV2019'!$A$1:$AC$17000,2,),IFERROR(VLOOKUP(B20,'ORSE FEV2019'!$A$1:$S$16684,2,),VLOOKUP(B20,'COMPOSIÇÕES IFAL'!$B$1:$X$12973,2,)))</f>
        <v>SINALIZAÇÃO DIURNA COM TELA TAPUME EM PVC - 10 USOS</v>
      </c>
      <c r="D20" s="296" t="str">
        <f>IFERROR(VLOOKUP(B20,'Serviços FEV2019'!$A$1:$AC$17000,3,),IFERROR(VLOOKUP(B20,'ORSE FEV2019'!$A$1:$S$16684,3,),VLOOKUP(B20,'COMPOSIÇÕES IFAL'!$B$1:$X$12973,3,)))</f>
        <v>M</v>
      </c>
      <c r="E20" s="300">
        <f>Memorial!E13</f>
        <v>375.93000000000006</v>
      </c>
      <c r="F20" s="134">
        <f>IFERROR(VLOOKUP(B20,'Serviços FEV2019'!$A$1:$AC$17000,5,),IFERROR(VLOOKUP(B20,'ORSE FEV2019'!$A$1:$S$16684,4,),VLOOKUP(B20,'COMPOSIÇÕES IFAL'!$B$1:$X$12973,6,)))</f>
        <v>3.02</v>
      </c>
      <c r="G20" s="298">
        <f>ROUND(F20*E20,2)</f>
        <v>1135.31</v>
      </c>
      <c r="H20" s="298">
        <f t="shared" si="3"/>
        <v>1451.15</v>
      </c>
      <c r="I20" s="220"/>
      <c r="J20" s="352">
        <f>$G20*0.2</f>
        <v>227.06200000000001</v>
      </c>
      <c r="K20" s="352">
        <f t="shared" ref="K20:L20" si="7">$G20*0.35</f>
        <v>397.35849999999994</v>
      </c>
      <c r="L20" s="352">
        <f t="shared" si="7"/>
        <v>397.35849999999994</v>
      </c>
      <c r="M20" s="352">
        <f t="shared" ref="M20" si="8">$G20*0.1</f>
        <v>113.53100000000001</v>
      </c>
      <c r="N20" s="317"/>
      <c r="O20" s="317"/>
      <c r="P20" s="204">
        <f t="shared" si="4"/>
        <v>1135.31</v>
      </c>
      <c r="Q20" s="367">
        <f t="shared" si="1"/>
        <v>0</v>
      </c>
    </row>
    <row r="21" spans="1:17" s="154" customFormat="1" ht="24.75" thickBot="1">
      <c r="A21" s="294" t="s">
        <v>7072</v>
      </c>
      <c r="B21" s="295" t="str">
        <f>'COMPOSIÇÕES IFAL'!B36</f>
        <v>IFAL 1.04</v>
      </c>
      <c r="C21" s="358" t="str">
        <f>IFERROR(VLOOKUP(B21,'Serviços FEV2019'!$A$1:$AC$17000,2,),IFERROR(VLOOKUP(B21,'ORSE FEV2019'!$A$1:$S$16684,2,),VLOOKUP(B21,'COMPOSIÇÕES IFAL'!$B$1:$X$12973,2,)))</f>
        <v>DOCUMENTAÇÃO DE INÍCIO DE OBRA (PCMAT, PPRA, PCMSO, PGRCC, ALVARÁ DE REFORMA, PROJETO...)</v>
      </c>
      <c r="D21" s="296" t="str">
        <f>IFERROR(VLOOKUP(B21,'Serviços FEV2019'!$A$1:$AC$17000,3,),IFERROR(VLOOKUP(B21,'ORSE FEV2019'!$A$1:$S$16684,3,),VLOOKUP(B21,'COMPOSIÇÕES IFAL'!$B$1:$X$12973,3,)))</f>
        <v xml:space="preserve">UN    </v>
      </c>
      <c r="E21" s="300">
        <f>Memorial!E14</f>
        <v>1</v>
      </c>
      <c r="F21" s="134">
        <f>IFERROR(VLOOKUP(B21,'Serviços FEV2019'!$A$1:$AC$17000,5,),IFERROR(VLOOKUP(B21,'ORSE FEV2019'!$A$1:$S$16684,4,),VLOOKUP(B21,'COMPOSIÇÕES IFAL'!$B$1:$X$12973,6,)))</f>
        <v>3864.46</v>
      </c>
      <c r="G21" s="298">
        <f>ROUND(F21*E21,2)</f>
        <v>3864.46</v>
      </c>
      <c r="H21" s="298">
        <f t="shared" si="3"/>
        <v>4939.55</v>
      </c>
      <c r="I21" s="220"/>
      <c r="J21" s="352">
        <f>$G21</f>
        <v>3864.46</v>
      </c>
      <c r="K21" s="352"/>
      <c r="L21" s="352"/>
      <c r="M21" s="352"/>
      <c r="N21" s="317"/>
      <c r="O21" s="317"/>
      <c r="P21" s="204">
        <f t="shared" si="4"/>
        <v>3864.46</v>
      </c>
      <c r="Q21" s="367">
        <f t="shared" si="1"/>
        <v>0</v>
      </c>
    </row>
    <row r="22" spans="1:17" ht="15" thickBot="1">
      <c r="A22" s="17" t="s">
        <v>23</v>
      </c>
      <c r="B22" s="18"/>
      <c r="C22" s="18" t="s">
        <v>24</v>
      </c>
      <c r="D22" s="18"/>
      <c r="E22" s="18"/>
      <c r="F22" s="18"/>
      <c r="G22" s="15">
        <f>SUM(G23:G32)</f>
        <v>3118.18</v>
      </c>
      <c r="H22" s="15">
        <f>SUM(H23:H32)</f>
        <v>3985.66</v>
      </c>
      <c r="I22" s="349"/>
      <c r="J22" s="316">
        <f t="shared" ref="J22:O22" si="9">SUM(J23:J32)</f>
        <v>3118.18</v>
      </c>
      <c r="K22" s="316">
        <f t="shared" si="9"/>
        <v>0</v>
      </c>
      <c r="L22" s="316">
        <f t="shared" si="9"/>
        <v>0</v>
      </c>
      <c r="M22" s="316">
        <f t="shared" si="9"/>
        <v>0</v>
      </c>
      <c r="N22" s="316">
        <f t="shared" si="9"/>
        <v>0</v>
      </c>
      <c r="O22" s="316">
        <f t="shared" si="9"/>
        <v>0</v>
      </c>
      <c r="P22" s="292">
        <f t="shared" si="4"/>
        <v>3118.18</v>
      </c>
      <c r="Q22" s="367">
        <f t="shared" si="1"/>
        <v>0</v>
      </c>
    </row>
    <row r="23" spans="1:17">
      <c r="A23" s="294" t="s">
        <v>25</v>
      </c>
      <c r="B23" s="304" t="s">
        <v>7090</v>
      </c>
      <c r="C23" s="358" t="str">
        <f>IFERROR(VLOOKUP(B23,'Serviços FEV2019'!$A$1:$AC$17000,2,),IFERROR(VLOOKUP(B23,'ORSE FEV2019'!$A$1:$S$16684,2,),VLOOKUP(B23,'COMPOSIÇÕES IFAL'!$B$1:$X$12973,2,)))</f>
        <v>REMOÇÃO DE VASO SANITÁRIO</v>
      </c>
      <c r="D23" s="296" t="str">
        <f>IFERROR(VLOOKUP(B23,'Serviços FEV2019'!$A$1:$AC$17000,3,),IFERROR(VLOOKUP(B23,'ORSE FEV2019'!$A$1:$S$16684,3,),VLOOKUP(B23,'COMPOSIÇÕES IFAL'!$B$1:$X$12973,3,)))</f>
        <v>UN</v>
      </c>
      <c r="E23" s="303">
        <f>Memorial!E16</f>
        <v>2</v>
      </c>
      <c r="F23" s="134">
        <f>IFERROR(VLOOKUP(B23,'Serviços FEV2019'!$A$1:$AC$17000,5,),IFERROR(VLOOKUP(B23,'ORSE FEV2019'!$A$1:$S$16684,4,),VLOOKUP(B23,'COMPOSIÇÕES IFAL'!$B$1:$X$12973,6,)))</f>
        <v>9.2100000000000009</v>
      </c>
      <c r="G23" s="298">
        <f t="shared" ref="G23:G28" si="10">ROUND(F23*E23,2)</f>
        <v>18.420000000000002</v>
      </c>
      <c r="H23" s="298">
        <f t="shared" ref="H23:H32" si="11">ROUND(G23*(1+$E$121),2)</f>
        <v>23.54</v>
      </c>
      <c r="I23" s="349"/>
      <c r="J23" s="352">
        <f t="shared" ref="J23:J32" si="12">$G23</f>
        <v>18.420000000000002</v>
      </c>
      <c r="K23" s="352"/>
      <c r="L23" s="352"/>
      <c r="M23" s="352"/>
      <c r="N23" s="317"/>
      <c r="O23" s="317"/>
      <c r="P23" s="204">
        <f t="shared" si="4"/>
        <v>18.420000000000002</v>
      </c>
      <c r="Q23" s="367">
        <f t="shared" si="1"/>
        <v>0</v>
      </c>
    </row>
    <row r="24" spans="1:17">
      <c r="A24" s="294" t="s">
        <v>26</v>
      </c>
      <c r="B24" s="304" t="str">
        <f>'COMPOSIÇÕES IFAL'!B48</f>
        <v>IFAL 1.05</v>
      </c>
      <c r="C24" s="358" t="str">
        <f>IFERROR(VLOOKUP(B24,'Serviços FEV2019'!$A$1:$AC$17000,2,),IFERROR(VLOOKUP(B24,'ORSE FEV2019'!$A$1:$S$16684,2,),VLOOKUP(B24,'COMPOSIÇÕES IFAL'!$B$1:$X$12973,2,)))</f>
        <v>REMOÇÃO DE PIA OU LAVATÓRIO</v>
      </c>
      <c r="D24" s="296" t="str">
        <f>IFERROR(VLOOKUP(B24,'Serviços FEV2019'!$A$1:$AC$17000,3,),IFERROR(VLOOKUP(B24,'ORSE FEV2019'!$A$1:$S$16684,3,),VLOOKUP(B24,'COMPOSIÇÕES IFAL'!$B$1:$X$12973,3,)))</f>
        <v xml:space="preserve">UN    </v>
      </c>
      <c r="E24" s="303">
        <f>Memorial!E17</f>
        <v>2</v>
      </c>
      <c r="F24" s="134">
        <f>IFERROR(VLOOKUP(B24,'Serviços FEV2019'!$A$1:$AC$17000,5,),IFERROR(VLOOKUP(B24,'ORSE FEV2019'!$A$1:$S$16684,4,),VLOOKUP(B24,'COMPOSIÇÕES IFAL'!$B$1:$X$12973,6,)))</f>
        <v>15.82</v>
      </c>
      <c r="G24" s="298">
        <f t="shared" si="10"/>
        <v>31.64</v>
      </c>
      <c r="H24" s="298">
        <f t="shared" si="11"/>
        <v>40.44</v>
      </c>
      <c r="I24" s="349"/>
      <c r="J24" s="352">
        <f t="shared" si="12"/>
        <v>31.64</v>
      </c>
      <c r="K24" s="352"/>
      <c r="L24" s="352"/>
      <c r="M24" s="352"/>
      <c r="N24" s="317"/>
      <c r="O24" s="317"/>
      <c r="P24" s="204">
        <f t="shared" si="4"/>
        <v>31.64</v>
      </c>
      <c r="Q24" s="367">
        <f t="shared" si="1"/>
        <v>0</v>
      </c>
    </row>
    <row r="25" spans="1:17">
      <c r="A25" s="294" t="s">
        <v>28</v>
      </c>
      <c r="B25" s="304" t="s">
        <v>7134</v>
      </c>
      <c r="C25" s="358" t="str">
        <f>IFERROR(VLOOKUP(B25,'Serviços FEV2019'!$A$1:$AC$17000,2,),IFERROR(VLOOKUP(B25,'ORSE FEV2019'!$A$1:$S$16684,2,),VLOOKUP(B25,'COMPOSIÇÕES IFAL'!$B$1:$X$12973,2,)))</f>
        <v>DEMOLIÇÃO DE REVESTIMENTO CERÂMICO OU AZULEJO</v>
      </c>
      <c r="D25" s="296" t="str">
        <f>IFERROR(VLOOKUP(B25,'Serviços FEV2019'!$A$1:$AC$17000,3,),IFERROR(VLOOKUP(B25,'ORSE FEV2019'!$A$1:$S$16684,3,),VLOOKUP(B25,'COMPOSIÇÕES IFAL'!$B$1:$X$12973,3,)))</f>
        <v>M2</v>
      </c>
      <c r="E25" s="303">
        <f>Memorial!E18</f>
        <v>24.6</v>
      </c>
      <c r="F25" s="134">
        <f>IFERROR(VLOOKUP(B25,'Serviços FEV2019'!$A$1:$AC$17000,5,),IFERROR(VLOOKUP(B25,'ORSE FEV2019'!$A$1:$S$16684,4,),VLOOKUP(B25,'COMPOSIÇÕES IFAL'!$B$1:$X$12973,6,)))</f>
        <v>14.29</v>
      </c>
      <c r="G25" s="298">
        <f t="shared" si="10"/>
        <v>351.53</v>
      </c>
      <c r="H25" s="298">
        <f t="shared" si="11"/>
        <v>449.33</v>
      </c>
      <c r="I25" s="349"/>
      <c r="J25" s="352">
        <f t="shared" si="12"/>
        <v>351.53</v>
      </c>
      <c r="K25" s="352"/>
      <c r="L25" s="352"/>
      <c r="M25" s="352"/>
      <c r="N25" s="317"/>
      <c r="O25" s="317"/>
      <c r="P25" s="204">
        <f t="shared" si="4"/>
        <v>351.53</v>
      </c>
      <c r="Q25" s="367">
        <f t="shared" si="1"/>
        <v>0</v>
      </c>
    </row>
    <row r="26" spans="1:17">
      <c r="A26" s="294" t="s">
        <v>29</v>
      </c>
      <c r="B26" s="304" t="str">
        <f>'COMPOSIÇÕES IFAL'!B53</f>
        <v>IFAL 1.06</v>
      </c>
      <c r="C26" s="358" t="str">
        <f>IFERROR(VLOOKUP(B26,'Serviços FEV2019'!$A$1:$AC$17000,2,),IFERROR(VLOOKUP(B26,'ORSE FEV2019'!$A$1:$S$16684,2,),VLOOKUP(B26,'COMPOSIÇÕES IFAL'!$B$1:$X$12973,2,)))</f>
        <v>RETIRADA CUIDADOSA DE PORTAS E CAIXAS DE PORTA</v>
      </c>
      <c r="D26" s="296" t="str">
        <f>IFERROR(VLOOKUP(B26,'Serviços FEV2019'!$A$1:$AC$17000,3,),IFERROR(VLOOKUP(B26,'ORSE FEV2019'!$A$1:$S$16684,3,),VLOOKUP(B26,'COMPOSIÇÕES IFAL'!$B$1:$X$12973,3,)))</f>
        <v xml:space="preserve">UN    </v>
      </c>
      <c r="E26" s="303">
        <f>Memorial!E19</f>
        <v>6</v>
      </c>
      <c r="F26" s="134">
        <f>IFERROR(VLOOKUP(B26,'Serviços FEV2019'!$A$1:$AC$17000,5,),IFERROR(VLOOKUP(B26,'ORSE FEV2019'!$A$1:$S$16684,4,),VLOOKUP(B26,'COMPOSIÇÕES IFAL'!$B$1:$X$12973,6,)))</f>
        <v>15.85</v>
      </c>
      <c r="G26" s="298">
        <f t="shared" si="10"/>
        <v>95.1</v>
      </c>
      <c r="H26" s="298">
        <f t="shared" si="11"/>
        <v>121.56</v>
      </c>
      <c r="I26" s="220"/>
      <c r="J26" s="352">
        <f t="shared" si="12"/>
        <v>95.1</v>
      </c>
      <c r="K26" s="352"/>
      <c r="L26" s="352"/>
      <c r="M26" s="352"/>
      <c r="N26" s="317"/>
      <c r="O26" s="317"/>
      <c r="P26" s="204">
        <f t="shared" si="4"/>
        <v>95.1</v>
      </c>
      <c r="Q26" s="367">
        <f t="shared" si="1"/>
        <v>0</v>
      </c>
    </row>
    <row r="27" spans="1:17" ht="24">
      <c r="A27" s="294" t="s">
        <v>30</v>
      </c>
      <c r="B27" s="304">
        <v>97622</v>
      </c>
      <c r="C27" s="358" t="str">
        <f>IFERROR(VLOOKUP(B27,'Serviços FEV2019'!$A$1:$AC$17000,2,),IFERROR(VLOOKUP(B27,'ORSE FEV2019'!$A$1:$S$16684,2,),VLOOKUP(B27,'COMPOSIÇÕES IFAL'!$B$1:$X$12973,2,)))</f>
        <v>DEMOLIÇÃO DE ALVENARIA DE BLOCO FURADO, DE FORMA MANUAL, SEM REAPROVEITAMENTO. AF_12/2017</v>
      </c>
      <c r="D27" s="296" t="str">
        <f>IFERROR(VLOOKUP(B27,'Serviços FEV2019'!$A$1:$AC$17000,3,),IFERROR(VLOOKUP(B27,'ORSE FEV2019'!$A$1:$S$16684,3,),VLOOKUP(B27,'COMPOSIÇÕES IFAL'!$B$1:$X$12973,3,)))</f>
        <v>M3</v>
      </c>
      <c r="E27" s="303">
        <f>Memorial!E20</f>
        <v>4.28</v>
      </c>
      <c r="F27" s="134">
        <f>IFERROR(VLOOKUP(B27,'Serviços FEV2019'!$A$1:$AC$17000,5,),IFERROR(VLOOKUP(B27,'ORSE FEV2019'!$A$1:$S$16684,4,),VLOOKUP(B27,'COMPOSIÇÕES IFAL'!$B$1:$X$12973,6,)))</f>
        <v>33.090000000000003</v>
      </c>
      <c r="G27" s="298">
        <f t="shared" si="10"/>
        <v>141.63</v>
      </c>
      <c r="H27" s="298">
        <f t="shared" si="11"/>
        <v>181.03</v>
      </c>
      <c r="I27" s="220"/>
      <c r="J27" s="352">
        <f t="shared" si="12"/>
        <v>141.63</v>
      </c>
      <c r="K27" s="352"/>
      <c r="L27" s="352"/>
      <c r="M27" s="352"/>
      <c r="N27" s="317"/>
      <c r="O27" s="317"/>
      <c r="P27" s="204">
        <f t="shared" si="4"/>
        <v>141.63</v>
      </c>
      <c r="Q27" s="367">
        <f t="shared" si="1"/>
        <v>0</v>
      </c>
    </row>
    <row r="28" spans="1:17">
      <c r="A28" s="294" t="s">
        <v>31</v>
      </c>
      <c r="B28" s="304" t="s">
        <v>5694</v>
      </c>
      <c r="C28" s="358" t="str">
        <f>IFERROR(VLOOKUP(B28,'Serviços FEV2019'!$A$1:$AC$17000,2,),IFERROR(VLOOKUP(B28,'ORSE FEV2019'!$A$1:$S$16684,2,),VLOOKUP(B28,'COMPOSIÇÕES IFAL'!$B$1:$X$12973,2,)))</f>
        <v>DEMOLIÇÃO DE PISO DE ALTA RESISTÊNCIA</v>
      </c>
      <c r="D28" s="296" t="str">
        <f>IFERROR(VLOOKUP(B28,'Serviços FEV2019'!$A$1:$AC$17000,3,),IFERROR(VLOOKUP(B28,'ORSE FEV2019'!$A$1:$S$16684,3,),VLOOKUP(B28,'COMPOSIÇÕES IFAL'!$B$1:$X$12973,3,)))</f>
        <v>M2</v>
      </c>
      <c r="E28" s="303">
        <f>Memorial!E21</f>
        <v>24.21</v>
      </c>
      <c r="F28" s="134">
        <f>IFERROR(VLOOKUP(B28,'Serviços FEV2019'!$A$1:$AC$17000,5,),IFERROR(VLOOKUP(B28,'ORSE FEV2019'!$A$1:$S$16684,4,),VLOOKUP(B28,'COMPOSIÇÕES IFAL'!$B$1:$X$12973,6,)))</f>
        <v>14.29</v>
      </c>
      <c r="G28" s="298">
        <f t="shared" si="10"/>
        <v>345.96</v>
      </c>
      <c r="H28" s="298">
        <f t="shared" si="11"/>
        <v>442.21</v>
      </c>
      <c r="I28" s="220"/>
      <c r="J28" s="352">
        <f t="shared" si="12"/>
        <v>345.96</v>
      </c>
      <c r="K28" s="352"/>
      <c r="L28" s="352"/>
      <c r="M28" s="352"/>
      <c r="N28" s="317"/>
      <c r="O28" s="317"/>
      <c r="P28" s="204">
        <f t="shared" si="4"/>
        <v>345.96</v>
      </c>
      <c r="Q28" s="367">
        <f t="shared" si="1"/>
        <v>0</v>
      </c>
    </row>
    <row r="29" spans="1:17">
      <c r="A29" s="294" t="s">
        <v>32</v>
      </c>
      <c r="B29" s="304" t="s">
        <v>5866</v>
      </c>
      <c r="C29" s="358" t="str">
        <f>IFERROR(VLOOKUP(B29,'Serviços FEV2019'!$A$1:$AC$17000,2,),IFERROR(VLOOKUP(B29,'ORSE FEV2019'!$A$1:$S$16684,2,),VLOOKUP(B29,'COMPOSIÇÕES IFAL'!$B$1:$X$12973,2,)))</f>
        <v>DEMOLIÇÃO MANUAL DE PISO CIMENTADO SOBRE LASTRO DE CONCRETO - REV 01</v>
      </c>
      <c r="D29" s="296" t="str">
        <f>IFERROR(VLOOKUP(B29,'Serviços FEV2019'!$A$1:$AC$17000,3,),IFERROR(VLOOKUP(B29,'ORSE FEV2019'!$A$1:$S$16684,3,),VLOOKUP(B29,'COMPOSIÇÕES IFAL'!$B$1:$X$12973,3,)))</f>
        <v>M2</v>
      </c>
      <c r="E29" s="303">
        <f>Memorial!E22</f>
        <v>1.1200000000000001</v>
      </c>
      <c r="F29" s="134">
        <f>IFERROR(VLOOKUP(B29,'Serviços FEV2019'!$A$1:$AC$17000,5,),IFERROR(VLOOKUP(B29,'ORSE FEV2019'!$A$1:$S$16684,4,),VLOOKUP(B29,'COMPOSIÇÕES IFAL'!$B$1:$X$12973,6,)))</f>
        <v>18.600000000000001</v>
      </c>
      <c r="G29" s="298">
        <f t="shared" ref="G29:G32" si="13">ROUND(F29*E29,2)</f>
        <v>20.83</v>
      </c>
      <c r="H29" s="298">
        <f t="shared" si="11"/>
        <v>26.62</v>
      </c>
      <c r="I29" s="220"/>
      <c r="J29" s="352">
        <f t="shared" si="12"/>
        <v>20.83</v>
      </c>
      <c r="K29" s="352"/>
      <c r="L29" s="352"/>
      <c r="M29" s="352"/>
      <c r="N29" s="317"/>
      <c r="O29" s="317"/>
      <c r="P29" s="204">
        <f t="shared" si="4"/>
        <v>20.83</v>
      </c>
      <c r="Q29" s="367">
        <f t="shared" si="1"/>
        <v>0</v>
      </c>
    </row>
    <row r="30" spans="1:17">
      <c r="A30" s="294" t="s">
        <v>33</v>
      </c>
      <c r="B30" s="304" t="str">
        <f>'COMPOSIÇÕES IFAL'!B57</f>
        <v>IFAL 1.07</v>
      </c>
      <c r="C30" s="358" t="str">
        <f>IFERROR(VLOOKUP(B30,'Serviços FEV2019'!$A$1:$AC$17000,2,),IFERROR(VLOOKUP(B30,'ORSE FEV2019'!$A$1:$S$16684,2,),VLOOKUP(B30,'COMPOSIÇÕES IFAL'!$B$1:$X$12973,2,)))</f>
        <v>REMOÇÃO CUIDADOSA DE POLTRONA</v>
      </c>
      <c r="D30" s="296" t="str">
        <f>IFERROR(VLOOKUP(B30,'Serviços FEV2019'!$A$1:$AC$17000,3,),IFERROR(VLOOKUP(B30,'ORSE FEV2019'!$A$1:$S$16684,3,),VLOOKUP(B30,'COMPOSIÇÕES IFAL'!$B$1:$X$12973,3,)))</f>
        <v xml:space="preserve">UN    </v>
      </c>
      <c r="E30" s="303">
        <f>Memorial!E23</f>
        <v>120</v>
      </c>
      <c r="F30" s="134">
        <f>IFERROR(VLOOKUP(B30,'Serviços FEV2019'!$A$1:$AC$17000,5,),IFERROR(VLOOKUP(B30,'ORSE FEV2019'!$A$1:$S$16684,4,),VLOOKUP(B30,'COMPOSIÇÕES IFAL'!$B$1:$X$12973,6,)))</f>
        <v>14.28</v>
      </c>
      <c r="G30" s="298">
        <f t="shared" si="13"/>
        <v>1713.6</v>
      </c>
      <c r="H30" s="298">
        <f t="shared" si="11"/>
        <v>2190.3200000000002</v>
      </c>
      <c r="I30" s="220"/>
      <c r="J30" s="352">
        <f t="shared" si="12"/>
        <v>1713.6</v>
      </c>
      <c r="K30" s="352"/>
      <c r="L30" s="352"/>
      <c r="M30" s="352"/>
      <c r="N30" s="317"/>
      <c r="O30" s="317"/>
      <c r="P30" s="204">
        <f t="shared" si="4"/>
        <v>1713.6</v>
      </c>
      <c r="Q30" s="367">
        <f t="shared" si="1"/>
        <v>0</v>
      </c>
    </row>
    <row r="31" spans="1:17">
      <c r="A31" s="294" t="s">
        <v>34</v>
      </c>
      <c r="B31" s="304" t="s">
        <v>7114</v>
      </c>
      <c r="C31" s="358" t="str">
        <f>IFERROR(VLOOKUP(B31,'Serviços FEV2019'!$A$1:$AC$17000,2,),IFERROR(VLOOKUP(B31,'ORSE FEV2019'!$A$1:$S$16684,2,),VLOOKUP(B31,'COMPOSIÇÕES IFAL'!$B$1:$X$12973,2,)))</f>
        <v>REMOÇÃO DE CARPETE</v>
      </c>
      <c r="D31" s="296" t="str">
        <f>IFERROR(VLOOKUP(B31,'Serviços FEV2019'!$A$1:$AC$17000,3,),IFERROR(VLOOKUP(B31,'ORSE FEV2019'!$A$1:$S$16684,3,),VLOOKUP(B31,'COMPOSIÇÕES IFAL'!$B$1:$X$12973,3,)))</f>
        <v>M2</v>
      </c>
      <c r="E31" s="303">
        <f>Memorial!E24</f>
        <v>55.76</v>
      </c>
      <c r="F31" s="134">
        <f>IFERROR(VLOOKUP(B31,'Serviços FEV2019'!$A$1:$AC$17000,5,),IFERROR(VLOOKUP(B31,'ORSE FEV2019'!$A$1:$S$16684,4,),VLOOKUP(B31,'COMPOSIÇÕES IFAL'!$B$1:$X$12973,6,)))</f>
        <v>3.78</v>
      </c>
      <c r="G31" s="298">
        <f t="shared" si="13"/>
        <v>210.77</v>
      </c>
      <c r="H31" s="298">
        <f t="shared" si="11"/>
        <v>269.41000000000003</v>
      </c>
      <c r="I31" s="220"/>
      <c r="J31" s="352">
        <f t="shared" si="12"/>
        <v>210.77</v>
      </c>
      <c r="K31" s="352"/>
      <c r="L31" s="352"/>
      <c r="M31" s="352"/>
      <c r="N31" s="317"/>
      <c r="O31" s="317"/>
      <c r="P31" s="204">
        <f t="shared" si="4"/>
        <v>210.77</v>
      </c>
      <c r="Q31" s="367">
        <f t="shared" si="1"/>
        <v>0</v>
      </c>
    </row>
    <row r="32" spans="1:17" ht="15" thickBot="1">
      <c r="A32" s="294" t="s">
        <v>35</v>
      </c>
      <c r="B32" s="304" t="str">
        <f>'COMPOSIÇÕES IFAL'!B62</f>
        <v>IFAL 1.08</v>
      </c>
      <c r="C32" s="358" t="str">
        <f>IFERROR(VLOOKUP(B32,'Serviços FEV2019'!$A$1:$AC$17000,2,),IFERROR(VLOOKUP(B32,'ORSE FEV2019'!$A$1:$S$16684,2,),VLOOKUP(B32,'COMPOSIÇÕES IFAL'!$B$1:$X$12973,2,)))</f>
        <v>REMOÇÃO CUIDADOSA DE PISO EM ASSOALHO DE MADEIRA</v>
      </c>
      <c r="D32" s="296" t="str">
        <f>IFERROR(VLOOKUP(B32,'Serviços FEV2019'!$A$1:$AC$17000,3,),IFERROR(VLOOKUP(B32,'ORSE FEV2019'!$A$1:$S$16684,3,),VLOOKUP(B32,'COMPOSIÇÕES IFAL'!$B$1:$X$12973,3,)))</f>
        <v>M2</v>
      </c>
      <c r="E32" s="303">
        <f>Memorial!E25</f>
        <v>39.56</v>
      </c>
      <c r="F32" s="134">
        <f>IFERROR(VLOOKUP(B32,'Serviços FEV2019'!$A$1:$AC$17000,5,),IFERROR(VLOOKUP(B32,'ORSE FEV2019'!$A$1:$S$16684,4,),VLOOKUP(B32,'COMPOSIÇÕES IFAL'!$B$1:$X$12973,6,)))</f>
        <v>4.7700000000000005</v>
      </c>
      <c r="G32" s="298">
        <f t="shared" si="13"/>
        <v>188.7</v>
      </c>
      <c r="H32" s="298">
        <f t="shared" si="11"/>
        <v>241.2</v>
      </c>
      <c r="I32" s="220"/>
      <c r="J32" s="352">
        <f t="shared" si="12"/>
        <v>188.7</v>
      </c>
      <c r="K32" s="352"/>
      <c r="L32" s="352"/>
      <c r="M32" s="352"/>
      <c r="N32" s="317"/>
      <c r="O32" s="317"/>
      <c r="P32" s="204">
        <f t="shared" si="4"/>
        <v>188.7</v>
      </c>
      <c r="Q32" s="367">
        <f t="shared" si="1"/>
        <v>0</v>
      </c>
    </row>
    <row r="33" spans="1:1006" s="7" customFormat="1" ht="15.75" thickBot="1">
      <c r="A33" s="42" t="s">
        <v>37</v>
      </c>
      <c r="B33" s="11"/>
      <c r="C33" s="43" t="s">
        <v>58</v>
      </c>
      <c r="D33" s="11"/>
      <c r="E33" s="11"/>
      <c r="F33" s="21"/>
      <c r="G33" s="19">
        <f>SUM(G34:G34)</f>
        <v>592.03</v>
      </c>
      <c r="H33" s="19">
        <f>SUM(H34:H34)</f>
        <v>756.73</v>
      </c>
      <c r="I33" s="349"/>
      <c r="J33" s="315">
        <f t="shared" ref="J33:O33" si="14">SUM(J34:J34)</f>
        <v>532.827</v>
      </c>
      <c r="K33" s="315">
        <f t="shared" si="14"/>
        <v>0</v>
      </c>
      <c r="L33" s="315">
        <f t="shared" si="14"/>
        <v>0</v>
      </c>
      <c r="M33" s="315">
        <f t="shared" si="14"/>
        <v>0</v>
      </c>
      <c r="N33" s="315">
        <f t="shared" si="14"/>
        <v>29.601500000000001</v>
      </c>
      <c r="O33" s="315">
        <f t="shared" si="14"/>
        <v>29.601500000000001</v>
      </c>
      <c r="P33" s="293">
        <f t="shared" si="4"/>
        <v>592.03</v>
      </c>
      <c r="Q33" s="367">
        <f t="shared" si="1"/>
        <v>0</v>
      </c>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4"/>
      <c r="NH33" s="4"/>
      <c r="NI33" s="4"/>
      <c r="NJ33" s="4"/>
      <c r="NK33" s="4"/>
      <c r="NL33" s="4"/>
      <c r="NM33" s="4"/>
      <c r="NN33" s="4"/>
      <c r="NO33" s="4"/>
      <c r="NP33" s="4"/>
      <c r="NQ33" s="4"/>
      <c r="NR33" s="4"/>
      <c r="NS33" s="4"/>
      <c r="NT33" s="4"/>
      <c r="NU33" s="4"/>
      <c r="NV33" s="4"/>
      <c r="NW33" s="4"/>
      <c r="NX33" s="4"/>
      <c r="NY33" s="4"/>
      <c r="NZ33" s="4"/>
      <c r="OA33" s="4"/>
      <c r="OB33" s="4"/>
      <c r="OC33" s="4"/>
      <c r="OD33" s="4"/>
      <c r="OE33" s="4"/>
      <c r="OF33" s="4"/>
      <c r="OG33" s="4"/>
      <c r="OH33" s="4"/>
      <c r="OI33" s="4"/>
      <c r="OJ33" s="4"/>
      <c r="OK33" s="4"/>
      <c r="OL33" s="4"/>
      <c r="OM33" s="4"/>
      <c r="ON33" s="4"/>
      <c r="OO33" s="4"/>
      <c r="OP33" s="4"/>
      <c r="OQ33" s="4"/>
      <c r="OR33" s="4"/>
      <c r="OS33" s="4"/>
      <c r="OT33" s="4"/>
      <c r="OU33" s="4"/>
      <c r="OV33" s="4"/>
      <c r="OW33" s="4"/>
      <c r="OX33" s="4"/>
      <c r="OY33" s="4"/>
      <c r="OZ33" s="4"/>
      <c r="PA33" s="4"/>
      <c r="PB33" s="4"/>
      <c r="PC33" s="4"/>
      <c r="PD33" s="4"/>
      <c r="PE33" s="4"/>
      <c r="PF33" s="4"/>
      <c r="PG33" s="4"/>
      <c r="PH33" s="4"/>
      <c r="PI33" s="4"/>
      <c r="PJ33" s="4"/>
      <c r="PK33" s="4"/>
      <c r="PL33" s="4"/>
      <c r="PM33" s="4"/>
      <c r="PN33" s="4"/>
      <c r="PO33" s="4"/>
      <c r="PP33" s="4"/>
      <c r="PQ33" s="4"/>
      <c r="PR33" s="4"/>
      <c r="PS33" s="4"/>
      <c r="PT33" s="4"/>
      <c r="PU33" s="4"/>
      <c r="PV33" s="4"/>
      <c r="PW33" s="4"/>
      <c r="PX33" s="4"/>
      <c r="PY33" s="4"/>
      <c r="PZ33" s="4"/>
      <c r="QA33" s="4"/>
      <c r="QB33" s="4"/>
      <c r="QC33" s="4"/>
      <c r="QD33" s="4"/>
      <c r="QE33" s="4"/>
      <c r="QF33" s="4"/>
      <c r="QG33" s="4"/>
      <c r="QH33" s="4"/>
      <c r="QI33" s="4"/>
      <c r="QJ33" s="4"/>
      <c r="QK33" s="4"/>
      <c r="QL33" s="4"/>
      <c r="QM33" s="4"/>
      <c r="QN33" s="4"/>
      <c r="QO33" s="4"/>
      <c r="QP33" s="4"/>
      <c r="QQ33" s="4"/>
      <c r="QR33" s="4"/>
      <c r="QS33" s="4"/>
      <c r="QT33" s="4"/>
      <c r="QU33" s="4"/>
      <c r="QV33" s="4"/>
      <c r="QW33" s="4"/>
      <c r="QX33" s="4"/>
      <c r="QY33" s="4"/>
      <c r="QZ33" s="4"/>
      <c r="RA33" s="4"/>
      <c r="RB33" s="4"/>
      <c r="RC33" s="4"/>
      <c r="RD33" s="4"/>
      <c r="RE33" s="4"/>
      <c r="RF33" s="4"/>
      <c r="RG33" s="4"/>
      <c r="RH33" s="4"/>
      <c r="RI33" s="4"/>
      <c r="RJ33" s="4"/>
      <c r="RK33" s="4"/>
      <c r="RL33" s="4"/>
      <c r="RM33" s="4"/>
      <c r="RN33" s="4"/>
      <c r="RO33" s="4"/>
      <c r="RP33" s="4"/>
      <c r="RQ33" s="4"/>
      <c r="RR33" s="4"/>
      <c r="RS33" s="4"/>
      <c r="RT33" s="4"/>
      <c r="RU33" s="4"/>
      <c r="RV33" s="4"/>
      <c r="RW33" s="4"/>
      <c r="RX33" s="4"/>
      <c r="RY33" s="4"/>
      <c r="RZ33" s="4"/>
      <c r="SA33" s="4"/>
      <c r="SB33" s="4"/>
      <c r="SC33" s="4"/>
      <c r="SD33" s="4"/>
      <c r="SE33" s="4"/>
      <c r="SF33" s="4"/>
      <c r="SG33" s="4"/>
      <c r="SH33" s="4"/>
      <c r="SI33" s="4"/>
      <c r="SJ33" s="4"/>
      <c r="SK33" s="4"/>
      <c r="SL33" s="4"/>
      <c r="SM33" s="4"/>
      <c r="SN33" s="4"/>
      <c r="SO33" s="4"/>
      <c r="SP33" s="4"/>
      <c r="SQ33" s="4"/>
      <c r="SR33" s="4"/>
      <c r="SS33" s="4"/>
      <c r="ST33" s="4"/>
      <c r="SU33" s="4"/>
      <c r="SV33" s="4"/>
      <c r="SW33" s="4"/>
      <c r="SX33" s="4"/>
      <c r="SY33" s="4"/>
      <c r="SZ33" s="4"/>
      <c r="TA33" s="4"/>
      <c r="TB33" s="4"/>
      <c r="TC33" s="4"/>
      <c r="TD33" s="4"/>
      <c r="TE33" s="4"/>
      <c r="TF33" s="4"/>
      <c r="TG33" s="4"/>
      <c r="TH33" s="4"/>
      <c r="TI33" s="4"/>
      <c r="TJ33" s="4"/>
      <c r="TK33" s="4"/>
      <c r="TL33" s="4"/>
      <c r="TM33" s="4"/>
      <c r="TN33" s="4"/>
      <c r="TO33" s="4"/>
      <c r="TP33" s="4"/>
      <c r="TQ33" s="4"/>
      <c r="TR33" s="4"/>
      <c r="TS33" s="4"/>
      <c r="TT33" s="4"/>
      <c r="TU33" s="4"/>
      <c r="TV33" s="4"/>
      <c r="TW33" s="4"/>
      <c r="TX33" s="4"/>
      <c r="TY33" s="4"/>
      <c r="TZ33" s="4"/>
      <c r="UA33" s="4"/>
      <c r="UB33" s="4"/>
      <c r="UC33" s="4"/>
      <c r="UD33" s="4"/>
      <c r="UE33" s="4"/>
      <c r="UF33" s="4"/>
      <c r="UG33" s="4"/>
      <c r="UH33" s="4"/>
      <c r="UI33" s="4"/>
      <c r="UJ33" s="4"/>
      <c r="UK33" s="4"/>
      <c r="UL33" s="4"/>
      <c r="UM33" s="4"/>
      <c r="UN33" s="4"/>
      <c r="UO33" s="4"/>
      <c r="UP33" s="4"/>
      <c r="UQ33" s="4"/>
      <c r="UR33" s="4"/>
      <c r="US33" s="4"/>
      <c r="UT33" s="4"/>
      <c r="UU33" s="4"/>
      <c r="UV33" s="4"/>
      <c r="UW33" s="4"/>
      <c r="UX33" s="4"/>
      <c r="UY33" s="4"/>
      <c r="UZ33" s="4"/>
      <c r="VA33" s="4"/>
      <c r="VB33" s="4"/>
      <c r="VC33" s="4"/>
      <c r="VD33" s="4"/>
      <c r="VE33" s="4"/>
      <c r="VF33" s="4"/>
      <c r="VG33" s="4"/>
      <c r="VH33" s="4"/>
      <c r="VI33" s="4"/>
      <c r="VJ33" s="4"/>
      <c r="VK33" s="4"/>
      <c r="VL33" s="4"/>
      <c r="VM33" s="4"/>
      <c r="VN33" s="4"/>
      <c r="VO33" s="4"/>
      <c r="VP33" s="4"/>
      <c r="VQ33" s="4"/>
      <c r="VR33" s="4"/>
      <c r="VS33" s="4"/>
      <c r="VT33" s="4"/>
      <c r="VU33" s="4"/>
      <c r="VV33" s="4"/>
      <c r="VW33" s="4"/>
      <c r="VX33" s="4"/>
      <c r="VY33" s="4"/>
      <c r="VZ33" s="4"/>
      <c r="WA33" s="4"/>
      <c r="WB33" s="4"/>
      <c r="WC33" s="4"/>
      <c r="WD33" s="4"/>
      <c r="WE33" s="4"/>
      <c r="WF33" s="4"/>
      <c r="WG33" s="4"/>
      <c r="WH33" s="4"/>
      <c r="WI33" s="4"/>
      <c r="WJ33" s="4"/>
      <c r="WK33" s="4"/>
      <c r="WL33" s="4"/>
      <c r="WM33" s="4"/>
      <c r="WN33" s="4"/>
      <c r="WO33" s="4"/>
      <c r="WP33" s="4"/>
      <c r="WQ33" s="4"/>
      <c r="WR33" s="4"/>
      <c r="WS33" s="4"/>
      <c r="WT33" s="4"/>
      <c r="WU33" s="4"/>
      <c r="WV33" s="4"/>
      <c r="WW33" s="4"/>
      <c r="WX33" s="4"/>
      <c r="WY33" s="4"/>
      <c r="WZ33" s="4"/>
      <c r="XA33" s="4"/>
      <c r="XB33" s="4"/>
      <c r="XC33" s="4"/>
      <c r="XD33" s="4"/>
      <c r="XE33" s="4"/>
      <c r="XF33" s="4"/>
      <c r="XG33" s="4"/>
      <c r="XH33" s="4"/>
      <c r="XI33" s="4"/>
      <c r="XJ33" s="4"/>
      <c r="XK33" s="4"/>
      <c r="XL33" s="4"/>
      <c r="XM33" s="4"/>
      <c r="XN33" s="4"/>
      <c r="XO33" s="4"/>
      <c r="XP33" s="4"/>
      <c r="XQ33" s="4"/>
      <c r="XR33" s="4"/>
      <c r="XS33" s="4"/>
      <c r="XT33" s="4"/>
      <c r="XU33" s="4"/>
      <c r="XV33" s="4"/>
      <c r="XW33" s="4"/>
      <c r="XX33" s="4"/>
      <c r="XY33" s="4"/>
      <c r="XZ33" s="4"/>
      <c r="YA33" s="4"/>
      <c r="YB33" s="4"/>
      <c r="YC33" s="4"/>
      <c r="YD33" s="4"/>
      <c r="YE33" s="4"/>
      <c r="YF33" s="4"/>
      <c r="YG33" s="4"/>
      <c r="YH33" s="4"/>
      <c r="YI33" s="4"/>
      <c r="YJ33" s="4"/>
      <c r="YK33" s="4"/>
      <c r="YL33" s="4"/>
      <c r="YM33" s="4"/>
      <c r="YN33" s="4"/>
      <c r="YO33" s="4"/>
      <c r="YP33" s="4"/>
      <c r="YQ33" s="4"/>
      <c r="YR33" s="4"/>
      <c r="YS33" s="4"/>
      <c r="YT33" s="4"/>
      <c r="YU33" s="4"/>
      <c r="YV33" s="4"/>
      <c r="YW33" s="4"/>
      <c r="YX33" s="4"/>
      <c r="YY33" s="4"/>
      <c r="YZ33" s="4"/>
      <c r="ZA33" s="4"/>
      <c r="ZB33" s="4"/>
      <c r="ZC33" s="4"/>
      <c r="ZD33" s="4"/>
      <c r="ZE33" s="4"/>
      <c r="ZF33" s="4"/>
      <c r="ZG33" s="4"/>
      <c r="ZH33" s="4"/>
      <c r="ZI33" s="4"/>
      <c r="ZJ33" s="4"/>
      <c r="ZK33" s="4"/>
      <c r="ZL33" s="4"/>
      <c r="ZM33" s="4"/>
      <c r="ZN33" s="4"/>
      <c r="ZO33" s="4"/>
      <c r="ZP33" s="4"/>
      <c r="ZQ33" s="4"/>
      <c r="ZR33" s="4"/>
      <c r="ZS33" s="4"/>
      <c r="ZT33" s="4"/>
      <c r="ZU33" s="4"/>
      <c r="ZV33" s="4"/>
      <c r="ZW33" s="4"/>
      <c r="ZX33" s="4"/>
      <c r="ZY33" s="4"/>
      <c r="ZZ33" s="4"/>
      <c r="AAA33" s="4"/>
      <c r="AAB33" s="4"/>
      <c r="AAC33" s="4"/>
      <c r="AAD33" s="4"/>
      <c r="AAE33" s="4"/>
      <c r="AAF33" s="4"/>
      <c r="AAG33" s="4"/>
      <c r="AAH33" s="4"/>
      <c r="AAI33" s="4"/>
      <c r="AAJ33" s="4"/>
      <c r="AAK33" s="4"/>
      <c r="AAL33" s="4"/>
      <c r="AAM33" s="4"/>
      <c r="AAN33" s="4"/>
      <c r="AAO33" s="4"/>
      <c r="AAP33" s="4"/>
      <c r="AAQ33" s="4"/>
      <c r="AAR33" s="4"/>
      <c r="AAS33" s="4"/>
      <c r="AAT33" s="4"/>
      <c r="AAU33" s="4"/>
      <c r="AAV33" s="4"/>
      <c r="AAW33" s="4"/>
      <c r="AAX33" s="4"/>
      <c r="AAY33" s="4"/>
      <c r="AAZ33" s="4"/>
      <c r="ABA33" s="4"/>
      <c r="ABB33" s="4"/>
      <c r="ABC33" s="4"/>
      <c r="ABD33" s="4"/>
      <c r="ABE33" s="4"/>
      <c r="ABF33" s="4"/>
      <c r="ABG33" s="4"/>
      <c r="ABH33" s="4"/>
      <c r="ABI33" s="4"/>
      <c r="ABJ33" s="4"/>
      <c r="ABK33" s="4"/>
      <c r="ABL33" s="4"/>
      <c r="ABM33" s="4"/>
      <c r="ABN33" s="4"/>
      <c r="ABO33" s="4"/>
      <c r="ABP33" s="4"/>
      <c r="ABQ33" s="4"/>
      <c r="ABR33" s="4"/>
      <c r="ABS33" s="4"/>
      <c r="ABT33" s="4"/>
      <c r="ABU33" s="4"/>
      <c r="ABV33" s="4"/>
      <c r="ABW33" s="4"/>
      <c r="ABX33" s="4"/>
      <c r="ABY33" s="4"/>
      <c r="ABZ33" s="4"/>
      <c r="ACA33" s="4"/>
      <c r="ACB33" s="4"/>
      <c r="ACC33" s="4"/>
      <c r="ACD33" s="4"/>
      <c r="ACE33" s="4"/>
      <c r="ACF33" s="4"/>
      <c r="ACG33" s="4"/>
      <c r="ACH33" s="4"/>
      <c r="ACI33" s="4"/>
      <c r="ACJ33" s="4"/>
      <c r="ACK33" s="4"/>
      <c r="ACL33" s="4"/>
      <c r="ACM33" s="4"/>
      <c r="ACN33" s="4"/>
      <c r="ACO33" s="4"/>
      <c r="ACP33" s="4"/>
      <c r="ACQ33" s="4"/>
      <c r="ACR33" s="4"/>
      <c r="ACS33" s="4"/>
      <c r="ACT33" s="4"/>
      <c r="ACU33" s="4"/>
      <c r="ACV33" s="4"/>
      <c r="ACW33" s="4"/>
      <c r="ACX33" s="4"/>
      <c r="ACY33" s="4"/>
      <c r="ACZ33" s="4"/>
      <c r="ADA33" s="4"/>
      <c r="ADB33" s="4"/>
      <c r="ADC33" s="4"/>
      <c r="ADD33" s="4"/>
      <c r="ADE33" s="4"/>
      <c r="ADF33" s="4"/>
      <c r="ADG33" s="4"/>
      <c r="ADH33" s="4"/>
      <c r="ADI33" s="4"/>
      <c r="ADJ33" s="4"/>
      <c r="ADK33" s="4"/>
      <c r="ADL33" s="4"/>
      <c r="ADM33" s="4"/>
      <c r="ADN33" s="4"/>
      <c r="ADO33" s="4"/>
      <c r="ADP33" s="4"/>
      <c r="ADQ33" s="4"/>
      <c r="ADR33" s="4"/>
      <c r="ADS33" s="4"/>
      <c r="ADT33" s="4"/>
      <c r="ADU33" s="4"/>
      <c r="ADV33" s="4"/>
      <c r="ADW33" s="4"/>
      <c r="ADX33" s="4"/>
      <c r="ADY33" s="4"/>
      <c r="ADZ33" s="4"/>
      <c r="AEA33" s="4"/>
      <c r="AEB33" s="4"/>
      <c r="AEC33" s="4"/>
      <c r="AED33" s="4"/>
      <c r="AEE33" s="4"/>
      <c r="AEF33" s="4"/>
      <c r="AEG33" s="4"/>
      <c r="AEH33" s="4"/>
      <c r="AEI33" s="4"/>
      <c r="AEJ33" s="4"/>
      <c r="AEK33" s="4"/>
      <c r="AEL33" s="4"/>
      <c r="AEM33" s="4"/>
      <c r="AEN33" s="4"/>
      <c r="AEO33" s="4"/>
      <c r="AEP33" s="4"/>
      <c r="AEQ33" s="4"/>
      <c r="AER33" s="4"/>
      <c r="AES33" s="4"/>
      <c r="AET33" s="4"/>
      <c r="AEU33" s="4"/>
      <c r="AEV33" s="4"/>
      <c r="AEW33" s="4"/>
      <c r="AEX33" s="4"/>
      <c r="AEY33" s="4"/>
      <c r="AEZ33" s="4"/>
      <c r="AFA33" s="4"/>
      <c r="AFB33" s="4"/>
      <c r="AFC33" s="4"/>
      <c r="AFD33" s="4"/>
      <c r="AFE33" s="4"/>
      <c r="AFF33" s="4"/>
      <c r="AFG33" s="4"/>
      <c r="AFH33" s="4"/>
      <c r="AFI33" s="4"/>
      <c r="AFJ33" s="4"/>
      <c r="AFK33" s="4"/>
      <c r="AFL33" s="4"/>
      <c r="AFM33" s="4"/>
      <c r="AFN33" s="4"/>
      <c r="AFO33" s="4"/>
      <c r="AFP33" s="4"/>
      <c r="AFQ33" s="4"/>
      <c r="AFR33" s="4"/>
      <c r="AFS33" s="4"/>
      <c r="AFT33" s="4"/>
      <c r="AFU33" s="4"/>
      <c r="AFV33" s="4"/>
      <c r="AFW33" s="4"/>
      <c r="AFX33" s="4"/>
      <c r="AFY33" s="4"/>
      <c r="AFZ33" s="4"/>
      <c r="AGA33" s="4"/>
      <c r="AGB33" s="4"/>
      <c r="AGC33" s="4"/>
      <c r="AGD33" s="4"/>
      <c r="AGE33" s="4"/>
      <c r="AGF33" s="4"/>
      <c r="AGG33" s="4"/>
      <c r="AGH33" s="4"/>
      <c r="AGI33" s="4"/>
      <c r="AGJ33" s="4"/>
      <c r="AGK33" s="4"/>
      <c r="AGL33" s="4"/>
      <c r="AGM33" s="4"/>
      <c r="AGN33" s="4"/>
      <c r="AGO33" s="4"/>
      <c r="AGP33" s="4"/>
      <c r="AGQ33" s="4"/>
      <c r="AGR33" s="4"/>
      <c r="AGS33" s="4"/>
      <c r="AGT33" s="4"/>
      <c r="AGU33" s="4"/>
      <c r="AGV33" s="4"/>
      <c r="AGW33" s="4"/>
      <c r="AGX33" s="4"/>
      <c r="AGY33" s="4"/>
      <c r="AGZ33" s="4"/>
      <c r="AHA33" s="4"/>
      <c r="AHB33" s="4"/>
      <c r="AHC33" s="4"/>
      <c r="AHD33" s="4"/>
      <c r="AHE33" s="4"/>
      <c r="AHF33" s="4"/>
      <c r="AHG33" s="4"/>
      <c r="AHH33" s="4"/>
      <c r="AHI33" s="4"/>
      <c r="AHJ33" s="4"/>
      <c r="AHK33" s="4"/>
      <c r="AHL33" s="4"/>
      <c r="AHM33" s="4"/>
      <c r="AHN33" s="4"/>
      <c r="AHO33" s="4"/>
      <c r="AHP33" s="4"/>
      <c r="AHQ33" s="4"/>
      <c r="AHR33" s="4"/>
      <c r="AHS33" s="4"/>
      <c r="AHT33" s="4"/>
      <c r="AHU33" s="4"/>
      <c r="AHV33" s="4"/>
      <c r="AHW33" s="4"/>
      <c r="AHX33" s="4"/>
      <c r="AHY33" s="4"/>
      <c r="AHZ33" s="4"/>
      <c r="AIA33" s="4"/>
      <c r="AIB33" s="4"/>
      <c r="AIC33" s="4"/>
      <c r="AID33" s="4"/>
      <c r="AIE33" s="4"/>
      <c r="AIF33" s="4"/>
      <c r="AIG33" s="4"/>
      <c r="AIH33" s="4"/>
      <c r="AII33" s="4"/>
      <c r="AIJ33" s="4"/>
      <c r="AIK33" s="4"/>
      <c r="AIL33" s="4"/>
      <c r="AIM33" s="4"/>
      <c r="AIN33" s="4"/>
      <c r="AIO33" s="4"/>
      <c r="AIP33" s="4"/>
      <c r="AIQ33" s="4"/>
      <c r="AIR33" s="4"/>
      <c r="AIS33" s="4"/>
      <c r="AIT33" s="4"/>
      <c r="AIU33" s="4"/>
      <c r="AIV33" s="4"/>
      <c r="AIW33" s="4"/>
      <c r="AIX33" s="4"/>
      <c r="AIY33" s="4"/>
      <c r="AIZ33" s="4"/>
      <c r="AJA33" s="4"/>
      <c r="AJB33" s="4"/>
      <c r="AJC33" s="4"/>
      <c r="AJD33" s="4"/>
      <c r="AJE33" s="4"/>
      <c r="AJF33" s="4"/>
      <c r="AJG33" s="4"/>
      <c r="AJH33" s="4"/>
      <c r="AJI33" s="4"/>
      <c r="AJJ33" s="4"/>
      <c r="AJK33" s="4"/>
      <c r="AJL33" s="4"/>
      <c r="AJM33" s="4"/>
      <c r="AJN33" s="4"/>
      <c r="AJO33" s="4"/>
      <c r="AJP33" s="4"/>
      <c r="AJQ33" s="4"/>
      <c r="AJR33" s="4"/>
      <c r="AJS33" s="4"/>
      <c r="AJT33" s="4"/>
      <c r="AJU33" s="4"/>
      <c r="AJV33" s="4"/>
      <c r="AJW33" s="4"/>
      <c r="AJX33" s="4"/>
      <c r="AJY33" s="4"/>
      <c r="AJZ33" s="4"/>
      <c r="AKA33" s="4"/>
      <c r="AKB33" s="4"/>
      <c r="AKC33" s="4"/>
      <c r="AKD33" s="4"/>
      <c r="AKE33" s="4"/>
      <c r="AKF33" s="4"/>
      <c r="AKG33" s="4"/>
      <c r="AKH33" s="4"/>
      <c r="AKI33" s="4"/>
      <c r="AKJ33" s="4"/>
      <c r="AKK33" s="4"/>
      <c r="AKL33" s="4"/>
      <c r="AKM33" s="4"/>
      <c r="AKN33" s="4"/>
      <c r="AKO33" s="4"/>
      <c r="AKP33" s="4"/>
      <c r="AKQ33" s="4"/>
      <c r="AKR33" s="4"/>
      <c r="AKS33" s="4"/>
      <c r="AKT33" s="4"/>
      <c r="AKU33" s="4"/>
      <c r="AKV33" s="4"/>
      <c r="AKW33" s="4"/>
      <c r="AKX33" s="4"/>
      <c r="AKY33" s="4"/>
      <c r="AKZ33" s="4"/>
      <c r="ALA33" s="4"/>
      <c r="ALB33" s="4"/>
      <c r="ALC33" s="4"/>
      <c r="ALD33" s="4"/>
      <c r="ALE33" s="4"/>
      <c r="ALF33" s="4"/>
      <c r="ALG33" s="4"/>
      <c r="ALH33" s="4"/>
      <c r="ALI33" s="4"/>
      <c r="ALJ33" s="4"/>
      <c r="ALK33" s="4"/>
      <c r="ALL33" s="4"/>
      <c r="ALM33" s="4"/>
      <c r="ALN33" s="4"/>
      <c r="ALO33" s="4"/>
      <c r="ALP33" s="4"/>
      <c r="ALQ33" s="4"/>
      <c r="ALR33" s="4"/>
    </row>
    <row r="34" spans="1:1006" s="7" customFormat="1" ht="36.75" thickBot="1">
      <c r="A34" s="294" t="s">
        <v>38</v>
      </c>
      <c r="B34" s="308">
        <v>87471</v>
      </c>
      <c r="C34" s="358" t="str">
        <f>IFERROR(VLOOKUP(B34,'Serviços FEV2019'!$A$1:$AC$17000,2,),IFERROR(VLOOKUP(B34,'ORSE FEV2019'!$A$1:$S$16684,2,),VLOOKUP(B34,'COMPOSIÇÕES IFAL'!$B$1:$X$12973,2,)))</f>
        <v>ALVENARIA DE VEDAÇÃO DE BLOCOS CERÂMICOS FURADOS NA VERTICAL DE 9X19X39CM (ESPESSURA 9CM) DE PAREDES COM ÁREA LÍQUIDA MENOR QUE 6M² SEM VÃOS E ARGAMASSA DE ASSENTAMENTO COM PREPARO EM BETONEIRA. AF_06/2014</v>
      </c>
      <c r="D34" s="309" t="str">
        <f>IFERROR(VLOOKUP(B34,'Serviços FEV2019'!$A$1:$AC$17000,3,),IFERROR(VLOOKUP(B34,'ORSE FEV2019'!$A$1:$S$16684,3,),VLOOKUP(B34,'COMPOSIÇÕES IFAL'!$B$1:$X$12973,3,)))</f>
        <v>M2</v>
      </c>
      <c r="E34" s="310">
        <f>Memorial!E27</f>
        <v>17.8</v>
      </c>
      <c r="F34" s="311">
        <f>IFERROR(VLOOKUP(B34,'Serviços FEV2019'!$A$1:$AC$17000,5,),IFERROR(VLOOKUP(B34,'ORSE FEV2019'!$A$1:$S$16684,4,),VLOOKUP(B34,'COMPOSIÇÕES IFAL'!$B$1:$X$12973,6,)))</f>
        <v>33.26</v>
      </c>
      <c r="G34" s="312">
        <f>ROUND(E34*F34,2)</f>
        <v>592.03</v>
      </c>
      <c r="H34" s="298">
        <f>ROUND(G34*(1+$E$121),2)</f>
        <v>756.73</v>
      </c>
      <c r="I34" s="349"/>
      <c r="J34" s="352">
        <f>$G34*0.9</f>
        <v>532.827</v>
      </c>
      <c r="K34" s="352"/>
      <c r="L34" s="352"/>
      <c r="M34" s="352"/>
      <c r="N34" s="317">
        <f>$G34*0.05</f>
        <v>29.601500000000001</v>
      </c>
      <c r="O34" s="317">
        <f>$G34*0.05</f>
        <v>29.601500000000001</v>
      </c>
      <c r="P34" s="204">
        <f t="shared" si="4"/>
        <v>592.03</v>
      </c>
      <c r="Q34" s="367">
        <f t="shared" si="1"/>
        <v>0</v>
      </c>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4"/>
      <c r="ML34" s="4"/>
      <c r="MM34" s="4"/>
      <c r="MN34" s="4"/>
      <c r="MO34" s="4"/>
      <c r="MP34" s="4"/>
      <c r="MQ34" s="4"/>
      <c r="MR34" s="4"/>
      <c r="MS34" s="4"/>
      <c r="MT34" s="4"/>
      <c r="MU34" s="4"/>
      <c r="MV34" s="4"/>
      <c r="MW34" s="4"/>
      <c r="MX34" s="4"/>
      <c r="MY34" s="4"/>
      <c r="MZ34" s="4"/>
      <c r="NA34" s="4"/>
      <c r="NB34" s="4"/>
      <c r="NC34" s="4"/>
      <c r="ND34" s="4"/>
      <c r="NE34" s="4"/>
      <c r="NF34" s="4"/>
      <c r="NG34" s="4"/>
      <c r="NH34" s="4"/>
      <c r="NI34" s="4"/>
      <c r="NJ34" s="4"/>
      <c r="NK34" s="4"/>
      <c r="NL34" s="4"/>
      <c r="NM34" s="4"/>
      <c r="NN34" s="4"/>
      <c r="NO34" s="4"/>
      <c r="NP34" s="4"/>
      <c r="NQ34" s="4"/>
      <c r="NR34" s="4"/>
      <c r="NS34" s="4"/>
      <c r="NT34" s="4"/>
      <c r="NU34" s="4"/>
      <c r="NV34" s="4"/>
      <c r="NW34" s="4"/>
      <c r="NX34" s="4"/>
      <c r="NY34" s="4"/>
      <c r="NZ34" s="4"/>
      <c r="OA34" s="4"/>
      <c r="OB34" s="4"/>
      <c r="OC34" s="4"/>
      <c r="OD34" s="4"/>
      <c r="OE34" s="4"/>
      <c r="OF34" s="4"/>
      <c r="OG34" s="4"/>
      <c r="OH34" s="4"/>
      <c r="OI34" s="4"/>
      <c r="OJ34" s="4"/>
      <c r="OK34" s="4"/>
      <c r="OL34" s="4"/>
      <c r="OM34" s="4"/>
      <c r="ON34" s="4"/>
      <c r="OO34" s="4"/>
      <c r="OP34" s="4"/>
      <c r="OQ34" s="4"/>
      <c r="OR34" s="4"/>
      <c r="OS34" s="4"/>
      <c r="OT34" s="4"/>
      <c r="OU34" s="4"/>
      <c r="OV34" s="4"/>
      <c r="OW34" s="4"/>
      <c r="OX34" s="4"/>
      <c r="OY34" s="4"/>
      <c r="OZ34" s="4"/>
      <c r="PA34" s="4"/>
      <c r="PB34" s="4"/>
      <c r="PC34" s="4"/>
      <c r="PD34" s="4"/>
      <c r="PE34" s="4"/>
      <c r="PF34" s="4"/>
      <c r="PG34" s="4"/>
      <c r="PH34" s="4"/>
      <c r="PI34" s="4"/>
      <c r="PJ34" s="4"/>
      <c r="PK34" s="4"/>
      <c r="PL34" s="4"/>
      <c r="PM34" s="4"/>
      <c r="PN34" s="4"/>
      <c r="PO34" s="4"/>
      <c r="PP34" s="4"/>
      <c r="PQ34" s="4"/>
      <c r="PR34" s="4"/>
      <c r="PS34" s="4"/>
      <c r="PT34" s="4"/>
      <c r="PU34" s="4"/>
      <c r="PV34" s="4"/>
      <c r="PW34" s="4"/>
      <c r="PX34" s="4"/>
      <c r="PY34" s="4"/>
      <c r="PZ34" s="4"/>
      <c r="QA34" s="4"/>
      <c r="QB34" s="4"/>
      <c r="QC34" s="4"/>
      <c r="QD34" s="4"/>
      <c r="QE34" s="4"/>
      <c r="QF34" s="4"/>
      <c r="QG34" s="4"/>
      <c r="QH34" s="4"/>
      <c r="QI34" s="4"/>
      <c r="QJ34" s="4"/>
      <c r="QK34" s="4"/>
      <c r="QL34" s="4"/>
      <c r="QM34" s="4"/>
      <c r="QN34" s="4"/>
      <c r="QO34" s="4"/>
      <c r="QP34" s="4"/>
      <c r="QQ34" s="4"/>
      <c r="QR34" s="4"/>
      <c r="QS34" s="4"/>
      <c r="QT34" s="4"/>
      <c r="QU34" s="4"/>
      <c r="QV34" s="4"/>
      <c r="QW34" s="4"/>
      <c r="QX34" s="4"/>
      <c r="QY34" s="4"/>
      <c r="QZ34" s="4"/>
      <c r="RA34" s="4"/>
      <c r="RB34" s="4"/>
      <c r="RC34" s="4"/>
      <c r="RD34" s="4"/>
      <c r="RE34" s="4"/>
      <c r="RF34" s="4"/>
      <c r="RG34" s="4"/>
      <c r="RH34" s="4"/>
      <c r="RI34" s="4"/>
      <c r="RJ34" s="4"/>
      <c r="RK34" s="4"/>
      <c r="RL34" s="4"/>
      <c r="RM34" s="4"/>
      <c r="RN34" s="4"/>
      <c r="RO34" s="4"/>
      <c r="RP34" s="4"/>
      <c r="RQ34" s="4"/>
      <c r="RR34" s="4"/>
      <c r="RS34" s="4"/>
      <c r="RT34" s="4"/>
      <c r="RU34" s="4"/>
      <c r="RV34" s="4"/>
      <c r="RW34" s="4"/>
      <c r="RX34" s="4"/>
      <c r="RY34" s="4"/>
      <c r="RZ34" s="4"/>
      <c r="SA34" s="4"/>
      <c r="SB34" s="4"/>
      <c r="SC34" s="4"/>
      <c r="SD34" s="4"/>
      <c r="SE34" s="4"/>
      <c r="SF34" s="4"/>
      <c r="SG34" s="4"/>
      <c r="SH34" s="4"/>
      <c r="SI34" s="4"/>
      <c r="SJ34" s="4"/>
      <c r="SK34" s="4"/>
      <c r="SL34" s="4"/>
      <c r="SM34" s="4"/>
      <c r="SN34" s="4"/>
      <c r="SO34" s="4"/>
      <c r="SP34" s="4"/>
      <c r="SQ34" s="4"/>
      <c r="SR34" s="4"/>
      <c r="SS34" s="4"/>
      <c r="ST34" s="4"/>
      <c r="SU34" s="4"/>
      <c r="SV34" s="4"/>
      <c r="SW34" s="4"/>
      <c r="SX34" s="4"/>
      <c r="SY34" s="4"/>
      <c r="SZ34" s="4"/>
      <c r="TA34" s="4"/>
      <c r="TB34" s="4"/>
      <c r="TC34" s="4"/>
      <c r="TD34" s="4"/>
      <c r="TE34" s="4"/>
      <c r="TF34" s="4"/>
      <c r="TG34" s="4"/>
      <c r="TH34" s="4"/>
      <c r="TI34" s="4"/>
      <c r="TJ34" s="4"/>
      <c r="TK34" s="4"/>
      <c r="TL34" s="4"/>
      <c r="TM34" s="4"/>
      <c r="TN34" s="4"/>
      <c r="TO34" s="4"/>
      <c r="TP34" s="4"/>
      <c r="TQ34" s="4"/>
      <c r="TR34" s="4"/>
      <c r="TS34" s="4"/>
      <c r="TT34" s="4"/>
      <c r="TU34" s="4"/>
      <c r="TV34" s="4"/>
      <c r="TW34" s="4"/>
      <c r="TX34" s="4"/>
      <c r="TY34" s="4"/>
      <c r="TZ34" s="4"/>
      <c r="UA34" s="4"/>
      <c r="UB34" s="4"/>
      <c r="UC34" s="4"/>
      <c r="UD34" s="4"/>
      <c r="UE34" s="4"/>
      <c r="UF34" s="4"/>
      <c r="UG34" s="4"/>
      <c r="UH34" s="4"/>
      <c r="UI34" s="4"/>
      <c r="UJ34" s="4"/>
      <c r="UK34" s="4"/>
      <c r="UL34" s="4"/>
      <c r="UM34" s="4"/>
      <c r="UN34" s="4"/>
      <c r="UO34" s="4"/>
      <c r="UP34" s="4"/>
      <c r="UQ34" s="4"/>
      <c r="UR34" s="4"/>
      <c r="US34" s="4"/>
      <c r="UT34" s="4"/>
      <c r="UU34" s="4"/>
      <c r="UV34" s="4"/>
      <c r="UW34" s="4"/>
      <c r="UX34" s="4"/>
      <c r="UY34" s="4"/>
      <c r="UZ34" s="4"/>
      <c r="VA34" s="4"/>
      <c r="VB34" s="4"/>
      <c r="VC34" s="4"/>
      <c r="VD34" s="4"/>
      <c r="VE34" s="4"/>
      <c r="VF34" s="4"/>
      <c r="VG34" s="4"/>
      <c r="VH34" s="4"/>
      <c r="VI34" s="4"/>
      <c r="VJ34" s="4"/>
      <c r="VK34" s="4"/>
      <c r="VL34" s="4"/>
      <c r="VM34" s="4"/>
      <c r="VN34" s="4"/>
      <c r="VO34" s="4"/>
      <c r="VP34" s="4"/>
      <c r="VQ34" s="4"/>
      <c r="VR34" s="4"/>
      <c r="VS34" s="4"/>
      <c r="VT34" s="4"/>
      <c r="VU34" s="4"/>
      <c r="VV34" s="4"/>
      <c r="VW34" s="4"/>
      <c r="VX34" s="4"/>
      <c r="VY34" s="4"/>
      <c r="VZ34" s="4"/>
      <c r="WA34" s="4"/>
      <c r="WB34" s="4"/>
      <c r="WC34" s="4"/>
      <c r="WD34" s="4"/>
      <c r="WE34" s="4"/>
      <c r="WF34" s="4"/>
      <c r="WG34" s="4"/>
      <c r="WH34" s="4"/>
      <c r="WI34" s="4"/>
      <c r="WJ34" s="4"/>
      <c r="WK34" s="4"/>
      <c r="WL34" s="4"/>
      <c r="WM34" s="4"/>
      <c r="WN34" s="4"/>
      <c r="WO34" s="4"/>
      <c r="WP34" s="4"/>
      <c r="WQ34" s="4"/>
      <c r="WR34" s="4"/>
      <c r="WS34" s="4"/>
      <c r="WT34" s="4"/>
      <c r="WU34" s="4"/>
      <c r="WV34" s="4"/>
      <c r="WW34" s="4"/>
      <c r="WX34" s="4"/>
      <c r="WY34" s="4"/>
      <c r="WZ34" s="4"/>
      <c r="XA34" s="4"/>
      <c r="XB34" s="4"/>
      <c r="XC34" s="4"/>
      <c r="XD34" s="4"/>
      <c r="XE34" s="4"/>
      <c r="XF34" s="4"/>
      <c r="XG34" s="4"/>
      <c r="XH34" s="4"/>
      <c r="XI34" s="4"/>
      <c r="XJ34" s="4"/>
      <c r="XK34" s="4"/>
      <c r="XL34" s="4"/>
      <c r="XM34" s="4"/>
      <c r="XN34" s="4"/>
      <c r="XO34" s="4"/>
      <c r="XP34" s="4"/>
      <c r="XQ34" s="4"/>
      <c r="XR34" s="4"/>
      <c r="XS34" s="4"/>
      <c r="XT34" s="4"/>
      <c r="XU34" s="4"/>
      <c r="XV34" s="4"/>
      <c r="XW34" s="4"/>
      <c r="XX34" s="4"/>
      <c r="XY34" s="4"/>
      <c r="XZ34" s="4"/>
      <c r="YA34" s="4"/>
      <c r="YB34" s="4"/>
      <c r="YC34" s="4"/>
      <c r="YD34" s="4"/>
      <c r="YE34" s="4"/>
      <c r="YF34" s="4"/>
      <c r="YG34" s="4"/>
      <c r="YH34" s="4"/>
      <c r="YI34" s="4"/>
      <c r="YJ34" s="4"/>
      <c r="YK34" s="4"/>
      <c r="YL34" s="4"/>
      <c r="YM34" s="4"/>
      <c r="YN34" s="4"/>
      <c r="YO34" s="4"/>
      <c r="YP34" s="4"/>
      <c r="YQ34" s="4"/>
      <c r="YR34" s="4"/>
      <c r="YS34" s="4"/>
      <c r="YT34" s="4"/>
      <c r="YU34" s="4"/>
      <c r="YV34" s="4"/>
      <c r="YW34" s="4"/>
      <c r="YX34" s="4"/>
      <c r="YY34" s="4"/>
      <c r="YZ34" s="4"/>
      <c r="ZA34" s="4"/>
      <c r="ZB34" s="4"/>
      <c r="ZC34" s="4"/>
      <c r="ZD34" s="4"/>
      <c r="ZE34" s="4"/>
      <c r="ZF34" s="4"/>
      <c r="ZG34" s="4"/>
      <c r="ZH34" s="4"/>
      <c r="ZI34" s="4"/>
      <c r="ZJ34" s="4"/>
      <c r="ZK34" s="4"/>
      <c r="ZL34" s="4"/>
      <c r="ZM34" s="4"/>
      <c r="ZN34" s="4"/>
      <c r="ZO34" s="4"/>
      <c r="ZP34" s="4"/>
      <c r="ZQ34" s="4"/>
      <c r="ZR34" s="4"/>
      <c r="ZS34" s="4"/>
      <c r="ZT34" s="4"/>
      <c r="ZU34" s="4"/>
      <c r="ZV34" s="4"/>
      <c r="ZW34" s="4"/>
      <c r="ZX34" s="4"/>
      <c r="ZY34" s="4"/>
      <c r="ZZ34" s="4"/>
      <c r="AAA34" s="4"/>
      <c r="AAB34" s="4"/>
      <c r="AAC34" s="4"/>
      <c r="AAD34" s="4"/>
      <c r="AAE34" s="4"/>
      <c r="AAF34" s="4"/>
      <c r="AAG34" s="4"/>
      <c r="AAH34" s="4"/>
      <c r="AAI34" s="4"/>
      <c r="AAJ34" s="4"/>
      <c r="AAK34" s="4"/>
      <c r="AAL34" s="4"/>
      <c r="AAM34" s="4"/>
      <c r="AAN34" s="4"/>
      <c r="AAO34" s="4"/>
      <c r="AAP34" s="4"/>
      <c r="AAQ34" s="4"/>
      <c r="AAR34" s="4"/>
      <c r="AAS34" s="4"/>
      <c r="AAT34" s="4"/>
      <c r="AAU34" s="4"/>
      <c r="AAV34" s="4"/>
      <c r="AAW34" s="4"/>
      <c r="AAX34" s="4"/>
      <c r="AAY34" s="4"/>
      <c r="AAZ34" s="4"/>
      <c r="ABA34" s="4"/>
      <c r="ABB34" s="4"/>
      <c r="ABC34" s="4"/>
      <c r="ABD34" s="4"/>
      <c r="ABE34" s="4"/>
      <c r="ABF34" s="4"/>
      <c r="ABG34" s="4"/>
      <c r="ABH34" s="4"/>
      <c r="ABI34" s="4"/>
      <c r="ABJ34" s="4"/>
      <c r="ABK34" s="4"/>
      <c r="ABL34" s="4"/>
      <c r="ABM34" s="4"/>
      <c r="ABN34" s="4"/>
      <c r="ABO34" s="4"/>
      <c r="ABP34" s="4"/>
      <c r="ABQ34" s="4"/>
      <c r="ABR34" s="4"/>
      <c r="ABS34" s="4"/>
      <c r="ABT34" s="4"/>
      <c r="ABU34" s="4"/>
      <c r="ABV34" s="4"/>
      <c r="ABW34" s="4"/>
      <c r="ABX34" s="4"/>
      <c r="ABY34" s="4"/>
      <c r="ABZ34" s="4"/>
      <c r="ACA34" s="4"/>
      <c r="ACB34" s="4"/>
      <c r="ACC34" s="4"/>
      <c r="ACD34" s="4"/>
      <c r="ACE34" s="4"/>
      <c r="ACF34" s="4"/>
      <c r="ACG34" s="4"/>
      <c r="ACH34" s="4"/>
      <c r="ACI34" s="4"/>
      <c r="ACJ34" s="4"/>
      <c r="ACK34" s="4"/>
      <c r="ACL34" s="4"/>
      <c r="ACM34" s="4"/>
      <c r="ACN34" s="4"/>
      <c r="ACO34" s="4"/>
      <c r="ACP34" s="4"/>
      <c r="ACQ34" s="4"/>
      <c r="ACR34" s="4"/>
      <c r="ACS34" s="4"/>
      <c r="ACT34" s="4"/>
      <c r="ACU34" s="4"/>
      <c r="ACV34" s="4"/>
      <c r="ACW34" s="4"/>
      <c r="ACX34" s="4"/>
      <c r="ACY34" s="4"/>
      <c r="ACZ34" s="4"/>
      <c r="ADA34" s="4"/>
      <c r="ADB34" s="4"/>
      <c r="ADC34" s="4"/>
      <c r="ADD34" s="4"/>
      <c r="ADE34" s="4"/>
      <c r="ADF34" s="4"/>
      <c r="ADG34" s="4"/>
      <c r="ADH34" s="4"/>
      <c r="ADI34" s="4"/>
      <c r="ADJ34" s="4"/>
      <c r="ADK34" s="4"/>
      <c r="ADL34" s="4"/>
      <c r="ADM34" s="4"/>
      <c r="ADN34" s="4"/>
      <c r="ADO34" s="4"/>
      <c r="ADP34" s="4"/>
      <c r="ADQ34" s="4"/>
      <c r="ADR34" s="4"/>
      <c r="ADS34" s="4"/>
      <c r="ADT34" s="4"/>
      <c r="ADU34" s="4"/>
      <c r="ADV34" s="4"/>
      <c r="ADW34" s="4"/>
      <c r="ADX34" s="4"/>
      <c r="ADY34" s="4"/>
      <c r="ADZ34" s="4"/>
      <c r="AEA34" s="4"/>
      <c r="AEB34" s="4"/>
      <c r="AEC34" s="4"/>
      <c r="AED34" s="4"/>
      <c r="AEE34" s="4"/>
      <c r="AEF34" s="4"/>
      <c r="AEG34" s="4"/>
      <c r="AEH34" s="4"/>
      <c r="AEI34" s="4"/>
      <c r="AEJ34" s="4"/>
      <c r="AEK34" s="4"/>
      <c r="AEL34" s="4"/>
      <c r="AEM34" s="4"/>
      <c r="AEN34" s="4"/>
      <c r="AEO34" s="4"/>
      <c r="AEP34" s="4"/>
      <c r="AEQ34" s="4"/>
      <c r="AER34" s="4"/>
      <c r="AES34" s="4"/>
      <c r="AET34" s="4"/>
      <c r="AEU34" s="4"/>
      <c r="AEV34" s="4"/>
      <c r="AEW34" s="4"/>
      <c r="AEX34" s="4"/>
      <c r="AEY34" s="4"/>
      <c r="AEZ34" s="4"/>
      <c r="AFA34" s="4"/>
      <c r="AFB34" s="4"/>
      <c r="AFC34" s="4"/>
      <c r="AFD34" s="4"/>
      <c r="AFE34" s="4"/>
      <c r="AFF34" s="4"/>
      <c r="AFG34" s="4"/>
      <c r="AFH34" s="4"/>
      <c r="AFI34" s="4"/>
      <c r="AFJ34" s="4"/>
      <c r="AFK34" s="4"/>
      <c r="AFL34" s="4"/>
      <c r="AFM34" s="4"/>
      <c r="AFN34" s="4"/>
      <c r="AFO34" s="4"/>
      <c r="AFP34" s="4"/>
      <c r="AFQ34" s="4"/>
      <c r="AFR34" s="4"/>
      <c r="AFS34" s="4"/>
      <c r="AFT34" s="4"/>
      <c r="AFU34" s="4"/>
      <c r="AFV34" s="4"/>
      <c r="AFW34" s="4"/>
      <c r="AFX34" s="4"/>
      <c r="AFY34" s="4"/>
      <c r="AFZ34" s="4"/>
      <c r="AGA34" s="4"/>
      <c r="AGB34" s="4"/>
      <c r="AGC34" s="4"/>
      <c r="AGD34" s="4"/>
      <c r="AGE34" s="4"/>
      <c r="AGF34" s="4"/>
      <c r="AGG34" s="4"/>
      <c r="AGH34" s="4"/>
      <c r="AGI34" s="4"/>
      <c r="AGJ34" s="4"/>
      <c r="AGK34" s="4"/>
      <c r="AGL34" s="4"/>
      <c r="AGM34" s="4"/>
      <c r="AGN34" s="4"/>
      <c r="AGO34" s="4"/>
      <c r="AGP34" s="4"/>
      <c r="AGQ34" s="4"/>
      <c r="AGR34" s="4"/>
      <c r="AGS34" s="4"/>
      <c r="AGT34" s="4"/>
      <c r="AGU34" s="4"/>
      <c r="AGV34" s="4"/>
      <c r="AGW34" s="4"/>
      <c r="AGX34" s="4"/>
      <c r="AGY34" s="4"/>
      <c r="AGZ34" s="4"/>
      <c r="AHA34" s="4"/>
      <c r="AHB34" s="4"/>
      <c r="AHC34" s="4"/>
      <c r="AHD34" s="4"/>
      <c r="AHE34" s="4"/>
      <c r="AHF34" s="4"/>
      <c r="AHG34" s="4"/>
      <c r="AHH34" s="4"/>
      <c r="AHI34" s="4"/>
      <c r="AHJ34" s="4"/>
      <c r="AHK34" s="4"/>
      <c r="AHL34" s="4"/>
      <c r="AHM34" s="4"/>
      <c r="AHN34" s="4"/>
      <c r="AHO34" s="4"/>
      <c r="AHP34" s="4"/>
      <c r="AHQ34" s="4"/>
      <c r="AHR34" s="4"/>
      <c r="AHS34" s="4"/>
      <c r="AHT34" s="4"/>
      <c r="AHU34" s="4"/>
      <c r="AHV34" s="4"/>
      <c r="AHW34" s="4"/>
      <c r="AHX34" s="4"/>
      <c r="AHY34" s="4"/>
      <c r="AHZ34" s="4"/>
      <c r="AIA34" s="4"/>
      <c r="AIB34" s="4"/>
      <c r="AIC34" s="4"/>
      <c r="AID34" s="4"/>
      <c r="AIE34" s="4"/>
      <c r="AIF34" s="4"/>
      <c r="AIG34" s="4"/>
      <c r="AIH34" s="4"/>
      <c r="AII34" s="4"/>
      <c r="AIJ34" s="4"/>
      <c r="AIK34" s="4"/>
      <c r="AIL34" s="4"/>
      <c r="AIM34" s="4"/>
      <c r="AIN34" s="4"/>
      <c r="AIO34" s="4"/>
      <c r="AIP34" s="4"/>
      <c r="AIQ34" s="4"/>
      <c r="AIR34" s="4"/>
      <c r="AIS34" s="4"/>
      <c r="AIT34" s="4"/>
      <c r="AIU34" s="4"/>
      <c r="AIV34" s="4"/>
      <c r="AIW34" s="4"/>
      <c r="AIX34" s="4"/>
      <c r="AIY34" s="4"/>
      <c r="AIZ34" s="4"/>
      <c r="AJA34" s="4"/>
      <c r="AJB34" s="4"/>
      <c r="AJC34" s="4"/>
      <c r="AJD34" s="4"/>
      <c r="AJE34" s="4"/>
      <c r="AJF34" s="4"/>
      <c r="AJG34" s="4"/>
      <c r="AJH34" s="4"/>
      <c r="AJI34" s="4"/>
      <c r="AJJ34" s="4"/>
      <c r="AJK34" s="4"/>
      <c r="AJL34" s="4"/>
      <c r="AJM34" s="4"/>
      <c r="AJN34" s="4"/>
      <c r="AJO34" s="4"/>
      <c r="AJP34" s="4"/>
      <c r="AJQ34" s="4"/>
      <c r="AJR34" s="4"/>
      <c r="AJS34" s="4"/>
      <c r="AJT34" s="4"/>
      <c r="AJU34" s="4"/>
      <c r="AJV34" s="4"/>
      <c r="AJW34" s="4"/>
      <c r="AJX34" s="4"/>
      <c r="AJY34" s="4"/>
      <c r="AJZ34" s="4"/>
      <c r="AKA34" s="4"/>
      <c r="AKB34" s="4"/>
      <c r="AKC34" s="4"/>
      <c r="AKD34" s="4"/>
      <c r="AKE34" s="4"/>
      <c r="AKF34" s="4"/>
      <c r="AKG34" s="4"/>
      <c r="AKH34" s="4"/>
      <c r="AKI34" s="4"/>
      <c r="AKJ34" s="4"/>
      <c r="AKK34" s="4"/>
      <c r="AKL34" s="4"/>
      <c r="AKM34" s="4"/>
      <c r="AKN34" s="4"/>
      <c r="AKO34" s="4"/>
      <c r="AKP34" s="4"/>
      <c r="AKQ34" s="4"/>
      <c r="AKR34" s="4"/>
      <c r="AKS34" s="4"/>
      <c r="AKT34" s="4"/>
      <c r="AKU34" s="4"/>
      <c r="AKV34" s="4"/>
      <c r="AKW34" s="4"/>
      <c r="AKX34" s="4"/>
      <c r="AKY34" s="4"/>
      <c r="AKZ34" s="4"/>
      <c r="ALA34" s="4"/>
      <c r="ALB34" s="4"/>
      <c r="ALC34" s="4"/>
      <c r="ALD34" s="4"/>
      <c r="ALE34" s="4"/>
      <c r="ALF34" s="4"/>
      <c r="ALG34" s="4"/>
      <c r="ALH34" s="4"/>
      <c r="ALI34" s="4"/>
      <c r="ALJ34" s="4"/>
      <c r="ALK34" s="4"/>
      <c r="ALL34" s="4"/>
      <c r="ALM34" s="4"/>
      <c r="ALN34" s="4"/>
      <c r="ALO34" s="4"/>
      <c r="ALP34" s="4"/>
      <c r="ALQ34" s="4"/>
      <c r="ALR34" s="4"/>
    </row>
    <row r="35" spans="1:1006" s="7" customFormat="1" ht="15.75" thickBot="1">
      <c r="A35" s="42" t="s">
        <v>42</v>
      </c>
      <c r="B35" s="11"/>
      <c r="C35" s="43" t="s">
        <v>66</v>
      </c>
      <c r="D35" s="11"/>
      <c r="E35" s="11"/>
      <c r="F35" s="11"/>
      <c r="G35" s="19">
        <f>SUM(G36:G38)</f>
        <v>4337.9199999999992</v>
      </c>
      <c r="H35" s="19">
        <f>SUM(H36:H38)</f>
        <v>5544.74</v>
      </c>
      <c r="I35" s="349"/>
      <c r="J35" s="315">
        <f t="shared" ref="J35:O35" si="15">SUM(J36:J38)</f>
        <v>0</v>
      </c>
      <c r="K35" s="315">
        <f t="shared" si="15"/>
        <v>0</v>
      </c>
      <c r="L35" s="315">
        <f t="shared" si="15"/>
        <v>3904.1280000000002</v>
      </c>
      <c r="M35" s="315">
        <f t="shared" si="15"/>
        <v>0</v>
      </c>
      <c r="N35" s="315">
        <f t="shared" si="15"/>
        <v>216.89600000000002</v>
      </c>
      <c r="O35" s="315">
        <f t="shared" si="15"/>
        <v>216.89600000000002</v>
      </c>
      <c r="P35" s="293">
        <f t="shared" si="4"/>
        <v>4337.92</v>
      </c>
      <c r="Q35" s="367">
        <f t="shared" si="1"/>
        <v>0</v>
      </c>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row>
    <row r="36" spans="1:1006" s="7" customFormat="1">
      <c r="A36" s="306" t="s">
        <v>43</v>
      </c>
      <c r="B36" s="307" t="str">
        <f>'COMPOSIÇÕES IFAL'!B68</f>
        <v>IFAL 3.01</v>
      </c>
      <c r="C36" s="358" t="str">
        <f>IFERROR(VLOOKUP(B36,'Serviços FEV2019'!$A$1:$AC$17000,2,),IFERROR(VLOOKUP(B36,'ORSE FEV2019'!$A$1:$S$16684,2,),VLOOKUP(B36,'COMPOSIÇÕES IFAL'!$B$1:$X$12973,2,)))</f>
        <v>PORTA DE ABRIR TIPO PARANÁ 1 FOLHA - 80X2,10</v>
      </c>
      <c r="D36" s="296" t="str">
        <f>IFERROR(VLOOKUP(B36,'Serviços FEV2019'!$A$1:$AC$17000,3,),IFERROR(VLOOKUP(B36,'ORSE FEV2019'!$A$1:$S$16684,3,),VLOOKUP(B36,'COMPOSIÇÕES IFAL'!$B$1:$X$12973,3,)))</f>
        <v xml:space="preserve">UN    </v>
      </c>
      <c r="E36" s="303">
        <f>Memorial!E29</f>
        <v>3</v>
      </c>
      <c r="F36" s="134">
        <f>IFERROR(VLOOKUP(B36,'Serviços FEV2019'!$A$1:$AC$17000,5,),IFERROR(VLOOKUP(B36,'ORSE FEV2019'!$A$1:$S$16684,4,),VLOOKUP(B36,'COMPOSIÇÕES IFAL'!$B$1:$X$12973,6,)))</f>
        <v>1384.11</v>
      </c>
      <c r="G36" s="298">
        <f t="shared" ref="G36" si="16">ROUND(F36*E36,2)</f>
        <v>4152.33</v>
      </c>
      <c r="H36" s="298">
        <f>ROUND(G36*(1+$E$121),2)</f>
        <v>5307.51</v>
      </c>
      <c r="I36" s="220"/>
      <c r="J36" s="352"/>
      <c r="K36" s="352"/>
      <c r="L36" s="352">
        <f t="shared" ref="L36:L38" si="17">$G36*0.9</f>
        <v>3737.0970000000002</v>
      </c>
      <c r="M36" s="352"/>
      <c r="N36" s="317">
        <f t="shared" ref="N36:O38" si="18">$G36*0.05</f>
        <v>207.6165</v>
      </c>
      <c r="O36" s="317">
        <f t="shared" si="18"/>
        <v>207.6165</v>
      </c>
      <c r="P36" s="204">
        <f t="shared" si="4"/>
        <v>4152.33</v>
      </c>
      <c r="Q36" s="367">
        <f t="shared" si="1"/>
        <v>0</v>
      </c>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row>
    <row r="37" spans="1:1006" s="7" customFormat="1">
      <c r="A37" s="306" t="s">
        <v>44</v>
      </c>
      <c r="B37" s="307" t="str">
        <f>'COMPOSIÇÕES IFAL'!B72</f>
        <v>IFAL 3.02</v>
      </c>
      <c r="C37" s="358" t="str">
        <f>IFERROR(VLOOKUP(B37,'Serviços FEV2019'!$A$1:$AC$17000,2,),IFERROR(VLOOKUP(B37,'ORSE FEV2019'!$A$1:$S$16684,2,),VLOOKUP(B37,'COMPOSIÇÕES IFAL'!$B$1:$X$12973,2,)))</f>
        <v>JANELA TIPO BOCA DE LOBO - 0,80X0,40/1,70</v>
      </c>
      <c r="D37" s="296" t="str">
        <f>IFERROR(VLOOKUP(B37,'Serviços FEV2019'!$A$1:$AC$17000,3,),IFERROR(VLOOKUP(B37,'ORSE FEV2019'!$A$1:$S$16684,3,),VLOOKUP(B37,'COMPOSIÇÕES IFAL'!$B$1:$X$12973,3,)))</f>
        <v xml:space="preserve">UN    </v>
      </c>
      <c r="E37" s="303">
        <f>Memorial!E30</f>
        <v>1</v>
      </c>
      <c r="F37" s="134">
        <f>IFERROR(VLOOKUP(B37,'Serviços FEV2019'!$A$1:$AC$17000,5,),IFERROR(VLOOKUP(B37,'ORSE FEV2019'!$A$1:$S$16684,4,),VLOOKUP(B37,'COMPOSIÇÕES IFAL'!$B$1:$X$12973,6,)))</f>
        <v>113.86000000000001</v>
      </c>
      <c r="G37" s="298">
        <f t="shared" ref="G37:G38" si="19">ROUND(F37*E37,2)</f>
        <v>113.86</v>
      </c>
      <c r="H37" s="298">
        <f>ROUND(G37*(1+$E$121),2)</f>
        <v>145.54</v>
      </c>
      <c r="I37" s="220"/>
      <c r="J37" s="352"/>
      <c r="K37" s="352"/>
      <c r="L37" s="352">
        <f t="shared" si="17"/>
        <v>102.474</v>
      </c>
      <c r="M37" s="352"/>
      <c r="N37" s="317">
        <f t="shared" si="18"/>
        <v>5.6930000000000005</v>
      </c>
      <c r="O37" s="317">
        <f t="shared" si="18"/>
        <v>5.6930000000000005</v>
      </c>
      <c r="P37" s="204">
        <f t="shared" si="4"/>
        <v>113.86</v>
      </c>
      <c r="Q37" s="367">
        <f t="shared" si="1"/>
        <v>0</v>
      </c>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4"/>
      <c r="QT37" s="4"/>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4"/>
      <c r="RV37" s="4"/>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4"/>
      <c r="SX37" s="4"/>
      <c r="SY37" s="4"/>
      <c r="SZ37" s="4"/>
      <c r="TA37" s="4"/>
      <c r="TB37" s="4"/>
      <c r="TC37" s="4"/>
      <c r="TD37" s="4"/>
      <c r="TE37" s="4"/>
      <c r="TF37" s="4"/>
      <c r="TG37" s="4"/>
      <c r="TH37" s="4"/>
      <c r="TI37" s="4"/>
      <c r="TJ37" s="4"/>
      <c r="TK37" s="4"/>
      <c r="TL37" s="4"/>
      <c r="TM37" s="4"/>
      <c r="TN37" s="4"/>
      <c r="TO37" s="4"/>
      <c r="TP37" s="4"/>
      <c r="TQ37" s="4"/>
      <c r="TR37" s="4"/>
      <c r="TS37" s="4"/>
      <c r="TT37" s="4"/>
      <c r="TU37" s="4"/>
      <c r="TV37" s="4"/>
      <c r="TW37" s="4"/>
      <c r="TX37" s="4"/>
      <c r="TY37" s="4"/>
      <c r="TZ37" s="4"/>
      <c r="UA37" s="4"/>
      <c r="UB37" s="4"/>
      <c r="UC37" s="4"/>
      <c r="UD37" s="4"/>
      <c r="UE37" s="4"/>
      <c r="UF37" s="4"/>
      <c r="UG37" s="4"/>
      <c r="UH37" s="4"/>
      <c r="UI37" s="4"/>
      <c r="UJ37" s="4"/>
      <c r="UK37" s="4"/>
      <c r="UL37" s="4"/>
      <c r="UM37" s="4"/>
      <c r="UN37" s="4"/>
      <c r="UO37" s="4"/>
      <c r="UP37" s="4"/>
      <c r="UQ37" s="4"/>
      <c r="UR37" s="4"/>
      <c r="US37" s="4"/>
      <c r="UT37" s="4"/>
      <c r="UU37" s="4"/>
      <c r="UV37" s="4"/>
      <c r="UW37" s="4"/>
      <c r="UX37" s="4"/>
      <c r="UY37" s="4"/>
      <c r="UZ37" s="4"/>
      <c r="VA37" s="4"/>
      <c r="VB37" s="4"/>
      <c r="VC37" s="4"/>
      <c r="VD37" s="4"/>
      <c r="VE37" s="4"/>
      <c r="VF37" s="4"/>
      <c r="VG37" s="4"/>
      <c r="VH37" s="4"/>
      <c r="VI37" s="4"/>
      <c r="VJ37" s="4"/>
      <c r="VK37" s="4"/>
      <c r="VL37" s="4"/>
      <c r="VM37" s="4"/>
      <c r="VN37" s="4"/>
      <c r="VO37" s="4"/>
      <c r="VP37" s="4"/>
      <c r="VQ37" s="4"/>
      <c r="VR37" s="4"/>
      <c r="VS37" s="4"/>
      <c r="VT37" s="4"/>
      <c r="VU37" s="4"/>
      <c r="VV37" s="4"/>
      <c r="VW37" s="4"/>
      <c r="VX37" s="4"/>
      <c r="VY37" s="4"/>
      <c r="VZ37" s="4"/>
      <c r="WA37" s="4"/>
      <c r="WB37" s="4"/>
      <c r="WC37" s="4"/>
      <c r="WD37" s="4"/>
      <c r="WE37" s="4"/>
      <c r="WF37" s="4"/>
      <c r="WG37" s="4"/>
      <c r="WH37" s="4"/>
      <c r="WI37" s="4"/>
      <c r="WJ37" s="4"/>
      <c r="WK37" s="4"/>
      <c r="WL37" s="4"/>
      <c r="WM37" s="4"/>
      <c r="WN37" s="4"/>
      <c r="WO37" s="4"/>
      <c r="WP37" s="4"/>
      <c r="WQ37" s="4"/>
      <c r="WR37" s="4"/>
      <c r="WS37" s="4"/>
      <c r="WT37" s="4"/>
      <c r="WU37" s="4"/>
      <c r="WV37" s="4"/>
      <c r="WW37" s="4"/>
      <c r="WX37" s="4"/>
      <c r="WY37" s="4"/>
      <c r="WZ37" s="4"/>
      <c r="XA37" s="4"/>
      <c r="XB37" s="4"/>
      <c r="XC37" s="4"/>
      <c r="XD37" s="4"/>
      <c r="XE37" s="4"/>
      <c r="XF37" s="4"/>
      <c r="XG37" s="4"/>
      <c r="XH37" s="4"/>
      <c r="XI37" s="4"/>
      <c r="XJ37" s="4"/>
      <c r="XK37" s="4"/>
      <c r="XL37" s="4"/>
      <c r="XM37" s="4"/>
      <c r="XN37" s="4"/>
      <c r="XO37" s="4"/>
      <c r="XP37" s="4"/>
      <c r="XQ37" s="4"/>
      <c r="XR37" s="4"/>
      <c r="XS37" s="4"/>
      <c r="XT37" s="4"/>
      <c r="XU37" s="4"/>
      <c r="XV37" s="4"/>
      <c r="XW37" s="4"/>
      <c r="XX37" s="4"/>
      <c r="XY37" s="4"/>
      <c r="XZ37" s="4"/>
      <c r="YA37" s="4"/>
      <c r="YB37" s="4"/>
      <c r="YC37" s="4"/>
      <c r="YD37" s="4"/>
      <c r="YE37" s="4"/>
      <c r="YF37" s="4"/>
      <c r="YG37" s="4"/>
      <c r="YH37" s="4"/>
      <c r="YI37" s="4"/>
      <c r="YJ37" s="4"/>
      <c r="YK37" s="4"/>
      <c r="YL37" s="4"/>
      <c r="YM37" s="4"/>
      <c r="YN37" s="4"/>
      <c r="YO37" s="4"/>
      <c r="YP37" s="4"/>
      <c r="YQ37" s="4"/>
      <c r="YR37" s="4"/>
      <c r="YS37" s="4"/>
      <c r="YT37" s="4"/>
      <c r="YU37" s="4"/>
      <c r="YV37" s="4"/>
      <c r="YW37" s="4"/>
      <c r="YX37" s="4"/>
      <c r="YY37" s="4"/>
      <c r="YZ37" s="4"/>
      <c r="ZA37" s="4"/>
      <c r="ZB37" s="4"/>
      <c r="ZC37" s="4"/>
      <c r="ZD37" s="4"/>
      <c r="ZE37" s="4"/>
      <c r="ZF37" s="4"/>
      <c r="ZG37" s="4"/>
      <c r="ZH37" s="4"/>
      <c r="ZI37" s="4"/>
      <c r="ZJ37" s="4"/>
      <c r="ZK37" s="4"/>
      <c r="ZL37" s="4"/>
      <c r="ZM37" s="4"/>
      <c r="ZN37" s="4"/>
      <c r="ZO37" s="4"/>
      <c r="ZP37" s="4"/>
      <c r="ZQ37" s="4"/>
      <c r="ZR37" s="4"/>
      <c r="ZS37" s="4"/>
      <c r="ZT37" s="4"/>
      <c r="ZU37" s="4"/>
      <c r="ZV37" s="4"/>
      <c r="ZW37" s="4"/>
      <c r="ZX37" s="4"/>
      <c r="ZY37" s="4"/>
      <c r="ZZ37" s="4"/>
      <c r="AAA37" s="4"/>
      <c r="AAB37" s="4"/>
      <c r="AAC37" s="4"/>
      <c r="AAD37" s="4"/>
      <c r="AAE37" s="4"/>
      <c r="AAF37" s="4"/>
      <c r="AAG37" s="4"/>
      <c r="AAH37" s="4"/>
      <c r="AAI37" s="4"/>
      <c r="AAJ37" s="4"/>
      <c r="AAK37" s="4"/>
      <c r="AAL37" s="4"/>
      <c r="AAM37" s="4"/>
      <c r="AAN37" s="4"/>
      <c r="AAO37" s="4"/>
      <c r="AAP37" s="4"/>
      <c r="AAQ37" s="4"/>
      <c r="AAR37" s="4"/>
      <c r="AAS37" s="4"/>
      <c r="AAT37" s="4"/>
      <c r="AAU37" s="4"/>
      <c r="AAV37" s="4"/>
      <c r="AAW37" s="4"/>
      <c r="AAX37" s="4"/>
      <c r="AAY37" s="4"/>
      <c r="AAZ37" s="4"/>
      <c r="ABA37" s="4"/>
      <c r="ABB37" s="4"/>
      <c r="ABC37" s="4"/>
      <c r="ABD37" s="4"/>
      <c r="ABE37" s="4"/>
      <c r="ABF37" s="4"/>
      <c r="ABG37" s="4"/>
      <c r="ABH37" s="4"/>
      <c r="ABI37" s="4"/>
      <c r="ABJ37" s="4"/>
      <c r="ABK37" s="4"/>
      <c r="ABL37" s="4"/>
      <c r="ABM37" s="4"/>
      <c r="ABN37" s="4"/>
      <c r="ABO37" s="4"/>
      <c r="ABP37" s="4"/>
      <c r="ABQ37" s="4"/>
      <c r="ABR37" s="4"/>
      <c r="ABS37" s="4"/>
      <c r="ABT37" s="4"/>
      <c r="ABU37" s="4"/>
      <c r="ABV37" s="4"/>
      <c r="ABW37" s="4"/>
      <c r="ABX37" s="4"/>
      <c r="ABY37" s="4"/>
      <c r="ABZ37" s="4"/>
      <c r="ACA37" s="4"/>
      <c r="ACB37" s="4"/>
      <c r="ACC37" s="4"/>
      <c r="ACD37" s="4"/>
      <c r="ACE37" s="4"/>
      <c r="ACF37" s="4"/>
      <c r="ACG37" s="4"/>
      <c r="ACH37" s="4"/>
      <c r="ACI37" s="4"/>
      <c r="ACJ37" s="4"/>
      <c r="ACK37" s="4"/>
      <c r="ACL37" s="4"/>
      <c r="ACM37" s="4"/>
      <c r="ACN37" s="4"/>
      <c r="ACO37" s="4"/>
      <c r="ACP37" s="4"/>
      <c r="ACQ37" s="4"/>
      <c r="ACR37" s="4"/>
      <c r="ACS37" s="4"/>
      <c r="ACT37" s="4"/>
      <c r="ACU37" s="4"/>
      <c r="ACV37" s="4"/>
      <c r="ACW37" s="4"/>
      <c r="ACX37" s="4"/>
      <c r="ACY37" s="4"/>
      <c r="ACZ37" s="4"/>
      <c r="ADA37" s="4"/>
      <c r="ADB37" s="4"/>
      <c r="ADC37" s="4"/>
      <c r="ADD37" s="4"/>
      <c r="ADE37" s="4"/>
      <c r="ADF37" s="4"/>
      <c r="ADG37" s="4"/>
      <c r="ADH37" s="4"/>
      <c r="ADI37" s="4"/>
      <c r="ADJ37" s="4"/>
      <c r="ADK37" s="4"/>
      <c r="ADL37" s="4"/>
      <c r="ADM37" s="4"/>
      <c r="ADN37" s="4"/>
      <c r="ADO37" s="4"/>
      <c r="ADP37" s="4"/>
      <c r="ADQ37" s="4"/>
      <c r="ADR37" s="4"/>
      <c r="ADS37" s="4"/>
      <c r="ADT37" s="4"/>
      <c r="ADU37" s="4"/>
      <c r="ADV37" s="4"/>
      <c r="ADW37" s="4"/>
      <c r="ADX37" s="4"/>
      <c r="ADY37" s="4"/>
      <c r="ADZ37" s="4"/>
      <c r="AEA37" s="4"/>
      <c r="AEB37" s="4"/>
      <c r="AEC37" s="4"/>
      <c r="AED37" s="4"/>
      <c r="AEE37" s="4"/>
      <c r="AEF37" s="4"/>
      <c r="AEG37" s="4"/>
      <c r="AEH37" s="4"/>
      <c r="AEI37" s="4"/>
      <c r="AEJ37" s="4"/>
      <c r="AEK37" s="4"/>
      <c r="AEL37" s="4"/>
      <c r="AEM37" s="4"/>
      <c r="AEN37" s="4"/>
      <c r="AEO37" s="4"/>
      <c r="AEP37" s="4"/>
      <c r="AEQ37" s="4"/>
      <c r="AER37" s="4"/>
      <c r="AES37" s="4"/>
      <c r="AET37" s="4"/>
      <c r="AEU37" s="4"/>
      <c r="AEV37" s="4"/>
      <c r="AEW37" s="4"/>
      <c r="AEX37" s="4"/>
      <c r="AEY37" s="4"/>
      <c r="AEZ37" s="4"/>
      <c r="AFA37" s="4"/>
      <c r="AFB37" s="4"/>
      <c r="AFC37" s="4"/>
      <c r="AFD37" s="4"/>
      <c r="AFE37" s="4"/>
      <c r="AFF37" s="4"/>
      <c r="AFG37" s="4"/>
      <c r="AFH37" s="4"/>
      <c r="AFI37" s="4"/>
      <c r="AFJ37" s="4"/>
      <c r="AFK37" s="4"/>
      <c r="AFL37" s="4"/>
      <c r="AFM37" s="4"/>
      <c r="AFN37" s="4"/>
      <c r="AFO37" s="4"/>
      <c r="AFP37" s="4"/>
      <c r="AFQ37" s="4"/>
      <c r="AFR37" s="4"/>
      <c r="AFS37" s="4"/>
      <c r="AFT37" s="4"/>
      <c r="AFU37" s="4"/>
      <c r="AFV37" s="4"/>
      <c r="AFW37" s="4"/>
      <c r="AFX37" s="4"/>
      <c r="AFY37" s="4"/>
      <c r="AFZ37" s="4"/>
      <c r="AGA37" s="4"/>
      <c r="AGB37" s="4"/>
      <c r="AGC37" s="4"/>
      <c r="AGD37" s="4"/>
      <c r="AGE37" s="4"/>
      <c r="AGF37" s="4"/>
      <c r="AGG37" s="4"/>
      <c r="AGH37" s="4"/>
      <c r="AGI37" s="4"/>
      <c r="AGJ37" s="4"/>
      <c r="AGK37" s="4"/>
      <c r="AGL37" s="4"/>
      <c r="AGM37" s="4"/>
      <c r="AGN37" s="4"/>
      <c r="AGO37" s="4"/>
      <c r="AGP37" s="4"/>
      <c r="AGQ37" s="4"/>
      <c r="AGR37" s="4"/>
      <c r="AGS37" s="4"/>
      <c r="AGT37" s="4"/>
      <c r="AGU37" s="4"/>
      <c r="AGV37" s="4"/>
      <c r="AGW37" s="4"/>
      <c r="AGX37" s="4"/>
      <c r="AGY37" s="4"/>
      <c r="AGZ37" s="4"/>
      <c r="AHA37" s="4"/>
      <c r="AHB37" s="4"/>
      <c r="AHC37" s="4"/>
      <c r="AHD37" s="4"/>
      <c r="AHE37" s="4"/>
      <c r="AHF37" s="4"/>
      <c r="AHG37" s="4"/>
      <c r="AHH37" s="4"/>
      <c r="AHI37" s="4"/>
      <c r="AHJ37" s="4"/>
      <c r="AHK37" s="4"/>
      <c r="AHL37" s="4"/>
      <c r="AHM37" s="4"/>
      <c r="AHN37" s="4"/>
      <c r="AHO37" s="4"/>
      <c r="AHP37" s="4"/>
      <c r="AHQ37" s="4"/>
      <c r="AHR37" s="4"/>
      <c r="AHS37" s="4"/>
      <c r="AHT37" s="4"/>
      <c r="AHU37" s="4"/>
      <c r="AHV37" s="4"/>
      <c r="AHW37" s="4"/>
      <c r="AHX37" s="4"/>
      <c r="AHY37" s="4"/>
      <c r="AHZ37" s="4"/>
      <c r="AIA37" s="4"/>
      <c r="AIB37" s="4"/>
      <c r="AIC37" s="4"/>
      <c r="AID37" s="4"/>
      <c r="AIE37" s="4"/>
      <c r="AIF37" s="4"/>
      <c r="AIG37" s="4"/>
      <c r="AIH37" s="4"/>
      <c r="AII37" s="4"/>
      <c r="AIJ37" s="4"/>
      <c r="AIK37" s="4"/>
      <c r="AIL37" s="4"/>
      <c r="AIM37" s="4"/>
      <c r="AIN37" s="4"/>
      <c r="AIO37" s="4"/>
      <c r="AIP37" s="4"/>
      <c r="AIQ37" s="4"/>
      <c r="AIR37" s="4"/>
      <c r="AIS37" s="4"/>
      <c r="AIT37" s="4"/>
      <c r="AIU37" s="4"/>
      <c r="AIV37" s="4"/>
      <c r="AIW37" s="4"/>
      <c r="AIX37" s="4"/>
      <c r="AIY37" s="4"/>
      <c r="AIZ37" s="4"/>
      <c r="AJA37" s="4"/>
      <c r="AJB37" s="4"/>
      <c r="AJC37" s="4"/>
      <c r="AJD37" s="4"/>
      <c r="AJE37" s="4"/>
      <c r="AJF37" s="4"/>
      <c r="AJG37" s="4"/>
      <c r="AJH37" s="4"/>
      <c r="AJI37" s="4"/>
      <c r="AJJ37" s="4"/>
      <c r="AJK37" s="4"/>
      <c r="AJL37" s="4"/>
      <c r="AJM37" s="4"/>
      <c r="AJN37" s="4"/>
      <c r="AJO37" s="4"/>
      <c r="AJP37" s="4"/>
      <c r="AJQ37" s="4"/>
      <c r="AJR37" s="4"/>
      <c r="AJS37" s="4"/>
      <c r="AJT37" s="4"/>
      <c r="AJU37" s="4"/>
      <c r="AJV37" s="4"/>
      <c r="AJW37" s="4"/>
      <c r="AJX37" s="4"/>
      <c r="AJY37" s="4"/>
      <c r="AJZ37" s="4"/>
      <c r="AKA37" s="4"/>
      <c r="AKB37" s="4"/>
      <c r="AKC37" s="4"/>
      <c r="AKD37" s="4"/>
      <c r="AKE37" s="4"/>
      <c r="AKF37" s="4"/>
      <c r="AKG37" s="4"/>
      <c r="AKH37" s="4"/>
      <c r="AKI37" s="4"/>
      <c r="AKJ37" s="4"/>
      <c r="AKK37" s="4"/>
      <c r="AKL37" s="4"/>
      <c r="AKM37" s="4"/>
      <c r="AKN37" s="4"/>
      <c r="AKO37" s="4"/>
      <c r="AKP37" s="4"/>
      <c r="AKQ37" s="4"/>
      <c r="AKR37" s="4"/>
      <c r="AKS37" s="4"/>
      <c r="AKT37" s="4"/>
      <c r="AKU37" s="4"/>
      <c r="AKV37" s="4"/>
      <c r="AKW37" s="4"/>
      <c r="AKX37" s="4"/>
      <c r="AKY37" s="4"/>
      <c r="AKZ37" s="4"/>
      <c r="ALA37" s="4"/>
      <c r="ALB37" s="4"/>
      <c r="ALC37" s="4"/>
      <c r="ALD37" s="4"/>
      <c r="ALE37" s="4"/>
      <c r="ALF37" s="4"/>
      <c r="ALG37" s="4"/>
      <c r="ALH37" s="4"/>
      <c r="ALI37" s="4"/>
      <c r="ALJ37" s="4"/>
      <c r="ALK37" s="4"/>
      <c r="ALL37" s="4"/>
      <c r="ALM37" s="4"/>
      <c r="ALN37" s="4"/>
      <c r="ALO37" s="4"/>
      <c r="ALP37" s="4"/>
      <c r="ALQ37" s="4"/>
      <c r="ALR37" s="4"/>
    </row>
    <row r="38" spans="1:1006" s="152" customFormat="1" ht="15" thickBot="1">
      <c r="A38" s="306" t="s">
        <v>45</v>
      </c>
      <c r="B38" s="307" t="str">
        <f>'COMPOSIÇÕES IFAL'!B82</f>
        <v>IFAL 3.03</v>
      </c>
      <c r="C38" s="358" t="str">
        <f>IFERROR(VLOOKUP(B38,'Serviços FEV2019'!$A$1:$AC$17000,2,),IFERROR(VLOOKUP(B38,'ORSE FEV2019'!$A$1:$S$16684,2,),VLOOKUP(B38,'COMPOSIÇÕES IFAL'!$B$1:$X$12973,2,)))</f>
        <v>JANELA TIPO BOCA DE LOBO - 0,50X,040/1,71</v>
      </c>
      <c r="D38" s="296" t="str">
        <f>IFERROR(VLOOKUP(B38,'Serviços FEV2019'!$A$1:$AC$17000,3,),IFERROR(VLOOKUP(B38,'ORSE FEV2019'!$A$1:$S$16684,3,),VLOOKUP(B38,'COMPOSIÇÕES IFAL'!$B$1:$X$12973,3,)))</f>
        <v xml:space="preserve">UN    </v>
      </c>
      <c r="E38" s="303">
        <f>Memorial!E31</f>
        <v>1</v>
      </c>
      <c r="F38" s="134">
        <f>IFERROR(VLOOKUP(B38,'Serviços FEV2019'!$A$1:$AC$17000,5,),IFERROR(VLOOKUP(B38,'ORSE FEV2019'!$A$1:$S$16684,4,),VLOOKUP(B38,'COMPOSIÇÕES IFAL'!$B$1:$X$12973,6,)))</f>
        <v>71.73</v>
      </c>
      <c r="G38" s="298">
        <f t="shared" si="19"/>
        <v>71.73</v>
      </c>
      <c r="H38" s="298">
        <f>ROUND(G38*(1+$E$121),2)</f>
        <v>91.69</v>
      </c>
      <c r="I38" s="220"/>
      <c r="J38" s="352"/>
      <c r="K38" s="352"/>
      <c r="L38" s="352">
        <f t="shared" si="17"/>
        <v>64.557000000000002</v>
      </c>
      <c r="M38" s="352"/>
      <c r="N38" s="317">
        <f t="shared" si="18"/>
        <v>3.5865000000000005</v>
      </c>
      <c r="O38" s="317">
        <f t="shared" si="18"/>
        <v>3.5865000000000005</v>
      </c>
      <c r="P38" s="204">
        <f t="shared" si="4"/>
        <v>71.73</v>
      </c>
      <c r="Q38" s="367">
        <f t="shared" si="1"/>
        <v>0</v>
      </c>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154"/>
      <c r="EM38" s="154"/>
      <c r="EN38" s="154"/>
      <c r="EO38" s="154"/>
      <c r="EP38" s="154"/>
      <c r="EQ38" s="154"/>
      <c r="ER38" s="154"/>
      <c r="ES38" s="154"/>
      <c r="ET38" s="154"/>
      <c r="EU38" s="154"/>
      <c r="EV38" s="154"/>
      <c r="EW38" s="154"/>
      <c r="EX38" s="154"/>
      <c r="EY38" s="154"/>
      <c r="EZ38" s="154"/>
      <c r="FA38" s="154"/>
      <c r="FB38" s="154"/>
      <c r="FC38" s="154"/>
      <c r="FD38" s="154"/>
      <c r="FE38" s="154"/>
      <c r="FF38" s="154"/>
      <c r="FG38" s="154"/>
      <c r="FH38" s="154"/>
      <c r="FI38" s="154"/>
      <c r="FJ38" s="154"/>
      <c r="FK38" s="154"/>
      <c r="FL38" s="154"/>
      <c r="FM38" s="154"/>
      <c r="FN38" s="154"/>
      <c r="FO38" s="154"/>
      <c r="FP38" s="154"/>
      <c r="FQ38" s="154"/>
      <c r="FR38" s="154"/>
      <c r="FS38" s="154"/>
      <c r="FT38" s="154"/>
      <c r="FU38" s="154"/>
      <c r="FV38" s="154"/>
      <c r="FW38" s="154"/>
      <c r="FX38" s="154"/>
      <c r="FY38" s="154"/>
      <c r="FZ38" s="154"/>
      <c r="GA38" s="154"/>
      <c r="GB38" s="154"/>
      <c r="GC38" s="154"/>
      <c r="GD38" s="154"/>
      <c r="GE38" s="154"/>
      <c r="GF38" s="154"/>
      <c r="GG38" s="154"/>
      <c r="GH38" s="154"/>
      <c r="GI38" s="154"/>
      <c r="GJ38" s="154"/>
      <c r="GK38" s="154"/>
      <c r="GL38" s="154"/>
      <c r="GM38" s="154"/>
      <c r="GN38" s="154"/>
      <c r="GO38" s="154"/>
      <c r="GP38" s="154"/>
      <c r="GQ38" s="154"/>
      <c r="GR38" s="154"/>
      <c r="GS38" s="154"/>
      <c r="GT38" s="154"/>
      <c r="GU38" s="154"/>
      <c r="GV38" s="154"/>
      <c r="GW38" s="154"/>
      <c r="GX38" s="154"/>
      <c r="GY38" s="154"/>
      <c r="GZ38" s="154"/>
      <c r="HA38" s="154"/>
      <c r="HB38" s="154"/>
      <c r="HC38" s="154"/>
      <c r="HD38" s="154"/>
      <c r="HE38" s="154"/>
      <c r="HF38" s="154"/>
      <c r="HG38" s="154"/>
      <c r="HH38" s="154"/>
      <c r="HI38" s="154"/>
      <c r="HJ38" s="154"/>
      <c r="HK38" s="154"/>
      <c r="HL38" s="154"/>
      <c r="HM38" s="154"/>
      <c r="HN38" s="154"/>
      <c r="HO38" s="154"/>
      <c r="HP38" s="154"/>
      <c r="HQ38" s="154"/>
      <c r="HR38" s="154"/>
      <c r="HS38" s="154"/>
      <c r="HT38" s="154"/>
      <c r="HU38" s="154"/>
      <c r="HV38" s="154"/>
      <c r="HW38" s="154"/>
      <c r="HX38" s="154"/>
      <c r="HY38" s="154"/>
      <c r="HZ38" s="154"/>
      <c r="IA38" s="154"/>
      <c r="IB38" s="154"/>
      <c r="IC38" s="154"/>
      <c r="ID38" s="154"/>
      <c r="IE38" s="154"/>
      <c r="IF38" s="154"/>
      <c r="IG38" s="154"/>
      <c r="IH38" s="154"/>
      <c r="II38" s="154"/>
      <c r="IJ38" s="154"/>
      <c r="IK38" s="154"/>
      <c r="IL38" s="154"/>
      <c r="IM38" s="154"/>
      <c r="IN38" s="154"/>
      <c r="IO38" s="154"/>
      <c r="IP38" s="154"/>
      <c r="IQ38" s="154"/>
      <c r="IR38" s="154"/>
      <c r="IS38" s="154"/>
      <c r="IT38" s="154"/>
      <c r="IU38" s="154"/>
      <c r="IV38" s="154"/>
      <c r="IW38" s="154"/>
      <c r="IX38" s="154"/>
      <c r="IY38" s="154"/>
      <c r="IZ38" s="154"/>
      <c r="JA38" s="154"/>
      <c r="JB38" s="154"/>
      <c r="JC38" s="154"/>
      <c r="JD38" s="154"/>
      <c r="JE38" s="154"/>
      <c r="JF38" s="154"/>
      <c r="JG38" s="154"/>
      <c r="JH38" s="154"/>
      <c r="JI38" s="154"/>
      <c r="JJ38" s="154"/>
      <c r="JK38" s="154"/>
      <c r="JL38" s="154"/>
      <c r="JM38" s="154"/>
      <c r="JN38" s="154"/>
      <c r="JO38" s="154"/>
      <c r="JP38" s="154"/>
      <c r="JQ38" s="154"/>
      <c r="JR38" s="154"/>
      <c r="JS38" s="154"/>
      <c r="JT38" s="154"/>
      <c r="JU38" s="154"/>
      <c r="JV38" s="154"/>
      <c r="JW38" s="154"/>
      <c r="JX38" s="154"/>
      <c r="JY38" s="154"/>
      <c r="JZ38" s="154"/>
      <c r="KA38" s="154"/>
      <c r="KB38" s="154"/>
      <c r="KC38" s="154"/>
      <c r="KD38" s="154"/>
      <c r="KE38" s="154"/>
      <c r="KF38" s="154"/>
      <c r="KG38" s="154"/>
      <c r="KH38" s="154"/>
      <c r="KI38" s="154"/>
      <c r="KJ38" s="154"/>
      <c r="KK38" s="154"/>
      <c r="KL38" s="154"/>
      <c r="KM38" s="154"/>
      <c r="KN38" s="154"/>
      <c r="KO38" s="154"/>
      <c r="KP38" s="154"/>
      <c r="KQ38" s="154"/>
      <c r="KR38" s="154"/>
      <c r="KS38" s="154"/>
      <c r="KT38" s="154"/>
      <c r="KU38" s="154"/>
      <c r="KV38" s="154"/>
      <c r="KW38" s="154"/>
      <c r="KX38" s="154"/>
      <c r="KY38" s="154"/>
      <c r="KZ38" s="154"/>
      <c r="LA38" s="154"/>
      <c r="LB38" s="154"/>
      <c r="LC38" s="154"/>
      <c r="LD38" s="154"/>
      <c r="LE38" s="154"/>
      <c r="LF38" s="154"/>
      <c r="LG38" s="154"/>
      <c r="LH38" s="154"/>
      <c r="LI38" s="154"/>
      <c r="LJ38" s="154"/>
      <c r="LK38" s="154"/>
      <c r="LL38" s="154"/>
      <c r="LM38" s="154"/>
      <c r="LN38" s="154"/>
      <c r="LO38" s="154"/>
      <c r="LP38" s="154"/>
      <c r="LQ38" s="154"/>
      <c r="LR38" s="154"/>
      <c r="LS38" s="154"/>
      <c r="LT38" s="154"/>
      <c r="LU38" s="154"/>
      <c r="LV38" s="154"/>
      <c r="LW38" s="154"/>
      <c r="LX38" s="154"/>
      <c r="LY38" s="154"/>
      <c r="LZ38" s="154"/>
      <c r="MA38" s="154"/>
      <c r="MB38" s="154"/>
      <c r="MC38" s="154"/>
      <c r="MD38" s="154"/>
      <c r="ME38" s="154"/>
      <c r="MF38" s="154"/>
      <c r="MG38" s="154"/>
      <c r="MH38" s="154"/>
      <c r="MI38" s="154"/>
      <c r="MJ38" s="154"/>
      <c r="MK38" s="154"/>
      <c r="ML38" s="154"/>
      <c r="MM38" s="154"/>
      <c r="MN38" s="154"/>
      <c r="MO38" s="154"/>
      <c r="MP38" s="154"/>
      <c r="MQ38" s="154"/>
      <c r="MR38" s="154"/>
      <c r="MS38" s="154"/>
      <c r="MT38" s="154"/>
      <c r="MU38" s="154"/>
      <c r="MV38" s="154"/>
      <c r="MW38" s="154"/>
      <c r="MX38" s="154"/>
      <c r="MY38" s="154"/>
      <c r="MZ38" s="154"/>
      <c r="NA38" s="154"/>
      <c r="NB38" s="154"/>
      <c r="NC38" s="154"/>
      <c r="ND38" s="154"/>
      <c r="NE38" s="154"/>
      <c r="NF38" s="154"/>
      <c r="NG38" s="154"/>
      <c r="NH38" s="154"/>
      <c r="NI38" s="154"/>
      <c r="NJ38" s="154"/>
      <c r="NK38" s="154"/>
      <c r="NL38" s="154"/>
      <c r="NM38" s="154"/>
      <c r="NN38" s="154"/>
      <c r="NO38" s="154"/>
      <c r="NP38" s="154"/>
      <c r="NQ38" s="154"/>
      <c r="NR38" s="154"/>
      <c r="NS38" s="154"/>
      <c r="NT38" s="154"/>
      <c r="NU38" s="154"/>
      <c r="NV38" s="154"/>
      <c r="NW38" s="154"/>
      <c r="NX38" s="154"/>
      <c r="NY38" s="154"/>
      <c r="NZ38" s="154"/>
      <c r="OA38" s="154"/>
      <c r="OB38" s="154"/>
      <c r="OC38" s="154"/>
      <c r="OD38" s="154"/>
      <c r="OE38" s="154"/>
      <c r="OF38" s="154"/>
      <c r="OG38" s="154"/>
      <c r="OH38" s="154"/>
      <c r="OI38" s="154"/>
      <c r="OJ38" s="154"/>
      <c r="OK38" s="154"/>
      <c r="OL38" s="154"/>
      <c r="OM38" s="154"/>
      <c r="ON38" s="154"/>
      <c r="OO38" s="154"/>
      <c r="OP38" s="154"/>
      <c r="OQ38" s="154"/>
      <c r="OR38" s="154"/>
      <c r="OS38" s="154"/>
      <c r="OT38" s="154"/>
      <c r="OU38" s="154"/>
      <c r="OV38" s="154"/>
      <c r="OW38" s="154"/>
      <c r="OX38" s="154"/>
      <c r="OY38" s="154"/>
      <c r="OZ38" s="154"/>
      <c r="PA38" s="154"/>
      <c r="PB38" s="154"/>
      <c r="PC38" s="154"/>
      <c r="PD38" s="154"/>
      <c r="PE38" s="154"/>
      <c r="PF38" s="154"/>
      <c r="PG38" s="154"/>
      <c r="PH38" s="154"/>
      <c r="PI38" s="154"/>
      <c r="PJ38" s="154"/>
      <c r="PK38" s="154"/>
      <c r="PL38" s="154"/>
      <c r="PM38" s="154"/>
      <c r="PN38" s="154"/>
      <c r="PO38" s="154"/>
      <c r="PP38" s="154"/>
      <c r="PQ38" s="154"/>
      <c r="PR38" s="154"/>
      <c r="PS38" s="154"/>
      <c r="PT38" s="154"/>
      <c r="PU38" s="154"/>
      <c r="PV38" s="154"/>
      <c r="PW38" s="154"/>
      <c r="PX38" s="154"/>
      <c r="PY38" s="154"/>
      <c r="PZ38" s="154"/>
      <c r="QA38" s="154"/>
      <c r="QB38" s="154"/>
      <c r="QC38" s="154"/>
      <c r="QD38" s="154"/>
      <c r="QE38" s="154"/>
      <c r="QF38" s="154"/>
      <c r="QG38" s="154"/>
      <c r="QH38" s="154"/>
      <c r="QI38" s="154"/>
      <c r="QJ38" s="154"/>
      <c r="QK38" s="154"/>
      <c r="QL38" s="154"/>
      <c r="QM38" s="154"/>
      <c r="QN38" s="154"/>
      <c r="QO38" s="154"/>
      <c r="QP38" s="154"/>
      <c r="QQ38" s="154"/>
      <c r="QR38" s="154"/>
      <c r="QS38" s="154"/>
      <c r="QT38" s="154"/>
      <c r="QU38" s="154"/>
      <c r="QV38" s="154"/>
      <c r="QW38" s="154"/>
      <c r="QX38" s="154"/>
      <c r="QY38" s="154"/>
      <c r="QZ38" s="154"/>
      <c r="RA38" s="154"/>
      <c r="RB38" s="154"/>
      <c r="RC38" s="154"/>
      <c r="RD38" s="154"/>
      <c r="RE38" s="154"/>
      <c r="RF38" s="154"/>
      <c r="RG38" s="154"/>
      <c r="RH38" s="154"/>
      <c r="RI38" s="154"/>
      <c r="RJ38" s="154"/>
      <c r="RK38" s="154"/>
      <c r="RL38" s="154"/>
      <c r="RM38" s="154"/>
      <c r="RN38" s="154"/>
      <c r="RO38" s="154"/>
      <c r="RP38" s="154"/>
      <c r="RQ38" s="154"/>
      <c r="RR38" s="154"/>
      <c r="RS38" s="154"/>
      <c r="RT38" s="154"/>
      <c r="RU38" s="154"/>
      <c r="RV38" s="154"/>
      <c r="RW38" s="154"/>
      <c r="RX38" s="154"/>
      <c r="RY38" s="154"/>
      <c r="RZ38" s="154"/>
      <c r="SA38" s="154"/>
      <c r="SB38" s="154"/>
      <c r="SC38" s="154"/>
      <c r="SD38" s="154"/>
      <c r="SE38" s="154"/>
      <c r="SF38" s="154"/>
      <c r="SG38" s="154"/>
      <c r="SH38" s="154"/>
      <c r="SI38" s="154"/>
      <c r="SJ38" s="154"/>
      <c r="SK38" s="154"/>
      <c r="SL38" s="154"/>
      <c r="SM38" s="154"/>
      <c r="SN38" s="154"/>
      <c r="SO38" s="154"/>
      <c r="SP38" s="154"/>
      <c r="SQ38" s="154"/>
      <c r="SR38" s="154"/>
      <c r="SS38" s="154"/>
      <c r="ST38" s="154"/>
      <c r="SU38" s="154"/>
      <c r="SV38" s="154"/>
      <c r="SW38" s="154"/>
      <c r="SX38" s="154"/>
      <c r="SY38" s="154"/>
      <c r="SZ38" s="154"/>
      <c r="TA38" s="154"/>
      <c r="TB38" s="154"/>
      <c r="TC38" s="154"/>
      <c r="TD38" s="154"/>
      <c r="TE38" s="154"/>
      <c r="TF38" s="154"/>
      <c r="TG38" s="154"/>
      <c r="TH38" s="154"/>
      <c r="TI38" s="154"/>
      <c r="TJ38" s="154"/>
      <c r="TK38" s="154"/>
      <c r="TL38" s="154"/>
      <c r="TM38" s="154"/>
      <c r="TN38" s="154"/>
      <c r="TO38" s="154"/>
      <c r="TP38" s="154"/>
      <c r="TQ38" s="154"/>
      <c r="TR38" s="154"/>
      <c r="TS38" s="154"/>
      <c r="TT38" s="154"/>
      <c r="TU38" s="154"/>
      <c r="TV38" s="154"/>
      <c r="TW38" s="154"/>
      <c r="TX38" s="154"/>
      <c r="TY38" s="154"/>
      <c r="TZ38" s="154"/>
      <c r="UA38" s="154"/>
      <c r="UB38" s="154"/>
      <c r="UC38" s="154"/>
      <c r="UD38" s="154"/>
      <c r="UE38" s="154"/>
      <c r="UF38" s="154"/>
      <c r="UG38" s="154"/>
      <c r="UH38" s="154"/>
      <c r="UI38" s="154"/>
      <c r="UJ38" s="154"/>
      <c r="UK38" s="154"/>
      <c r="UL38" s="154"/>
      <c r="UM38" s="154"/>
      <c r="UN38" s="154"/>
      <c r="UO38" s="154"/>
      <c r="UP38" s="154"/>
      <c r="UQ38" s="154"/>
      <c r="UR38" s="154"/>
      <c r="US38" s="154"/>
      <c r="UT38" s="154"/>
      <c r="UU38" s="154"/>
      <c r="UV38" s="154"/>
      <c r="UW38" s="154"/>
      <c r="UX38" s="154"/>
      <c r="UY38" s="154"/>
      <c r="UZ38" s="154"/>
      <c r="VA38" s="154"/>
      <c r="VB38" s="154"/>
      <c r="VC38" s="154"/>
      <c r="VD38" s="154"/>
      <c r="VE38" s="154"/>
      <c r="VF38" s="154"/>
      <c r="VG38" s="154"/>
      <c r="VH38" s="154"/>
      <c r="VI38" s="154"/>
      <c r="VJ38" s="154"/>
      <c r="VK38" s="154"/>
      <c r="VL38" s="154"/>
      <c r="VM38" s="154"/>
      <c r="VN38" s="154"/>
      <c r="VO38" s="154"/>
      <c r="VP38" s="154"/>
      <c r="VQ38" s="154"/>
      <c r="VR38" s="154"/>
      <c r="VS38" s="154"/>
      <c r="VT38" s="154"/>
      <c r="VU38" s="154"/>
      <c r="VV38" s="154"/>
      <c r="VW38" s="154"/>
      <c r="VX38" s="154"/>
      <c r="VY38" s="154"/>
      <c r="VZ38" s="154"/>
      <c r="WA38" s="154"/>
      <c r="WB38" s="154"/>
      <c r="WC38" s="154"/>
      <c r="WD38" s="154"/>
      <c r="WE38" s="154"/>
      <c r="WF38" s="154"/>
      <c r="WG38" s="154"/>
      <c r="WH38" s="154"/>
      <c r="WI38" s="154"/>
      <c r="WJ38" s="154"/>
      <c r="WK38" s="154"/>
      <c r="WL38" s="154"/>
      <c r="WM38" s="154"/>
      <c r="WN38" s="154"/>
      <c r="WO38" s="154"/>
      <c r="WP38" s="154"/>
      <c r="WQ38" s="154"/>
      <c r="WR38" s="154"/>
      <c r="WS38" s="154"/>
      <c r="WT38" s="154"/>
      <c r="WU38" s="154"/>
      <c r="WV38" s="154"/>
      <c r="WW38" s="154"/>
      <c r="WX38" s="154"/>
      <c r="WY38" s="154"/>
      <c r="WZ38" s="154"/>
      <c r="XA38" s="154"/>
      <c r="XB38" s="154"/>
      <c r="XC38" s="154"/>
      <c r="XD38" s="154"/>
      <c r="XE38" s="154"/>
      <c r="XF38" s="154"/>
      <c r="XG38" s="154"/>
      <c r="XH38" s="154"/>
      <c r="XI38" s="154"/>
      <c r="XJ38" s="154"/>
      <c r="XK38" s="154"/>
      <c r="XL38" s="154"/>
      <c r="XM38" s="154"/>
      <c r="XN38" s="154"/>
      <c r="XO38" s="154"/>
      <c r="XP38" s="154"/>
      <c r="XQ38" s="154"/>
      <c r="XR38" s="154"/>
      <c r="XS38" s="154"/>
      <c r="XT38" s="154"/>
      <c r="XU38" s="154"/>
      <c r="XV38" s="154"/>
      <c r="XW38" s="154"/>
      <c r="XX38" s="154"/>
      <c r="XY38" s="154"/>
      <c r="XZ38" s="154"/>
      <c r="YA38" s="154"/>
      <c r="YB38" s="154"/>
      <c r="YC38" s="154"/>
      <c r="YD38" s="154"/>
      <c r="YE38" s="154"/>
      <c r="YF38" s="154"/>
      <c r="YG38" s="154"/>
      <c r="YH38" s="154"/>
      <c r="YI38" s="154"/>
      <c r="YJ38" s="154"/>
      <c r="YK38" s="154"/>
      <c r="YL38" s="154"/>
      <c r="YM38" s="154"/>
      <c r="YN38" s="154"/>
      <c r="YO38" s="154"/>
      <c r="YP38" s="154"/>
      <c r="YQ38" s="154"/>
      <c r="YR38" s="154"/>
      <c r="YS38" s="154"/>
      <c r="YT38" s="154"/>
      <c r="YU38" s="154"/>
      <c r="YV38" s="154"/>
      <c r="YW38" s="154"/>
      <c r="YX38" s="154"/>
      <c r="YY38" s="154"/>
      <c r="YZ38" s="154"/>
      <c r="ZA38" s="154"/>
      <c r="ZB38" s="154"/>
      <c r="ZC38" s="154"/>
      <c r="ZD38" s="154"/>
      <c r="ZE38" s="154"/>
      <c r="ZF38" s="154"/>
      <c r="ZG38" s="154"/>
      <c r="ZH38" s="154"/>
      <c r="ZI38" s="154"/>
      <c r="ZJ38" s="154"/>
      <c r="ZK38" s="154"/>
      <c r="ZL38" s="154"/>
      <c r="ZM38" s="154"/>
      <c r="ZN38" s="154"/>
      <c r="ZO38" s="154"/>
      <c r="ZP38" s="154"/>
      <c r="ZQ38" s="154"/>
      <c r="ZR38" s="154"/>
      <c r="ZS38" s="154"/>
      <c r="ZT38" s="154"/>
      <c r="ZU38" s="154"/>
      <c r="ZV38" s="154"/>
      <c r="ZW38" s="154"/>
      <c r="ZX38" s="154"/>
      <c r="ZY38" s="154"/>
      <c r="ZZ38" s="154"/>
      <c r="AAA38" s="154"/>
      <c r="AAB38" s="154"/>
      <c r="AAC38" s="154"/>
      <c r="AAD38" s="154"/>
      <c r="AAE38" s="154"/>
      <c r="AAF38" s="154"/>
      <c r="AAG38" s="154"/>
      <c r="AAH38" s="154"/>
      <c r="AAI38" s="154"/>
      <c r="AAJ38" s="154"/>
      <c r="AAK38" s="154"/>
      <c r="AAL38" s="154"/>
      <c r="AAM38" s="154"/>
      <c r="AAN38" s="154"/>
      <c r="AAO38" s="154"/>
      <c r="AAP38" s="154"/>
      <c r="AAQ38" s="154"/>
      <c r="AAR38" s="154"/>
      <c r="AAS38" s="154"/>
      <c r="AAT38" s="154"/>
      <c r="AAU38" s="154"/>
      <c r="AAV38" s="154"/>
      <c r="AAW38" s="154"/>
      <c r="AAX38" s="154"/>
      <c r="AAY38" s="154"/>
      <c r="AAZ38" s="154"/>
      <c r="ABA38" s="154"/>
      <c r="ABB38" s="154"/>
      <c r="ABC38" s="154"/>
      <c r="ABD38" s="154"/>
      <c r="ABE38" s="154"/>
      <c r="ABF38" s="154"/>
      <c r="ABG38" s="154"/>
      <c r="ABH38" s="154"/>
      <c r="ABI38" s="154"/>
      <c r="ABJ38" s="154"/>
      <c r="ABK38" s="154"/>
      <c r="ABL38" s="154"/>
      <c r="ABM38" s="154"/>
      <c r="ABN38" s="154"/>
      <c r="ABO38" s="154"/>
      <c r="ABP38" s="154"/>
      <c r="ABQ38" s="154"/>
      <c r="ABR38" s="154"/>
      <c r="ABS38" s="154"/>
      <c r="ABT38" s="154"/>
      <c r="ABU38" s="154"/>
      <c r="ABV38" s="154"/>
      <c r="ABW38" s="154"/>
      <c r="ABX38" s="154"/>
      <c r="ABY38" s="154"/>
      <c r="ABZ38" s="154"/>
      <c r="ACA38" s="154"/>
      <c r="ACB38" s="154"/>
      <c r="ACC38" s="154"/>
      <c r="ACD38" s="154"/>
      <c r="ACE38" s="154"/>
      <c r="ACF38" s="154"/>
      <c r="ACG38" s="154"/>
      <c r="ACH38" s="154"/>
      <c r="ACI38" s="154"/>
      <c r="ACJ38" s="154"/>
      <c r="ACK38" s="154"/>
      <c r="ACL38" s="154"/>
      <c r="ACM38" s="154"/>
      <c r="ACN38" s="154"/>
      <c r="ACO38" s="154"/>
      <c r="ACP38" s="154"/>
      <c r="ACQ38" s="154"/>
      <c r="ACR38" s="154"/>
      <c r="ACS38" s="154"/>
      <c r="ACT38" s="154"/>
      <c r="ACU38" s="154"/>
      <c r="ACV38" s="154"/>
      <c r="ACW38" s="154"/>
      <c r="ACX38" s="154"/>
      <c r="ACY38" s="154"/>
      <c r="ACZ38" s="154"/>
      <c r="ADA38" s="154"/>
      <c r="ADB38" s="154"/>
      <c r="ADC38" s="154"/>
      <c r="ADD38" s="154"/>
      <c r="ADE38" s="154"/>
      <c r="ADF38" s="154"/>
      <c r="ADG38" s="154"/>
      <c r="ADH38" s="154"/>
      <c r="ADI38" s="154"/>
      <c r="ADJ38" s="154"/>
      <c r="ADK38" s="154"/>
      <c r="ADL38" s="154"/>
      <c r="ADM38" s="154"/>
      <c r="ADN38" s="154"/>
      <c r="ADO38" s="154"/>
      <c r="ADP38" s="154"/>
      <c r="ADQ38" s="154"/>
      <c r="ADR38" s="154"/>
      <c r="ADS38" s="154"/>
      <c r="ADT38" s="154"/>
      <c r="ADU38" s="154"/>
      <c r="ADV38" s="154"/>
      <c r="ADW38" s="154"/>
      <c r="ADX38" s="154"/>
      <c r="ADY38" s="154"/>
      <c r="ADZ38" s="154"/>
      <c r="AEA38" s="154"/>
      <c r="AEB38" s="154"/>
      <c r="AEC38" s="154"/>
      <c r="AED38" s="154"/>
      <c r="AEE38" s="154"/>
      <c r="AEF38" s="154"/>
      <c r="AEG38" s="154"/>
      <c r="AEH38" s="154"/>
      <c r="AEI38" s="154"/>
      <c r="AEJ38" s="154"/>
      <c r="AEK38" s="154"/>
      <c r="AEL38" s="154"/>
      <c r="AEM38" s="154"/>
      <c r="AEN38" s="154"/>
      <c r="AEO38" s="154"/>
      <c r="AEP38" s="154"/>
      <c r="AEQ38" s="154"/>
      <c r="AER38" s="154"/>
      <c r="AES38" s="154"/>
      <c r="AET38" s="154"/>
      <c r="AEU38" s="154"/>
      <c r="AEV38" s="154"/>
      <c r="AEW38" s="154"/>
      <c r="AEX38" s="154"/>
      <c r="AEY38" s="154"/>
      <c r="AEZ38" s="154"/>
      <c r="AFA38" s="154"/>
      <c r="AFB38" s="154"/>
      <c r="AFC38" s="154"/>
      <c r="AFD38" s="154"/>
      <c r="AFE38" s="154"/>
      <c r="AFF38" s="154"/>
      <c r="AFG38" s="154"/>
      <c r="AFH38" s="154"/>
      <c r="AFI38" s="154"/>
      <c r="AFJ38" s="154"/>
      <c r="AFK38" s="154"/>
      <c r="AFL38" s="154"/>
      <c r="AFM38" s="154"/>
      <c r="AFN38" s="154"/>
      <c r="AFO38" s="154"/>
      <c r="AFP38" s="154"/>
      <c r="AFQ38" s="154"/>
      <c r="AFR38" s="154"/>
      <c r="AFS38" s="154"/>
      <c r="AFT38" s="154"/>
      <c r="AFU38" s="154"/>
      <c r="AFV38" s="154"/>
      <c r="AFW38" s="154"/>
      <c r="AFX38" s="154"/>
      <c r="AFY38" s="154"/>
      <c r="AFZ38" s="154"/>
      <c r="AGA38" s="154"/>
      <c r="AGB38" s="154"/>
      <c r="AGC38" s="154"/>
      <c r="AGD38" s="154"/>
      <c r="AGE38" s="154"/>
      <c r="AGF38" s="154"/>
      <c r="AGG38" s="154"/>
      <c r="AGH38" s="154"/>
      <c r="AGI38" s="154"/>
      <c r="AGJ38" s="154"/>
      <c r="AGK38" s="154"/>
      <c r="AGL38" s="154"/>
      <c r="AGM38" s="154"/>
      <c r="AGN38" s="154"/>
      <c r="AGO38" s="154"/>
      <c r="AGP38" s="154"/>
      <c r="AGQ38" s="154"/>
      <c r="AGR38" s="154"/>
      <c r="AGS38" s="154"/>
      <c r="AGT38" s="154"/>
      <c r="AGU38" s="154"/>
      <c r="AGV38" s="154"/>
      <c r="AGW38" s="154"/>
      <c r="AGX38" s="154"/>
      <c r="AGY38" s="154"/>
      <c r="AGZ38" s="154"/>
      <c r="AHA38" s="154"/>
      <c r="AHB38" s="154"/>
      <c r="AHC38" s="154"/>
      <c r="AHD38" s="154"/>
      <c r="AHE38" s="154"/>
      <c r="AHF38" s="154"/>
      <c r="AHG38" s="154"/>
      <c r="AHH38" s="154"/>
      <c r="AHI38" s="154"/>
      <c r="AHJ38" s="154"/>
      <c r="AHK38" s="154"/>
      <c r="AHL38" s="154"/>
      <c r="AHM38" s="154"/>
      <c r="AHN38" s="154"/>
      <c r="AHO38" s="154"/>
      <c r="AHP38" s="154"/>
      <c r="AHQ38" s="154"/>
      <c r="AHR38" s="154"/>
      <c r="AHS38" s="154"/>
      <c r="AHT38" s="154"/>
      <c r="AHU38" s="154"/>
      <c r="AHV38" s="154"/>
      <c r="AHW38" s="154"/>
      <c r="AHX38" s="154"/>
      <c r="AHY38" s="154"/>
      <c r="AHZ38" s="154"/>
      <c r="AIA38" s="154"/>
      <c r="AIB38" s="154"/>
      <c r="AIC38" s="154"/>
      <c r="AID38" s="154"/>
      <c r="AIE38" s="154"/>
      <c r="AIF38" s="154"/>
      <c r="AIG38" s="154"/>
      <c r="AIH38" s="154"/>
      <c r="AII38" s="154"/>
      <c r="AIJ38" s="154"/>
      <c r="AIK38" s="154"/>
      <c r="AIL38" s="154"/>
      <c r="AIM38" s="154"/>
      <c r="AIN38" s="154"/>
      <c r="AIO38" s="154"/>
      <c r="AIP38" s="154"/>
      <c r="AIQ38" s="154"/>
      <c r="AIR38" s="154"/>
      <c r="AIS38" s="154"/>
      <c r="AIT38" s="154"/>
      <c r="AIU38" s="154"/>
      <c r="AIV38" s="154"/>
      <c r="AIW38" s="154"/>
      <c r="AIX38" s="154"/>
      <c r="AIY38" s="154"/>
      <c r="AIZ38" s="154"/>
      <c r="AJA38" s="154"/>
      <c r="AJB38" s="154"/>
      <c r="AJC38" s="154"/>
      <c r="AJD38" s="154"/>
      <c r="AJE38" s="154"/>
      <c r="AJF38" s="154"/>
      <c r="AJG38" s="154"/>
      <c r="AJH38" s="154"/>
      <c r="AJI38" s="154"/>
      <c r="AJJ38" s="154"/>
      <c r="AJK38" s="154"/>
      <c r="AJL38" s="154"/>
      <c r="AJM38" s="154"/>
      <c r="AJN38" s="154"/>
      <c r="AJO38" s="154"/>
      <c r="AJP38" s="154"/>
      <c r="AJQ38" s="154"/>
      <c r="AJR38" s="154"/>
      <c r="AJS38" s="154"/>
      <c r="AJT38" s="154"/>
      <c r="AJU38" s="154"/>
      <c r="AJV38" s="154"/>
      <c r="AJW38" s="154"/>
      <c r="AJX38" s="154"/>
      <c r="AJY38" s="154"/>
      <c r="AJZ38" s="154"/>
      <c r="AKA38" s="154"/>
      <c r="AKB38" s="154"/>
      <c r="AKC38" s="154"/>
      <c r="AKD38" s="154"/>
      <c r="AKE38" s="154"/>
      <c r="AKF38" s="154"/>
      <c r="AKG38" s="154"/>
      <c r="AKH38" s="154"/>
      <c r="AKI38" s="154"/>
      <c r="AKJ38" s="154"/>
      <c r="AKK38" s="154"/>
      <c r="AKL38" s="154"/>
      <c r="AKM38" s="154"/>
      <c r="AKN38" s="154"/>
      <c r="AKO38" s="154"/>
      <c r="AKP38" s="154"/>
      <c r="AKQ38" s="154"/>
      <c r="AKR38" s="154"/>
      <c r="AKS38" s="154"/>
      <c r="AKT38" s="154"/>
      <c r="AKU38" s="154"/>
      <c r="AKV38" s="154"/>
      <c r="AKW38" s="154"/>
      <c r="AKX38" s="154"/>
      <c r="AKY38" s="154"/>
      <c r="AKZ38" s="154"/>
      <c r="ALA38" s="154"/>
      <c r="ALB38" s="154"/>
      <c r="ALC38" s="154"/>
      <c r="ALD38" s="154"/>
      <c r="ALE38" s="154"/>
      <c r="ALF38" s="154"/>
      <c r="ALG38" s="154"/>
      <c r="ALH38" s="154"/>
      <c r="ALI38" s="154"/>
      <c r="ALJ38" s="154"/>
      <c r="ALK38" s="154"/>
      <c r="ALL38" s="154"/>
      <c r="ALM38" s="154"/>
      <c r="ALN38" s="154"/>
      <c r="ALO38" s="154"/>
      <c r="ALP38" s="154"/>
      <c r="ALQ38" s="154"/>
      <c r="ALR38" s="154"/>
    </row>
    <row r="39" spans="1:1006" ht="15.75" thickBot="1">
      <c r="A39" s="42" t="s">
        <v>53</v>
      </c>
      <c r="B39" s="11"/>
      <c r="C39" s="43" t="s">
        <v>80</v>
      </c>
      <c r="D39" s="11"/>
      <c r="E39" s="11"/>
      <c r="F39" s="11"/>
      <c r="G39" s="19">
        <f>G40+G42+G45</f>
        <v>6276.41</v>
      </c>
      <c r="H39" s="19">
        <f>H40+H42+H45</f>
        <v>8022.51</v>
      </c>
      <c r="I39" s="349"/>
      <c r="J39" s="315">
        <f t="shared" ref="J39:O39" si="20">J40+J42+J45</f>
        <v>2912.94</v>
      </c>
      <c r="K39" s="315">
        <f t="shared" si="20"/>
        <v>2735.8290000000002</v>
      </c>
      <c r="L39" s="315">
        <f t="shared" si="20"/>
        <v>0</v>
      </c>
      <c r="M39" s="315">
        <f t="shared" si="20"/>
        <v>0</v>
      </c>
      <c r="N39" s="315">
        <f t="shared" si="20"/>
        <v>313.82049999999998</v>
      </c>
      <c r="O39" s="315">
        <f t="shared" si="20"/>
        <v>313.82049999999998</v>
      </c>
      <c r="P39" s="293">
        <f t="shared" si="4"/>
        <v>6276.41</v>
      </c>
      <c r="Q39" s="367">
        <f t="shared" si="1"/>
        <v>0</v>
      </c>
    </row>
    <row r="40" spans="1:1006" ht="15" thickBot="1">
      <c r="A40" s="13" t="s">
        <v>54</v>
      </c>
      <c r="B40" s="14"/>
      <c r="C40" s="14" t="s">
        <v>81</v>
      </c>
      <c r="D40" s="14"/>
      <c r="E40" s="14"/>
      <c r="F40" s="14"/>
      <c r="G40" s="15">
        <f>SUM(G41)</f>
        <v>823.5</v>
      </c>
      <c r="H40" s="15">
        <f>SUM(H41)</f>
        <v>1052.5999999999999</v>
      </c>
      <c r="I40" s="349"/>
      <c r="J40" s="316">
        <f t="shared" ref="J40:O40" si="21">SUM(J41)</f>
        <v>741.15</v>
      </c>
      <c r="K40" s="316">
        <f t="shared" si="21"/>
        <v>0</v>
      </c>
      <c r="L40" s="316">
        <f t="shared" si="21"/>
        <v>0</v>
      </c>
      <c r="M40" s="316">
        <f t="shared" si="21"/>
        <v>0</v>
      </c>
      <c r="N40" s="316">
        <f t="shared" si="21"/>
        <v>41.175000000000004</v>
      </c>
      <c r="O40" s="316">
        <f t="shared" si="21"/>
        <v>41.175000000000004</v>
      </c>
      <c r="P40" s="292">
        <f t="shared" si="4"/>
        <v>823.49999999999989</v>
      </c>
      <c r="Q40" s="367">
        <f t="shared" si="1"/>
        <v>0</v>
      </c>
    </row>
    <row r="41" spans="1:1006" s="154" customFormat="1" ht="15" thickBot="1">
      <c r="A41" s="294" t="s">
        <v>7216</v>
      </c>
      <c r="B41" s="304" t="str">
        <f>'COMPOSIÇÕES IFAL'!B93</f>
        <v>IFAL 4.01</v>
      </c>
      <c r="C41" s="358" t="str">
        <f>IFERROR(VLOOKUP(B41,'Serviços FEV2019'!$A$1:$AC$17000,2,),IFERROR(VLOOKUP(B41,'ORSE FEV2019'!$A$1:$S$16684,2,),VLOOKUP(B41,'COMPOSIÇÕES IFAL'!$B$1:$X$12973,2,)))</f>
        <v>PONTO DE ÁGUA FRIA EMBUTIDO, C/MATERIAL PVC RÍGIDO ROSCÁVEL</v>
      </c>
      <c r="D41" s="296" t="str">
        <f>IFERROR(VLOOKUP(B41,'Serviços FEV2019'!$A$1:$AC$17000,3,),IFERROR(VLOOKUP(B41,'ORSE FEV2019'!$A$1:$S$16684,3,),VLOOKUP(B41,'COMPOSIÇÕES IFAL'!$B$1:$X$12973,3,)))</f>
        <v xml:space="preserve">UN    </v>
      </c>
      <c r="E41" s="303">
        <f>Memorial!E34</f>
        <v>6</v>
      </c>
      <c r="F41" s="134">
        <f>IFERROR(VLOOKUP(B41,'Serviços FEV2019'!$A$1:$AC$17000,5,),IFERROR(VLOOKUP(B41,'ORSE FEV2019'!$A$1:$S$16684,4,),VLOOKUP(B41,'COMPOSIÇÕES IFAL'!$B$1:$X$12973,6,)))</f>
        <v>137.25</v>
      </c>
      <c r="G41" s="298">
        <f t="shared" ref="G41" si="22">ROUND(F41*E41,2)</f>
        <v>823.5</v>
      </c>
      <c r="H41" s="298">
        <f>ROUND(G41*(1+$E$121),2)</f>
        <v>1052.5999999999999</v>
      </c>
      <c r="I41" s="220"/>
      <c r="J41" s="352">
        <f>$G41*0.9</f>
        <v>741.15</v>
      </c>
      <c r="K41" s="352"/>
      <c r="L41" s="352"/>
      <c r="M41" s="352"/>
      <c r="N41" s="317">
        <f>$G41*0.05</f>
        <v>41.175000000000004</v>
      </c>
      <c r="O41" s="317">
        <f>$G41*0.05</f>
        <v>41.175000000000004</v>
      </c>
      <c r="P41" s="204">
        <f t="shared" si="4"/>
        <v>823.49999999999989</v>
      </c>
      <c r="Q41" s="367">
        <f t="shared" si="1"/>
        <v>0</v>
      </c>
    </row>
    <row r="42" spans="1:1006" ht="15" thickBot="1">
      <c r="A42" s="13" t="s">
        <v>56</v>
      </c>
      <c r="B42" s="14"/>
      <c r="C42" s="14" t="s">
        <v>82</v>
      </c>
      <c r="D42" s="14"/>
      <c r="E42" s="14"/>
      <c r="F42" s="14"/>
      <c r="G42" s="15">
        <f>SUM(G43:G44)</f>
        <v>573.63</v>
      </c>
      <c r="H42" s="15">
        <f>SUM(H43:H44)</f>
        <v>733.21</v>
      </c>
      <c r="I42" s="351"/>
      <c r="J42" s="316">
        <f t="shared" ref="J42:O42" si="23">SUM(J43:J44)</f>
        <v>516.26700000000005</v>
      </c>
      <c r="K42" s="316">
        <f t="shared" si="23"/>
        <v>0</v>
      </c>
      <c r="L42" s="316">
        <f t="shared" si="23"/>
        <v>0</v>
      </c>
      <c r="M42" s="316">
        <f t="shared" si="23"/>
        <v>0</v>
      </c>
      <c r="N42" s="316">
        <f t="shared" si="23"/>
        <v>28.6815</v>
      </c>
      <c r="O42" s="316">
        <f t="shared" si="23"/>
        <v>28.6815</v>
      </c>
      <c r="P42" s="292">
        <f t="shared" si="4"/>
        <v>573.63000000000011</v>
      </c>
      <c r="Q42" s="367">
        <f t="shared" si="1"/>
        <v>0</v>
      </c>
    </row>
    <row r="43" spans="1:1006" s="154" customFormat="1" ht="24">
      <c r="A43" s="294" t="s">
        <v>7217</v>
      </c>
      <c r="B43" s="302" t="str">
        <f>'COMPOSIÇÕES IFAL'!B106</f>
        <v>IFAL 4.02</v>
      </c>
      <c r="C43" s="358" t="str">
        <f>IFERROR(VLOOKUP(B43,'Serviços FEV2019'!$A$1:$AC$17000,2,),IFERROR(VLOOKUP(B43,'ORSE FEV2019'!$A$1:$S$16684,2,),VLOOKUP(B43,'COMPOSIÇÕES IFAL'!$B$1:$X$12973,2,)))</f>
        <v>PONTO DE ESGOTO COM TUBO DE PVC RÍGIDO SOLDÁVEL DE Ø 40 MM (LAVATÓRIOS, MICTÓRIOS, RALOS SIFONADOS, ETC...)</v>
      </c>
      <c r="D43" s="296" t="str">
        <f>IFERROR(VLOOKUP(B43,'Serviços FEV2019'!$A$1:$AC$17000,3,),IFERROR(VLOOKUP(B43,'ORSE FEV2019'!$A$1:$S$16684,3,),VLOOKUP(B43,'COMPOSIÇÕES IFAL'!$B$1:$X$12973,3,)))</f>
        <v xml:space="preserve">UN    </v>
      </c>
      <c r="E43" s="303">
        <f>Memorial!E36</f>
        <v>9</v>
      </c>
      <c r="F43" s="134">
        <f>IFERROR(VLOOKUP(B43,'Serviços FEV2019'!$A$1:$AC$17000,5,),IFERROR(VLOOKUP(B43,'ORSE FEV2019'!$A$1:$S$16684,4,),VLOOKUP(B43,'COMPOSIÇÕES IFAL'!$B$1:$X$12973,6,)))</f>
        <v>46.09</v>
      </c>
      <c r="G43" s="298">
        <f t="shared" ref="G43" si="24">ROUND(F43*E43,2)</f>
        <v>414.81</v>
      </c>
      <c r="H43" s="298">
        <f>ROUND(G43*(1+$E$121),2)</f>
        <v>530.21</v>
      </c>
      <c r="I43" s="220"/>
      <c r="J43" s="352">
        <f t="shared" ref="J43:K61" si="25">$G43*0.9</f>
        <v>373.32900000000001</v>
      </c>
      <c r="K43" s="352"/>
      <c r="L43" s="352"/>
      <c r="M43" s="352"/>
      <c r="N43" s="317">
        <f t="shared" ref="N43:O58" si="26">$G43*0.05</f>
        <v>20.740500000000001</v>
      </c>
      <c r="O43" s="317">
        <f t="shared" si="26"/>
        <v>20.740500000000001</v>
      </c>
      <c r="P43" s="204">
        <f t="shared" si="4"/>
        <v>414.81</v>
      </c>
      <c r="Q43" s="367">
        <f t="shared" si="1"/>
        <v>0</v>
      </c>
    </row>
    <row r="44" spans="1:1006" s="154" customFormat="1" ht="15" thickBot="1">
      <c r="A44" s="294" t="s">
        <v>7218</v>
      </c>
      <c r="B44" s="302" t="str">
        <f>'COMPOSIÇÕES IFAL'!B121</f>
        <v>IFAL 4.03</v>
      </c>
      <c r="C44" s="358" t="str">
        <f>IFERROR(VLOOKUP(B44,'Serviços FEV2019'!$A$1:$AC$17000,2,),IFERROR(VLOOKUP(B44,'ORSE FEV2019'!$A$1:$S$16684,2,),VLOOKUP(B44,'COMPOSIÇÕES IFAL'!$B$1:$X$12973,2,)))</f>
        <v>PONTO DE ESGOTO COM TUBO DE PVC RÍGIDO SOLDÁVEL DE Ø 100 MM (VASO SANITÁRIO)</v>
      </c>
      <c r="D44" s="296" t="str">
        <f>IFERROR(VLOOKUP(B44,'Serviços FEV2019'!$A$1:$AC$17000,3,),IFERROR(VLOOKUP(B44,'ORSE FEV2019'!$A$1:$S$16684,3,),VLOOKUP(B44,'COMPOSIÇÕES IFAL'!$B$1:$X$12973,3,)))</f>
        <v xml:space="preserve">UN    </v>
      </c>
      <c r="E44" s="303">
        <f>Memorial!E37</f>
        <v>3</v>
      </c>
      <c r="F44" s="134">
        <f>IFERROR(VLOOKUP(B44,'Serviços FEV2019'!$A$1:$AC$17000,5,),IFERROR(VLOOKUP(B44,'ORSE FEV2019'!$A$1:$S$16684,4,),VLOOKUP(B44,'COMPOSIÇÕES IFAL'!$B$1:$X$12973,6,)))</f>
        <v>52.94</v>
      </c>
      <c r="G44" s="298">
        <f t="shared" ref="G44" si="27">ROUND(F44*E44,2)</f>
        <v>158.82</v>
      </c>
      <c r="H44" s="298">
        <f>ROUND(G44*(1+$E$121),2)</f>
        <v>203</v>
      </c>
      <c r="I44" s="220"/>
      <c r="J44" s="352">
        <f t="shared" si="25"/>
        <v>142.93799999999999</v>
      </c>
      <c r="K44" s="352"/>
      <c r="L44" s="352"/>
      <c r="M44" s="352"/>
      <c r="N44" s="317">
        <f t="shared" si="26"/>
        <v>7.9409999999999998</v>
      </c>
      <c r="O44" s="317">
        <f t="shared" si="26"/>
        <v>7.9409999999999998</v>
      </c>
      <c r="P44" s="204">
        <f t="shared" si="4"/>
        <v>158.82</v>
      </c>
      <c r="Q44" s="367">
        <f t="shared" ref="Q44:Q75" si="28">G44-P44</f>
        <v>0</v>
      </c>
    </row>
    <row r="45" spans="1:1006" s="7" customFormat="1" ht="15" thickBot="1">
      <c r="A45" s="13" t="s">
        <v>257</v>
      </c>
      <c r="B45" s="14"/>
      <c r="C45" s="14" t="s">
        <v>6171</v>
      </c>
      <c r="D45" s="14"/>
      <c r="E45" s="14"/>
      <c r="F45" s="14"/>
      <c r="G45" s="15">
        <f>SUM(G46:G61)</f>
        <v>4879.28</v>
      </c>
      <c r="H45" s="15">
        <f>SUM(H46:H61)</f>
        <v>6236.7000000000007</v>
      </c>
      <c r="I45" s="351"/>
      <c r="J45" s="316">
        <f t="shared" ref="J45:O45" si="29">SUM(J46:J61)</f>
        <v>1655.5230000000001</v>
      </c>
      <c r="K45" s="316">
        <f t="shared" si="29"/>
        <v>2735.8290000000002</v>
      </c>
      <c r="L45" s="316">
        <f t="shared" si="29"/>
        <v>0</v>
      </c>
      <c r="M45" s="316">
        <f t="shared" si="29"/>
        <v>0</v>
      </c>
      <c r="N45" s="316">
        <f t="shared" si="29"/>
        <v>243.96399999999997</v>
      </c>
      <c r="O45" s="316">
        <f t="shared" si="29"/>
        <v>243.96399999999997</v>
      </c>
      <c r="P45" s="292">
        <f t="shared" si="4"/>
        <v>4879.2800000000007</v>
      </c>
      <c r="Q45" s="367">
        <f t="shared" si="28"/>
        <v>0</v>
      </c>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4"/>
      <c r="NH45" s="4"/>
      <c r="NI45" s="4"/>
      <c r="NJ45" s="4"/>
      <c r="NK45" s="4"/>
      <c r="NL45" s="4"/>
      <c r="NM45" s="4"/>
      <c r="NN45" s="4"/>
      <c r="NO45" s="4"/>
      <c r="NP45" s="4"/>
      <c r="NQ45" s="4"/>
      <c r="NR45" s="4"/>
      <c r="NS45" s="4"/>
      <c r="NT45" s="4"/>
      <c r="NU45" s="4"/>
      <c r="NV45" s="4"/>
      <c r="NW45" s="4"/>
      <c r="NX45" s="4"/>
      <c r="NY45" s="4"/>
      <c r="NZ45" s="4"/>
      <c r="OA45" s="4"/>
      <c r="OB45" s="4"/>
      <c r="OC45" s="4"/>
      <c r="OD45" s="4"/>
      <c r="OE45" s="4"/>
      <c r="OF45" s="4"/>
      <c r="OG45" s="4"/>
      <c r="OH45" s="4"/>
      <c r="OI45" s="4"/>
      <c r="OJ45" s="4"/>
      <c r="OK45" s="4"/>
      <c r="OL45" s="4"/>
      <c r="OM45" s="4"/>
      <c r="ON45" s="4"/>
      <c r="OO45" s="4"/>
      <c r="OP45" s="4"/>
      <c r="OQ45" s="4"/>
      <c r="OR45" s="4"/>
      <c r="OS45" s="4"/>
      <c r="OT45" s="4"/>
      <c r="OU45" s="4"/>
      <c r="OV45" s="4"/>
      <c r="OW45" s="4"/>
      <c r="OX45" s="4"/>
      <c r="OY45" s="4"/>
      <c r="OZ45" s="4"/>
      <c r="PA45" s="4"/>
      <c r="PB45" s="4"/>
      <c r="PC45" s="4"/>
      <c r="PD45" s="4"/>
      <c r="PE45" s="4"/>
      <c r="PF45" s="4"/>
      <c r="PG45" s="4"/>
      <c r="PH45" s="4"/>
      <c r="PI45" s="4"/>
      <c r="PJ45" s="4"/>
      <c r="PK45" s="4"/>
      <c r="PL45" s="4"/>
      <c r="PM45" s="4"/>
      <c r="PN45" s="4"/>
      <c r="PO45" s="4"/>
      <c r="PP45" s="4"/>
      <c r="PQ45" s="4"/>
      <c r="PR45" s="4"/>
      <c r="PS45" s="4"/>
      <c r="PT45" s="4"/>
      <c r="PU45" s="4"/>
      <c r="PV45" s="4"/>
      <c r="PW45" s="4"/>
      <c r="PX45" s="4"/>
      <c r="PY45" s="4"/>
      <c r="PZ45" s="4"/>
      <c r="QA45" s="4"/>
      <c r="QB45" s="4"/>
      <c r="QC45" s="4"/>
      <c r="QD45" s="4"/>
      <c r="QE45" s="4"/>
      <c r="QF45" s="4"/>
      <c r="QG45" s="4"/>
      <c r="QH45" s="4"/>
      <c r="QI45" s="4"/>
      <c r="QJ45" s="4"/>
      <c r="QK45" s="4"/>
      <c r="QL45" s="4"/>
      <c r="QM45" s="4"/>
      <c r="QN45" s="4"/>
      <c r="QO45" s="4"/>
      <c r="QP45" s="4"/>
      <c r="QQ45" s="4"/>
      <c r="QR45" s="4"/>
      <c r="QS45" s="4"/>
      <c r="QT45" s="4"/>
      <c r="QU45" s="4"/>
      <c r="QV45" s="4"/>
      <c r="QW45" s="4"/>
      <c r="QX45" s="4"/>
      <c r="QY45" s="4"/>
      <c r="QZ45" s="4"/>
      <c r="RA45" s="4"/>
      <c r="RB45" s="4"/>
      <c r="RC45" s="4"/>
      <c r="RD45" s="4"/>
      <c r="RE45" s="4"/>
      <c r="RF45" s="4"/>
      <c r="RG45" s="4"/>
      <c r="RH45" s="4"/>
      <c r="RI45" s="4"/>
      <c r="RJ45" s="4"/>
      <c r="RK45" s="4"/>
      <c r="RL45" s="4"/>
      <c r="RM45" s="4"/>
      <c r="RN45" s="4"/>
      <c r="RO45" s="4"/>
      <c r="RP45" s="4"/>
      <c r="RQ45" s="4"/>
      <c r="RR45" s="4"/>
      <c r="RS45" s="4"/>
      <c r="RT45" s="4"/>
      <c r="RU45" s="4"/>
      <c r="RV45" s="4"/>
      <c r="RW45" s="4"/>
      <c r="RX45" s="4"/>
      <c r="RY45" s="4"/>
      <c r="RZ45" s="4"/>
      <c r="SA45" s="4"/>
      <c r="SB45" s="4"/>
      <c r="SC45" s="4"/>
      <c r="SD45" s="4"/>
      <c r="SE45" s="4"/>
      <c r="SF45" s="4"/>
      <c r="SG45" s="4"/>
      <c r="SH45" s="4"/>
      <c r="SI45" s="4"/>
      <c r="SJ45" s="4"/>
      <c r="SK45" s="4"/>
      <c r="SL45" s="4"/>
      <c r="SM45" s="4"/>
      <c r="SN45" s="4"/>
      <c r="SO45" s="4"/>
      <c r="SP45" s="4"/>
      <c r="SQ45" s="4"/>
      <c r="SR45" s="4"/>
      <c r="SS45" s="4"/>
      <c r="ST45" s="4"/>
      <c r="SU45" s="4"/>
      <c r="SV45" s="4"/>
      <c r="SW45" s="4"/>
      <c r="SX45" s="4"/>
      <c r="SY45" s="4"/>
      <c r="SZ45" s="4"/>
      <c r="TA45" s="4"/>
      <c r="TB45" s="4"/>
      <c r="TC45" s="4"/>
      <c r="TD45" s="4"/>
      <c r="TE45" s="4"/>
      <c r="TF45" s="4"/>
      <c r="TG45" s="4"/>
      <c r="TH45" s="4"/>
      <c r="TI45" s="4"/>
      <c r="TJ45" s="4"/>
      <c r="TK45" s="4"/>
      <c r="TL45" s="4"/>
      <c r="TM45" s="4"/>
      <c r="TN45" s="4"/>
      <c r="TO45" s="4"/>
      <c r="TP45" s="4"/>
      <c r="TQ45" s="4"/>
      <c r="TR45" s="4"/>
      <c r="TS45" s="4"/>
      <c r="TT45" s="4"/>
      <c r="TU45" s="4"/>
      <c r="TV45" s="4"/>
      <c r="TW45" s="4"/>
      <c r="TX45" s="4"/>
      <c r="TY45" s="4"/>
      <c r="TZ45" s="4"/>
      <c r="UA45" s="4"/>
      <c r="UB45" s="4"/>
      <c r="UC45" s="4"/>
      <c r="UD45" s="4"/>
      <c r="UE45" s="4"/>
      <c r="UF45" s="4"/>
      <c r="UG45" s="4"/>
      <c r="UH45" s="4"/>
      <c r="UI45" s="4"/>
      <c r="UJ45" s="4"/>
      <c r="UK45" s="4"/>
      <c r="UL45" s="4"/>
      <c r="UM45" s="4"/>
      <c r="UN45" s="4"/>
      <c r="UO45" s="4"/>
      <c r="UP45" s="4"/>
      <c r="UQ45" s="4"/>
      <c r="UR45" s="4"/>
      <c r="US45" s="4"/>
      <c r="UT45" s="4"/>
      <c r="UU45" s="4"/>
      <c r="UV45" s="4"/>
      <c r="UW45" s="4"/>
      <c r="UX45" s="4"/>
      <c r="UY45" s="4"/>
      <c r="UZ45" s="4"/>
      <c r="VA45" s="4"/>
      <c r="VB45" s="4"/>
      <c r="VC45" s="4"/>
      <c r="VD45" s="4"/>
      <c r="VE45" s="4"/>
      <c r="VF45" s="4"/>
      <c r="VG45" s="4"/>
      <c r="VH45" s="4"/>
      <c r="VI45" s="4"/>
      <c r="VJ45" s="4"/>
      <c r="VK45" s="4"/>
      <c r="VL45" s="4"/>
      <c r="VM45" s="4"/>
      <c r="VN45" s="4"/>
      <c r="VO45" s="4"/>
      <c r="VP45" s="4"/>
      <c r="VQ45" s="4"/>
      <c r="VR45" s="4"/>
      <c r="VS45" s="4"/>
      <c r="VT45" s="4"/>
      <c r="VU45" s="4"/>
      <c r="VV45" s="4"/>
      <c r="VW45" s="4"/>
      <c r="VX45" s="4"/>
      <c r="VY45" s="4"/>
      <c r="VZ45" s="4"/>
      <c r="WA45" s="4"/>
      <c r="WB45" s="4"/>
      <c r="WC45" s="4"/>
      <c r="WD45" s="4"/>
      <c r="WE45" s="4"/>
      <c r="WF45" s="4"/>
      <c r="WG45" s="4"/>
      <c r="WH45" s="4"/>
      <c r="WI45" s="4"/>
      <c r="WJ45" s="4"/>
      <c r="WK45" s="4"/>
      <c r="WL45" s="4"/>
      <c r="WM45" s="4"/>
      <c r="WN45" s="4"/>
      <c r="WO45" s="4"/>
      <c r="WP45" s="4"/>
      <c r="WQ45" s="4"/>
      <c r="WR45" s="4"/>
      <c r="WS45" s="4"/>
      <c r="WT45" s="4"/>
      <c r="WU45" s="4"/>
      <c r="WV45" s="4"/>
      <c r="WW45" s="4"/>
      <c r="WX45" s="4"/>
      <c r="WY45" s="4"/>
      <c r="WZ45" s="4"/>
      <c r="XA45" s="4"/>
      <c r="XB45" s="4"/>
      <c r="XC45" s="4"/>
      <c r="XD45" s="4"/>
      <c r="XE45" s="4"/>
      <c r="XF45" s="4"/>
      <c r="XG45" s="4"/>
      <c r="XH45" s="4"/>
      <c r="XI45" s="4"/>
      <c r="XJ45" s="4"/>
      <c r="XK45" s="4"/>
      <c r="XL45" s="4"/>
      <c r="XM45" s="4"/>
      <c r="XN45" s="4"/>
      <c r="XO45" s="4"/>
      <c r="XP45" s="4"/>
      <c r="XQ45" s="4"/>
      <c r="XR45" s="4"/>
      <c r="XS45" s="4"/>
      <c r="XT45" s="4"/>
      <c r="XU45" s="4"/>
      <c r="XV45" s="4"/>
      <c r="XW45" s="4"/>
      <c r="XX45" s="4"/>
      <c r="XY45" s="4"/>
      <c r="XZ45" s="4"/>
      <c r="YA45" s="4"/>
      <c r="YB45" s="4"/>
      <c r="YC45" s="4"/>
      <c r="YD45" s="4"/>
      <c r="YE45" s="4"/>
      <c r="YF45" s="4"/>
      <c r="YG45" s="4"/>
      <c r="YH45" s="4"/>
      <c r="YI45" s="4"/>
      <c r="YJ45" s="4"/>
      <c r="YK45" s="4"/>
      <c r="YL45" s="4"/>
      <c r="YM45" s="4"/>
      <c r="YN45" s="4"/>
      <c r="YO45" s="4"/>
      <c r="YP45" s="4"/>
      <c r="YQ45" s="4"/>
      <c r="YR45" s="4"/>
      <c r="YS45" s="4"/>
      <c r="YT45" s="4"/>
      <c r="YU45" s="4"/>
      <c r="YV45" s="4"/>
      <c r="YW45" s="4"/>
      <c r="YX45" s="4"/>
      <c r="YY45" s="4"/>
      <c r="YZ45" s="4"/>
      <c r="ZA45" s="4"/>
      <c r="ZB45" s="4"/>
      <c r="ZC45" s="4"/>
      <c r="ZD45" s="4"/>
      <c r="ZE45" s="4"/>
      <c r="ZF45" s="4"/>
      <c r="ZG45" s="4"/>
      <c r="ZH45" s="4"/>
      <c r="ZI45" s="4"/>
      <c r="ZJ45" s="4"/>
      <c r="ZK45" s="4"/>
      <c r="ZL45" s="4"/>
      <c r="ZM45" s="4"/>
      <c r="ZN45" s="4"/>
      <c r="ZO45" s="4"/>
      <c r="ZP45" s="4"/>
      <c r="ZQ45" s="4"/>
      <c r="ZR45" s="4"/>
      <c r="ZS45" s="4"/>
      <c r="ZT45" s="4"/>
      <c r="ZU45" s="4"/>
      <c r="ZV45" s="4"/>
      <c r="ZW45" s="4"/>
      <c r="ZX45" s="4"/>
      <c r="ZY45" s="4"/>
      <c r="ZZ45" s="4"/>
      <c r="AAA45" s="4"/>
      <c r="AAB45" s="4"/>
      <c r="AAC45" s="4"/>
      <c r="AAD45" s="4"/>
      <c r="AAE45" s="4"/>
      <c r="AAF45" s="4"/>
      <c r="AAG45" s="4"/>
      <c r="AAH45" s="4"/>
      <c r="AAI45" s="4"/>
      <c r="AAJ45" s="4"/>
      <c r="AAK45" s="4"/>
      <c r="AAL45" s="4"/>
      <c r="AAM45" s="4"/>
      <c r="AAN45" s="4"/>
      <c r="AAO45" s="4"/>
      <c r="AAP45" s="4"/>
      <c r="AAQ45" s="4"/>
      <c r="AAR45" s="4"/>
      <c r="AAS45" s="4"/>
      <c r="AAT45" s="4"/>
      <c r="AAU45" s="4"/>
      <c r="AAV45" s="4"/>
      <c r="AAW45" s="4"/>
      <c r="AAX45" s="4"/>
      <c r="AAY45" s="4"/>
      <c r="AAZ45" s="4"/>
      <c r="ABA45" s="4"/>
      <c r="ABB45" s="4"/>
      <c r="ABC45" s="4"/>
      <c r="ABD45" s="4"/>
      <c r="ABE45" s="4"/>
      <c r="ABF45" s="4"/>
      <c r="ABG45" s="4"/>
      <c r="ABH45" s="4"/>
      <c r="ABI45" s="4"/>
      <c r="ABJ45" s="4"/>
      <c r="ABK45" s="4"/>
      <c r="ABL45" s="4"/>
      <c r="ABM45" s="4"/>
      <c r="ABN45" s="4"/>
      <c r="ABO45" s="4"/>
      <c r="ABP45" s="4"/>
      <c r="ABQ45" s="4"/>
      <c r="ABR45" s="4"/>
      <c r="ABS45" s="4"/>
      <c r="ABT45" s="4"/>
      <c r="ABU45" s="4"/>
      <c r="ABV45" s="4"/>
      <c r="ABW45" s="4"/>
      <c r="ABX45" s="4"/>
      <c r="ABY45" s="4"/>
      <c r="ABZ45" s="4"/>
      <c r="ACA45" s="4"/>
      <c r="ACB45" s="4"/>
      <c r="ACC45" s="4"/>
      <c r="ACD45" s="4"/>
      <c r="ACE45" s="4"/>
      <c r="ACF45" s="4"/>
      <c r="ACG45" s="4"/>
      <c r="ACH45" s="4"/>
      <c r="ACI45" s="4"/>
      <c r="ACJ45" s="4"/>
      <c r="ACK45" s="4"/>
      <c r="ACL45" s="4"/>
      <c r="ACM45" s="4"/>
      <c r="ACN45" s="4"/>
      <c r="ACO45" s="4"/>
      <c r="ACP45" s="4"/>
      <c r="ACQ45" s="4"/>
      <c r="ACR45" s="4"/>
      <c r="ACS45" s="4"/>
      <c r="ACT45" s="4"/>
      <c r="ACU45" s="4"/>
      <c r="ACV45" s="4"/>
      <c r="ACW45" s="4"/>
      <c r="ACX45" s="4"/>
      <c r="ACY45" s="4"/>
      <c r="ACZ45" s="4"/>
      <c r="ADA45" s="4"/>
      <c r="ADB45" s="4"/>
      <c r="ADC45" s="4"/>
      <c r="ADD45" s="4"/>
      <c r="ADE45" s="4"/>
      <c r="ADF45" s="4"/>
      <c r="ADG45" s="4"/>
      <c r="ADH45" s="4"/>
      <c r="ADI45" s="4"/>
      <c r="ADJ45" s="4"/>
      <c r="ADK45" s="4"/>
      <c r="ADL45" s="4"/>
      <c r="ADM45" s="4"/>
      <c r="ADN45" s="4"/>
      <c r="ADO45" s="4"/>
      <c r="ADP45" s="4"/>
      <c r="ADQ45" s="4"/>
      <c r="ADR45" s="4"/>
      <c r="ADS45" s="4"/>
      <c r="ADT45" s="4"/>
      <c r="ADU45" s="4"/>
      <c r="ADV45" s="4"/>
      <c r="ADW45" s="4"/>
      <c r="ADX45" s="4"/>
      <c r="ADY45" s="4"/>
      <c r="ADZ45" s="4"/>
      <c r="AEA45" s="4"/>
      <c r="AEB45" s="4"/>
      <c r="AEC45" s="4"/>
      <c r="AED45" s="4"/>
      <c r="AEE45" s="4"/>
      <c r="AEF45" s="4"/>
      <c r="AEG45" s="4"/>
      <c r="AEH45" s="4"/>
      <c r="AEI45" s="4"/>
      <c r="AEJ45" s="4"/>
      <c r="AEK45" s="4"/>
      <c r="AEL45" s="4"/>
      <c r="AEM45" s="4"/>
      <c r="AEN45" s="4"/>
      <c r="AEO45" s="4"/>
      <c r="AEP45" s="4"/>
      <c r="AEQ45" s="4"/>
      <c r="AER45" s="4"/>
      <c r="AES45" s="4"/>
      <c r="AET45" s="4"/>
      <c r="AEU45" s="4"/>
      <c r="AEV45" s="4"/>
      <c r="AEW45" s="4"/>
      <c r="AEX45" s="4"/>
      <c r="AEY45" s="4"/>
      <c r="AEZ45" s="4"/>
      <c r="AFA45" s="4"/>
      <c r="AFB45" s="4"/>
      <c r="AFC45" s="4"/>
      <c r="AFD45" s="4"/>
      <c r="AFE45" s="4"/>
      <c r="AFF45" s="4"/>
      <c r="AFG45" s="4"/>
      <c r="AFH45" s="4"/>
      <c r="AFI45" s="4"/>
      <c r="AFJ45" s="4"/>
      <c r="AFK45" s="4"/>
      <c r="AFL45" s="4"/>
      <c r="AFM45" s="4"/>
      <c r="AFN45" s="4"/>
      <c r="AFO45" s="4"/>
      <c r="AFP45" s="4"/>
      <c r="AFQ45" s="4"/>
      <c r="AFR45" s="4"/>
      <c r="AFS45" s="4"/>
      <c r="AFT45" s="4"/>
      <c r="AFU45" s="4"/>
      <c r="AFV45" s="4"/>
      <c r="AFW45" s="4"/>
      <c r="AFX45" s="4"/>
      <c r="AFY45" s="4"/>
      <c r="AFZ45" s="4"/>
      <c r="AGA45" s="4"/>
      <c r="AGB45" s="4"/>
      <c r="AGC45" s="4"/>
      <c r="AGD45" s="4"/>
      <c r="AGE45" s="4"/>
      <c r="AGF45" s="4"/>
      <c r="AGG45" s="4"/>
      <c r="AGH45" s="4"/>
      <c r="AGI45" s="4"/>
      <c r="AGJ45" s="4"/>
      <c r="AGK45" s="4"/>
      <c r="AGL45" s="4"/>
      <c r="AGM45" s="4"/>
      <c r="AGN45" s="4"/>
      <c r="AGO45" s="4"/>
      <c r="AGP45" s="4"/>
      <c r="AGQ45" s="4"/>
      <c r="AGR45" s="4"/>
      <c r="AGS45" s="4"/>
      <c r="AGT45" s="4"/>
      <c r="AGU45" s="4"/>
      <c r="AGV45" s="4"/>
      <c r="AGW45" s="4"/>
      <c r="AGX45" s="4"/>
      <c r="AGY45" s="4"/>
      <c r="AGZ45" s="4"/>
      <c r="AHA45" s="4"/>
      <c r="AHB45" s="4"/>
      <c r="AHC45" s="4"/>
      <c r="AHD45" s="4"/>
      <c r="AHE45" s="4"/>
      <c r="AHF45" s="4"/>
      <c r="AHG45" s="4"/>
      <c r="AHH45" s="4"/>
      <c r="AHI45" s="4"/>
      <c r="AHJ45" s="4"/>
      <c r="AHK45" s="4"/>
      <c r="AHL45" s="4"/>
      <c r="AHM45" s="4"/>
      <c r="AHN45" s="4"/>
      <c r="AHO45" s="4"/>
      <c r="AHP45" s="4"/>
      <c r="AHQ45" s="4"/>
      <c r="AHR45" s="4"/>
      <c r="AHS45" s="4"/>
      <c r="AHT45" s="4"/>
      <c r="AHU45" s="4"/>
      <c r="AHV45" s="4"/>
      <c r="AHW45" s="4"/>
      <c r="AHX45" s="4"/>
      <c r="AHY45" s="4"/>
      <c r="AHZ45" s="4"/>
      <c r="AIA45" s="4"/>
      <c r="AIB45" s="4"/>
      <c r="AIC45" s="4"/>
      <c r="AID45" s="4"/>
      <c r="AIE45" s="4"/>
      <c r="AIF45" s="4"/>
      <c r="AIG45" s="4"/>
      <c r="AIH45" s="4"/>
      <c r="AII45" s="4"/>
      <c r="AIJ45" s="4"/>
      <c r="AIK45" s="4"/>
      <c r="AIL45" s="4"/>
      <c r="AIM45" s="4"/>
      <c r="AIN45" s="4"/>
      <c r="AIO45" s="4"/>
      <c r="AIP45" s="4"/>
      <c r="AIQ45" s="4"/>
      <c r="AIR45" s="4"/>
      <c r="AIS45" s="4"/>
      <c r="AIT45" s="4"/>
      <c r="AIU45" s="4"/>
      <c r="AIV45" s="4"/>
      <c r="AIW45" s="4"/>
      <c r="AIX45" s="4"/>
      <c r="AIY45" s="4"/>
      <c r="AIZ45" s="4"/>
      <c r="AJA45" s="4"/>
      <c r="AJB45" s="4"/>
      <c r="AJC45" s="4"/>
      <c r="AJD45" s="4"/>
      <c r="AJE45" s="4"/>
      <c r="AJF45" s="4"/>
      <c r="AJG45" s="4"/>
      <c r="AJH45" s="4"/>
      <c r="AJI45" s="4"/>
      <c r="AJJ45" s="4"/>
      <c r="AJK45" s="4"/>
      <c r="AJL45" s="4"/>
      <c r="AJM45" s="4"/>
      <c r="AJN45" s="4"/>
      <c r="AJO45" s="4"/>
      <c r="AJP45" s="4"/>
      <c r="AJQ45" s="4"/>
      <c r="AJR45" s="4"/>
      <c r="AJS45" s="4"/>
      <c r="AJT45" s="4"/>
      <c r="AJU45" s="4"/>
      <c r="AJV45" s="4"/>
      <c r="AJW45" s="4"/>
      <c r="AJX45" s="4"/>
      <c r="AJY45" s="4"/>
      <c r="AJZ45" s="4"/>
      <c r="AKA45" s="4"/>
      <c r="AKB45" s="4"/>
      <c r="AKC45" s="4"/>
      <c r="AKD45" s="4"/>
      <c r="AKE45" s="4"/>
      <c r="AKF45" s="4"/>
      <c r="AKG45" s="4"/>
      <c r="AKH45" s="4"/>
      <c r="AKI45" s="4"/>
      <c r="AKJ45" s="4"/>
      <c r="AKK45" s="4"/>
      <c r="AKL45" s="4"/>
      <c r="AKM45" s="4"/>
      <c r="AKN45" s="4"/>
      <c r="AKO45" s="4"/>
      <c r="AKP45" s="4"/>
      <c r="AKQ45" s="4"/>
      <c r="AKR45" s="4"/>
      <c r="AKS45" s="4"/>
      <c r="AKT45" s="4"/>
      <c r="AKU45" s="4"/>
      <c r="AKV45" s="4"/>
      <c r="AKW45" s="4"/>
      <c r="AKX45" s="4"/>
      <c r="AKY45" s="4"/>
      <c r="AKZ45" s="4"/>
      <c r="ALA45" s="4"/>
      <c r="ALB45" s="4"/>
      <c r="ALC45" s="4"/>
      <c r="ALD45" s="4"/>
      <c r="ALE45" s="4"/>
      <c r="ALF45" s="4"/>
      <c r="ALG45" s="4"/>
      <c r="ALH45" s="4"/>
      <c r="ALI45" s="4"/>
      <c r="ALJ45" s="4"/>
      <c r="ALK45" s="4"/>
      <c r="ALL45" s="4"/>
      <c r="ALM45" s="4"/>
      <c r="ALN45" s="4"/>
      <c r="ALO45" s="4"/>
      <c r="ALP45" s="4"/>
      <c r="ALQ45" s="4"/>
      <c r="ALR45" s="4"/>
    </row>
    <row r="46" spans="1:1006" s="154" customFormat="1">
      <c r="A46" s="294" t="s">
        <v>7219</v>
      </c>
      <c r="B46" s="302" t="s">
        <v>7081</v>
      </c>
      <c r="C46" s="358" t="str">
        <f>IFERROR(VLOOKUP(B46,'Serviços FEV2019'!$A$1:$AC$17000,2,),IFERROR(VLOOKUP(B46,'ORSE FEV2019'!$A$1:$S$16684,2,),VLOOKUP(B46,'COMPOSIÇÕES IFAL'!$B$1:$X$12973,2,)))</f>
        <v>CUBA DE EMBUTIR (DECA LINHA CARRARA REF.L36 OU SIMILAR)</v>
      </c>
      <c r="D46" s="296" t="str">
        <f>IFERROR(VLOOKUP(B46,'Serviços FEV2019'!$A$1:$AC$17000,3,),IFERROR(VLOOKUP(B46,'ORSE FEV2019'!$A$1:$S$16684,3,),VLOOKUP(B46,'COMPOSIÇÕES IFAL'!$B$1:$X$12973,3,)))</f>
        <v>UN</v>
      </c>
      <c r="E46" s="303">
        <f>Memorial!E39</f>
        <v>2</v>
      </c>
      <c r="F46" s="134">
        <f>IFERROR(VLOOKUP(B46,'Serviços FEV2019'!$A$1:$AC$17000,5,),IFERROR(VLOOKUP(B46,'ORSE FEV2019'!$A$1:$S$16684,4,),VLOOKUP(B46,'COMPOSIÇÕES IFAL'!$B$1:$X$12973,6,)))</f>
        <v>50.07</v>
      </c>
      <c r="G46" s="298">
        <f t="shared" ref="G46:G47" si="30">ROUND(F46*E46,2)</f>
        <v>100.14</v>
      </c>
      <c r="H46" s="298">
        <f t="shared" ref="H46:H61" si="31">ROUND(G46*(1+$E$121),2)</f>
        <v>128</v>
      </c>
      <c r="I46" s="220"/>
      <c r="J46" s="352">
        <f t="shared" si="25"/>
        <v>90.126000000000005</v>
      </c>
      <c r="K46" s="352"/>
      <c r="L46" s="352"/>
      <c r="M46" s="352"/>
      <c r="N46" s="317">
        <f t="shared" si="26"/>
        <v>5.0070000000000006</v>
      </c>
      <c r="O46" s="317">
        <f t="shared" si="26"/>
        <v>5.0070000000000006</v>
      </c>
      <c r="P46" s="204">
        <f t="shared" si="4"/>
        <v>100.14000000000001</v>
      </c>
      <c r="Q46" s="367">
        <f t="shared" si="28"/>
        <v>0</v>
      </c>
    </row>
    <row r="47" spans="1:1006" s="154" customFormat="1" ht="36">
      <c r="A47" s="294" t="s">
        <v>7220</v>
      </c>
      <c r="B47" s="302" t="s">
        <v>7086</v>
      </c>
      <c r="C47" s="358" t="str">
        <f>IFERROR(VLOOKUP(B47,'Serviços FEV2019'!$A$1:$AC$17000,2,),IFERROR(VLOOKUP(B47,'ORSE FEV2019'!$A$1:$S$16684,2,),VLOOKUP(B47,'COMPOSIÇÕES IFAL'!$B$1:$X$12973,2,)))</f>
        <v>LAVATÓRIO LOUÇA (DECA-LINHA VOGUE PLUS CONFORTO, REF L-510 OU SIMILAR) COM COLUNA SUSPENSA, (DECA, LINHA VOGUE PLUS CONFORTO, REF. C-510 OU SIMILAR), C/ SIFÃO CROMADO, VÁLVULA CROMADA, ENGATE CROMADO, EXCLUSIVE TORNEIRA</v>
      </c>
      <c r="D47" s="296" t="str">
        <f>IFERROR(VLOOKUP(B47,'Serviços FEV2019'!$A$1:$AC$17000,3,),IFERROR(VLOOKUP(B47,'ORSE FEV2019'!$A$1:$S$16684,3,),VLOOKUP(B47,'COMPOSIÇÕES IFAL'!$B$1:$X$12973,3,)))</f>
        <v>UN</v>
      </c>
      <c r="E47" s="303">
        <f>Memorial!E40</f>
        <v>1</v>
      </c>
      <c r="F47" s="134">
        <f>IFERROR(VLOOKUP(B47,'Serviços FEV2019'!$A$1:$AC$17000,5,),IFERROR(VLOOKUP(B47,'ORSE FEV2019'!$A$1:$S$16684,4,),VLOOKUP(B47,'COMPOSIÇÕES IFAL'!$B$1:$X$12973,6,)))</f>
        <v>440.63</v>
      </c>
      <c r="G47" s="298">
        <f t="shared" si="30"/>
        <v>440.63</v>
      </c>
      <c r="H47" s="298">
        <f t="shared" si="31"/>
        <v>563.21</v>
      </c>
      <c r="I47" s="220"/>
      <c r="J47" s="352">
        <f t="shared" si="25"/>
        <v>396.56700000000001</v>
      </c>
      <c r="K47" s="352"/>
      <c r="L47" s="352"/>
      <c r="M47" s="352"/>
      <c r="N47" s="317">
        <f t="shared" si="26"/>
        <v>22.031500000000001</v>
      </c>
      <c r="O47" s="317">
        <f t="shared" si="26"/>
        <v>22.031500000000001</v>
      </c>
      <c r="P47" s="204">
        <f t="shared" si="4"/>
        <v>440.63</v>
      </c>
      <c r="Q47" s="367">
        <f t="shared" si="28"/>
        <v>0</v>
      </c>
    </row>
    <row r="48" spans="1:1006" s="154" customFormat="1" ht="24">
      <c r="A48" s="294" t="s">
        <v>7221</v>
      </c>
      <c r="B48" s="302">
        <v>86888</v>
      </c>
      <c r="C48" s="358" t="str">
        <f>IFERROR(VLOOKUP(B48,'Serviços FEV2019'!$A$1:$AC$17000,2,),IFERROR(VLOOKUP(B48,'ORSE FEV2019'!$A$1:$S$16684,2,),VLOOKUP(B48,'COMPOSIÇÕES IFAL'!$B$1:$X$12973,2,)))</f>
        <v>VASO SANITÁRIO SIFONADO COM CAIXA ACOPLADA LOUÇA BRANCA - FORNECIMENTO E INSTALAÇÃO. AF_12/2013</v>
      </c>
      <c r="D48" s="296" t="str">
        <f>IFERROR(VLOOKUP(B48,'Serviços FEV2019'!$A$1:$AC$17000,3,),IFERROR(VLOOKUP(B48,'ORSE FEV2019'!$A$1:$S$16684,3,),VLOOKUP(B48,'COMPOSIÇÕES IFAL'!$B$1:$X$12973,3,)))</f>
        <v>UN</v>
      </c>
      <c r="E48" s="303">
        <f>Memorial!E41</f>
        <v>2</v>
      </c>
      <c r="F48" s="134">
        <f>IFERROR(VLOOKUP(B48,'Serviços FEV2019'!$A$1:$AC$17000,5,),IFERROR(VLOOKUP(B48,'ORSE FEV2019'!$A$1:$S$16684,4,),VLOOKUP(B48,'COMPOSIÇÕES IFAL'!$B$1:$X$12973,6,)))</f>
        <v>346.41</v>
      </c>
      <c r="G48" s="298">
        <f t="shared" ref="G48:G51" si="32">ROUND(F48*E48,2)</f>
        <v>692.82</v>
      </c>
      <c r="H48" s="298">
        <f t="shared" si="31"/>
        <v>885.56</v>
      </c>
      <c r="I48" s="351"/>
      <c r="J48" s="352">
        <f t="shared" si="25"/>
        <v>623.53800000000001</v>
      </c>
      <c r="K48" s="352"/>
      <c r="L48" s="352"/>
      <c r="M48" s="352"/>
      <c r="N48" s="317">
        <f t="shared" si="26"/>
        <v>34.641000000000005</v>
      </c>
      <c r="O48" s="317">
        <f t="shared" si="26"/>
        <v>34.641000000000005</v>
      </c>
      <c r="P48" s="204">
        <f t="shared" si="4"/>
        <v>692.81999999999994</v>
      </c>
      <c r="Q48" s="367">
        <f t="shared" si="28"/>
        <v>0</v>
      </c>
    </row>
    <row r="49" spans="1:17" s="154" customFormat="1" ht="36">
      <c r="A49" s="294" t="s">
        <v>7222</v>
      </c>
      <c r="B49" s="302">
        <v>95472</v>
      </c>
      <c r="C49" s="358" t="str">
        <f>IFERROR(VLOOKUP(B49,'Serviços FEV2019'!$A$1:$AC$17000,2,),IFERROR(VLOOKUP(B49,'ORSE FEV2019'!$A$1:$S$16684,2,),VLOOKUP(B49,'COMPOSIÇÕES IFAL'!$B$1:$X$12973,2,)))</f>
        <v>VASO SANITARIO SIFONADO CONVENCIONAL PARA PCD SEM FURO FRONTAL COM LOUÇA BRANCA SEM ASSENTO, INCLUSO CONJUNTO DE LIGAÇÃO PARA BACIA SANITÁRIA AJUSTÁVEL - FORNECIMENTO E INSTALAÇÃO. AF_10/2016</v>
      </c>
      <c r="D49" s="296" t="str">
        <f>IFERROR(VLOOKUP(B49,'Serviços FEV2019'!$A$1:$AC$17000,3,),IFERROR(VLOOKUP(B49,'ORSE FEV2019'!$A$1:$S$16684,3,),VLOOKUP(B49,'COMPOSIÇÕES IFAL'!$B$1:$X$12973,3,)))</f>
        <v>UN</v>
      </c>
      <c r="E49" s="303">
        <f>Memorial!E42</f>
        <v>1</v>
      </c>
      <c r="F49" s="134">
        <f>IFERROR(VLOOKUP(B49,'Serviços FEV2019'!$A$1:$AC$17000,5,),IFERROR(VLOOKUP(B49,'ORSE FEV2019'!$A$1:$S$16684,4,),VLOOKUP(B49,'COMPOSIÇÕES IFAL'!$B$1:$X$12973,6,)))</f>
        <v>605.88</v>
      </c>
      <c r="G49" s="298">
        <f t="shared" si="32"/>
        <v>605.88</v>
      </c>
      <c r="H49" s="298">
        <f t="shared" si="31"/>
        <v>774.44</v>
      </c>
      <c r="I49" s="351"/>
      <c r="J49" s="352">
        <f t="shared" si="25"/>
        <v>545.29200000000003</v>
      </c>
      <c r="K49" s="352"/>
      <c r="L49" s="352"/>
      <c r="M49" s="352"/>
      <c r="N49" s="317">
        <f t="shared" si="26"/>
        <v>30.294</v>
      </c>
      <c r="O49" s="317">
        <f t="shared" si="26"/>
        <v>30.294</v>
      </c>
      <c r="P49" s="204">
        <f t="shared" si="4"/>
        <v>605.88</v>
      </c>
      <c r="Q49" s="367">
        <f t="shared" si="28"/>
        <v>0</v>
      </c>
    </row>
    <row r="50" spans="1:17" s="154" customFormat="1" ht="24">
      <c r="A50" s="294" t="s">
        <v>7223</v>
      </c>
      <c r="B50" s="302" t="str">
        <f>'COMPOSIÇÕES IFAL'!B136</f>
        <v>IFAL 4.04</v>
      </c>
      <c r="C50" s="358" t="str">
        <f>IFERROR(VLOOKUP(B50,'Serviços FEV2019'!$A$1:$AC$17000,2,),IFERROR(VLOOKUP(B50,'ORSE FEV2019'!$A$1:$S$16684,2,),VLOOKUP(B50,'COMPOSIÇÕES IFAL'!$B$1:$X$12973,2,)))</f>
        <v>ASSENTO DE POLIÉSTER TIPO UNIVERSAL, BRANCO, PARA TODOS OS VASOS SANITÁRIOS DE CAIXA ACOPLADA</v>
      </c>
      <c r="D50" s="296" t="str">
        <f>IFERROR(VLOOKUP(B50,'Serviços FEV2019'!$A$1:$AC$17000,3,),IFERROR(VLOOKUP(B50,'ORSE FEV2019'!$A$1:$S$16684,3,),VLOOKUP(B50,'COMPOSIÇÕES IFAL'!$B$1:$X$12973,3,)))</f>
        <v xml:space="preserve">UN    </v>
      </c>
      <c r="E50" s="303">
        <f>Memorial!E43</f>
        <v>2</v>
      </c>
      <c r="F50" s="134">
        <f>IFERROR(VLOOKUP(B50,'Serviços FEV2019'!$A$1:$AC$17000,5,),IFERROR(VLOOKUP(B50,'ORSE FEV2019'!$A$1:$S$16684,4,),VLOOKUP(B50,'COMPOSIÇÕES IFAL'!$B$1:$X$12973,6,)))</f>
        <v>418.25</v>
      </c>
      <c r="G50" s="298">
        <f t="shared" si="32"/>
        <v>836.5</v>
      </c>
      <c r="H50" s="298">
        <f t="shared" si="31"/>
        <v>1069.21</v>
      </c>
      <c r="I50" s="351"/>
      <c r="J50" s="352"/>
      <c r="K50" s="352">
        <f t="shared" si="25"/>
        <v>752.85</v>
      </c>
      <c r="L50" s="352"/>
      <c r="M50" s="352"/>
      <c r="N50" s="317">
        <f t="shared" si="26"/>
        <v>41.825000000000003</v>
      </c>
      <c r="O50" s="317">
        <f t="shared" si="26"/>
        <v>41.825000000000003</v>
      </c>
      <c r="P50" s="204">
        <f t="shared" si="4"/>
        <v>836.50000000000011</v>
      </c>
      <c r="Q50" s="367">
        <f t="shared" si="28"/>
        <v>0</v>
      </c>
    </row>
    <row r="51" spans="1:17" s="154" customFormat="1">
      <c r="A51" s="294" t="s">
        <v>7224</v>
      </c>
      <c r="B51" s="302" t="str">
        <f>'COMPOSIÇÕES IFAL'!B144</f>
        <v>IFAL 4.05</v>
      </c>
      <c r="C51" s="358" t="str">
        <f>IFERROR(VLOOKUP(B51,'Serviços FEV2019'!$A$1:$AC$17000,2,),IFERROR(VLOOKUP(B51,'ORSE FEV2019'!$A$1:$S$16684,2,),VLOOKUP(B51,'COMPOSIÇÕES IFAL'!$B$1:$X$12973,2,)))</f>
        <v>ASSENTO DE POLIÉSTER, BRANCO, PARA VASO SANITÁRIO TIPO ELEVADO, DO W.C. ACESSÍVEL</v>
      </c>
      <c r="D51" s="296" t="str">
        <f>IFERROR(VLOOKUP(B51,'Serviços FEV2019'!$A$1:$AC$17000,3,),IFERROR(VLOOKUP(B51,'ORSE FEV2019'!$A$1:$S$16684,3,),VLOOKUP(B51,'COMPOSIÇÕES IFAL'!$B$1:$X$12973,3,)))</f>
        <v xml:space="preserve">UN    </v>
      </c>
      <c r="E51" s="303">
        <f>Memorial!E44</f>
        <v>1</v>
      </c>
      <c r="F51" s="134">
        <f>IFERROR(VLOOKUP(B51,'Serviços FEV2019'!$A$1:$AC$17000,5,),IFERROR(VLOOKUP(B51,'ORSE FEV2019'!$A$1:$S$16684,4,),VLOOKUP(B51,'COMPOSIÇÕES IFAL'!$B$1:$X$12973,6,)))</f>
        <v>418.25</v>
      </c>
      <c r="G51" s="298">
        <f t="shared" si="32"/>
        <v>418.25</v>
      </c>
      <c r="H51" s="298">
        <f t="shared" si="31"/>
        <v>534.61</v>
      </c>
      <c r="I51" s="351"/>
      <c r="J51" s="352"/>
      <c r="K51" s="352">
        <f t="shared" si="25"/>
        <v>376.42500000000001</v>
      </c>
      <c r="L51" s="352"/>
      <c r="M51" s="352"/>
      <c r="N51" s="317">
        <f t="shared" si="26"/>
        <v>20.912500000000001</v>
      </c>
      <c r="O51" s="317">
        <f t="shared" si="26"/>
        <v>20.912500000000001</v>
      </c>
      <c r="P51" s="204">
        <f t="shared" si="4"/>
        <v>418.25000000000006</v>
      </c>
      <c r="Q51" s="367">
        <f t="shared" si="28"/>
        <v>0</v>
      </c>
    </row>
    <row r="52" spans="1:17" s="154" customFormat="1" ht="24">
      <c r="A52" s="294" t="s">
        <v>7225</v>
      </c>
      <c r="B52" s="302" t="str">
        <f>'COMPOSIÇÕES IFAL'!B152</f>
        <v>IFAL 4.06</v>
      </c>
      <c r="C52" s="358" t="str">
        <f>IFERROR(VLOOKUP(B52,'Serviços FEV2019'!$A$1:$AC$17000,2,),IFERROR(VLOOKUP(B52,'ORSE FEV2019'!$A$1:$S$16684,2,),VLOOKUP(B52,'COMPOSIÇÕES IFAL'!$B$1:$X$12973,2,)))</f>
        <v>TORNEIRA PARA LAVATÓRIO DE MESA, COM ACIONAMENTO HIDROMECÂNICO, COM LEVE PRESSÃO MANUAL E FECHAMENTO AUTOMÁTICO, EM AÇO INOX</v>
      </c>
      <c r="D52" s="296" t="str">
        <f>IFERROR(VLOOKUP(B52,'Serviços FEV2019'!$A$1:$AC$17000,3,),IFERROR(VLOOKUP(B52,'ORSE FEV2019'!$A$1:$S$16684,3,),VLOOKUP(B52,'COMPOSIÇÕES IFAL'!$B$1:$X$12973,3,)))</f>
        <v xml:space="preserve">UN    </v>
      </c>
      <c r="E52" s="303">
        <f>Memorial!E45</f>
        <v>2</v>
      </c>
      <c r="F52" s="134">
        <f>IFERROR(VLOOKUP(B52,'Serviços FEV2019'!$A$1:$AC$17000,5,),IFERROR(VLOOKUP(B52,'ORSE FEV2019'!$A$1:$S$16684,4,),VLOOKUP(B52,'COMPOSIÇÕES IFAL'!$B$1:$X$12973,6,)))</f>
        <v>134.29</v>
      </c>
      <c r="G52" s="298">
        <f t="shared" ref="G52:G58" si="33">ROUND(F52*E52,2)</f>
        <v>268.58</v>
      </c>
      <c r="H52" s="298">
        <f t="shared" si="31"/>
        <v>343.3</v>
      </c>
      <c r="I52" s="351"/>
      <c r="J52" s="352"/>
      <c r="K52" s="352">
        <f t="shared" si="25"/>
        <v>241.72199999999998</v>
      </c>
      <c r="L52" s="352"/>
      <c r="M52" s="352"/>
      <c r="N52" s="317">
        <f t="shared" si="26"/>
        <v>13.429</v>
      </c>
      <c r="O52" s="317">
        <f t="shared" si="26"/>
        <v>13.429</v>
      </c>
      <c r="P52" s="204">
        <f t="shared" si="4"/>
        <v>268.58</v>
      </c>
      <c r="Q52" s="367">
        <f t="shared" si="28"/>
        <v>0</v>
      </c>
    </row>
    <row r="53" spans="1:17" s="154" customFormat="1" ht="24">
      <c r="A53" s="294" t="s">
        <v>7226</v>
      </c>
      <c r="B53" s="302" t="str">
        <f>'COMPOSIÇÕES IFAL'!B161</f>
        <v>IFAL 4.07</v>
      </c>
      <c r="C53" s="358" t="str">
        <f>IFERROR(VLOOKUP(B53,'Serviços FEV2019'!$A$1:$AC$17000,2,),IFERROR(VLOOKUP(B53,'ORSE FEV2019'!$A$1:$S$16684,2,),VLOOKUP(B53,'COMPOSIÇÕES IFAL'!$B$1:$X$12973,2,)))</f>
        <v>TORNEIRA PARA LAVATÓRIO, DE MESA, COM FECHAMENTO AUTOMÁTICO E ACIONAMENTO ATRAVÉS DE ALAVANCA, EM AÇO INOX</v>
      </c>
      <c r="D53" s="296" t="str">
        <f>IFERROR(VLOOKUP(B53,'Serviços FEV2019'!$A$1:$AC$17000,3,),IFERROR(VLOOKUP(B53,'ORSE FEV2019'!$A$1:$S$16684,3,),VLOOKUP(B53,'COMPOSIÇÕES IFAL'!$B$1:$X$12973,3,)))</f>
        <v xml:space="preserve">UN    </v>
      </c>
      <c r="E53" s="303">
        <f>Memorial!E46</f>
        <v>1</v>
      </c>
      <c r="F53" s="134">
        <f>IFERROR(VLOOKUP(B53,'Serviços FEV2019'!$A$1:$AC$17000,5,),IFERROR(VLOOKUP(B53,'ORSE FEV2019'!$A$1:$S$16684,4,),VLOOKUP(B53,'COMPOSIÇÕES IFAL'!$B$1:$X$12973,6,)))</f>
        <v>246.9</v>
      </c>
      <c r="G53" s="298">
        <f t="shared" si="33"/>
        <v>246.9</v>
      </c>
      <c r="H53" s="298">
        <f t="shared" si="31"/>
        <v>315.58999999999997</v>
      </c>
      <c r="I53" s="351"/>
      <c r="J53" s="352"/>
      <c r="K53" s="352">
        <f t="shared" si="25"/>
        <v>222.21</v>
      </c>
      <c r="L53" s="352"/>
      <c r="M53" s="352"/>
      <c r="N53" s="317">
        <f t="shared" si="26"/>
        <v>12.345000000000001</v>
      </c>
      <c r="O53" s="317">
        <f t="shared" si="26"/>
        <v>12.345000000000001</v>
      </c>
      <c r="P53" s="204">
        <f t="shared" si="4"/>
        <v>246.9</v>
      </c>
      <c r="Q53" s="367">
        <f t="shared" si="28"/>
        <v>0</v>
      </c>
    </row>
    <row r="54" spans="1:17" s="154" customFormat="1" ht="24">
      <c r="A54" s="294" t="s">
        <v>7227</v>
      </c>
      <c r="B54" s="302" t="str">
        <f>'COMPOSIÇÕES IFAL'!B170</f>
        <v>IFAL 4.08</v>
      </c>
      <c r="C54" s="358" t="str">
        <f>IFERROR(VLOOKUP(B54,'Serviços FEV2019'!$A$1:$AC$17000,2,),IFERROR(VLOOKUP(B54,'ORSE FEV2019'!$A$1:$S$16684,2,),VLOOKUP(B54,'COMPOSIÇÕES IFAL'!$B$1:$X$12973,2,)))</f>
        <v>VÁLVULA DE DESCARGA COM ACABAMENTO ANTIVANDALISMO, PRESSMATIC BENEFIT DA DOCOLMATIC, CÓD.: 00184906, ACABAMENTO CROMADO, OU PRODUTO SIMILAR TÉCNICO</v>
      </c>
      <c r="D54" s="296" t="str">
        <f>IFERROR(VLOOKUP(B54,'Serviços FEV2019'!$A$1:$AC$17000,3,),IFERROR(VLOOKUP(B54,'ORSE FEV2019'!$A$1:$S$16684,3,),VLOOKUP(B54,'COMPOSIÇÕES IFAL'!$B$1:$X$12973,3,)))</f>
        <v xml:space="preserve">UN    </v>
      </c>
      <c r="E54" s="303">
        <f>Memorial!E47</f>
        <v>1</v>
      </c>
      <c r="F54" s="134">
        <f>IFERROR(VLOOKUP(B54,'Serviços FEV2019'!$A$1:$AC$17000,5,),IFERROR(VLOOKUP(B54,'ORSE FEV2019'!$A$1:$S$16684,4,),VLOOKUP(B54,'COMPOSIÇÕES IFAL'!$B$1:$X$12973,6,)))</f>
        <v>332.05000000000007</v>
      </c>
      <c r="G54" s="298">
        <f t="shared" si="33"/>
        <v>332.05</v>
      </c>
      <c r="H54" s="298">
        <f t="shared" si="31"/>
        <v>424.43</v>
      </c>
      <c r="I54" s="351"/>
      <c r="J54" s="352"/>
      <c r="K54" s="352">
        <f t="shared" si="25"/>
        <v>298.84500000000003</v>
      </c>
      <c r="L54" s="352"/>
      <c r="M54" s="352"/>
      <c r="N54" s="317">
        <f t="shared" si="26"/>
        <v>16.602500000000003</v>
      </c>
      <c r="O54" s="317">
        <f t="shared" si="26"/>
        <v>16.602500000000003</v>
      </c>
      <c r="P54" s="204">
        <f t="shared" si="4"/>
        <v>332.05000000000007</v>
      </c>
      <c r="Q54" s="367">
        <f t="shared" si="28"/>
        <v>0</v>
      </c>
    </row>
    <row r="55" spans="1:17" s="154" customFormat="1" ht="24">
      <c r="A55" s="294" t="s">
        <v>7228</v>
      </c>
      <c r="B55" s="302">
        <v>86877</v>
      </c>
      <c r="C55" s="358" t="str">
        <f>IFERROR(VLOOKUP(B55,'Serviços FEV2019'!$A$1:$AC$17000,2,),IFERROR(VLOOKUP(B55,'ORSE FEV2019'!$A$1:$S$16684,2,),VLOOKUP(B55,'COMPOSIÇÕES IFAL'!$B$1:$X$12973,2,)))</f>
        <v>VÁLVULA EM METAL CROMADO 1.1/2" X 1.1/2" PARA TANQUE OU LAVATÓRIO, COM OU SEM LADRÃO - FORNECIMENTO E INSTALAÇÃO. AF_12/2013</v>
      </c>
      <c r="D55" s="296" t="str">
        <f>IFERROR(VLOOKUP(B55,'Serviços FEV2019'!$A$1:$AC$17000,3,),IFERROR(VLOOKUP(B55,'ORSE FEV2019'!$A$1:$S$16684,3,),VLOOKUP(B55,'COMPOSIÇÕES IFAL'!$B$1:$X$12973,3,)))</f>
        <v>UN</v>
      </c>
      <c r="E55" s="303">
        <f>Memorial!E48</f>
        <v>2</v>
      </c>
      <c r="F55" s="134">
        <f>IFERROR(VLOOKUP(B55,'Serviços FEV2019'!$A$1:$AC$17000,5,),IFERROR(VLOOKUP(B55,'ORSE FEV2019'!$A$1:$S$16684,4,),VLOOKUP(B55,'COMPOSIÇÕES IFAL'!$B$1:$X$12973,6,)))</f>
        <v>21.77</v>
      </c>
      <c r="G55" s="298">
        <f t="shared" si="33"/>
        <v>43.54</v>
      </c>
      <c r="H55" s="298">
        <f t="shared" si="31"/>
        <v>55.65</v>
      </c>
      <c r="I55" s="351"/>
      <c r="J55" s="352"/>
      <c r="K55" s="352">
        <f t="shared" si="25"/>
        <v>39.186</v>
      </c>
      <c r="L55" s="352"/>
      <c r="M55" s="352"/>
      <c r="N55" s="317">
        <f t="shared" si="26"/>
        <v>2.177</v>
      </c>
      <c r="O55" s="317">
        <f t="shared" si="26"/>
        <v>2.177</v>
      </c>
      <c r="P55" s="204">
        <f t="shared" si="4"/>
        <v>43.54</v>
      </c>
      <c r="Q55" s="367">
        <f t="shared" si="28"/>
        <v>0</v>
      </c>
    </row>
    <row r="56" spans="1:17" s="154" customFormat="1" ht="24">
      <c r="A56" s="294" t="s">
        <v>7229</v>
      </c>
      <c r="B56" s="302">
        <v>86881</v>
      </c>
      <c r="C56" s="358" t="str">
        <f>IFERROR(VLOOKUP(B56,'Serviços FEV2019'!$A$1:$AC$17000,2,),IFERROR(VLOOKUP(B56,'ORSE FEV2019'!$A$1:$S$16684,2,),VLOOKUP(B56,'COMPOSIÇÕES IFAL'!$B$1:$X$12973,2,)))</f>
        <v>SIFÃO DO TIPO GARRAFA EM METAL CROMADO 1 X 1.1/2" - FORNECIMENTO E INSTALAÇÃO. AF_12/2013</v>
      </c>
      <c r="D56" s="296" t="str">
        <f>IFERROR(VLOOKUP(B56,'Serviços FEV2019'!$A$1:$AC$17000,3,),IFERROR(VLOOKUP(B56,'ORSE FEV2019'!$A$1:$S$16684,3,),VLOOKUP(B56,'COMPOSIÇÕES IFAL'!$B$1:$X$12973,3,)))</f>
        <v>UN</v>
      </c>
      <c r="E56" s="303">
        <f>Memorial!E49</f>
        <v>2</v>
      </c>
      <c r="F56" s="134">
        <f>IFERROR(VLOOKUP(B56,'Serviços FEV2019'!$A$1:$AC$17000,5,),IFERROR(VLOOKUP(B56,'ORSE FEV2019'!$A$1:$S$16684,4,),VLOOKUP(B56,'COMPOSIÇÕES IFAL'!$B$1:$X$12973,6,)))</f>
        <v>97.96</v>
      </c>
      <c r="G56" s="298">
        <f t="shared" si="33"/>
        <v>195.92</v>
      </c>
      <c r="H56" s="298">
        <f t="shared" si="31"/>
        <v>250.42</v>
      </c>
      <c r="I56" s="351"/>
      <c r="J56" s="352"/>
      <c r="K56" s="352">
        <f t="shared" si="25"/>
        <v>176.328</v>
      </c>
      <c r="L56" s="352"/>
      <c r="M56" s="352"/>
      <c r="N56" s="317">
        <f t="shared" si="26"/>
        <v>9.7959999999999994</v>
      </c>
      <c r="O56" s="317">
        <f t="shared" si="26"/>
        <v>9.7959999999999994</v>
      </c>
      <c r="P56" s="204">
        <f t="shared" si="4"/>
        <v>195.92</v>
      </c>
      <c r="Q56" s="367">
        <f t="shared" si="28"/>
        <v>0</v>
      </c>
    </row>
    <row r="57" spans="1:17" s="154" customFormat="1">
      <c r="A57" s="294" t="s">
        <v>7230</v>
      </c>
      <c r="B57" s="302">
        <v>86887</v>
      </c>
      <c r="C57" s="358" t="str">
        <f>IFERROR(VLOOKUP(B57,'Serviços FEV2019'!$A$1:$AC$17000,2,),IFERROR(VLOOKUP(B57,'ORSE FEV2019'!$A$1:$S$16684,2,),VLOOKUP(B57,'COMPOSIÇÕES IFAL'!$B$1:$X$12973,2,)))</f>
        <v>ENGATE FLEXÍVEL EM INOX, 1/2 X 40CM - FORNECIMENTO E INSTALAÇÃO. AF_12/2013</v>
      </c>
      <c r="D57" s="296" t="str">
        <f>IFERROR(VLOOKUP(B57,'Serviços FEV2019'!$A$1:$AC$17000,3,),IFERROR(VLOOKUP(B57,'ORSE FEV2019'!$A$1:$S$16684,3,),VLOOKUP(B57,'COMPOSIÇÕES IFAL'!$B$1:$X$12973,3,)))</f>
        <v>UN</v>
      </c>
      <c r="E57" s="303">
        <f>Memorial!E50</f>
        <v>3</v>
      </c>
      <c r="F57" s="134">
        <f>IFERROR(VLOOKUP(B57,'Serviços FEV2019'!$A$1:$AC$17000,5,),IFERROR(VLOOKUP(B57,'ORSE FEV2019'!$A$1:$S$16684,4,),VLOOKUP(B57,'COMPOSIÇÕES IFAL'!$B$1:$X$12973,6,)))</f>
        <v>26.49</v>
      </c>
      <c r="G57" s="298">
        <f t="shared" si="33"/>
        <v>79.47</v>
      </c>
      <c r="H57" s="298">
        <f t="shared" si="31"/>
        <v>101.58</v>
      </c>
      <c r="I57" s="351"/>
      <c r="J57" s="352"/>
      <c r="K57" s="352">
        <f t="shared" si="25"/>
        <v>71.522999999999996</v>
      </c>
      <c r="L57" s="352"/>
      <c r="M57" s="352"/>
      <c r="N57" s="317">
        <f t="shared" si="26"/>
        <v>3.9735</v>
      </c>
      <c r="O57" s="317">
        <f t="shared" si="26"/>
        <v>3.9735</v>
      </c>
      <c r="P57" s="204">
        <f t="shared" si="4"/>
        <v>79.47</v>
      </c>
      <c r="Q57" s="367">
        <f t="shared" si="28"/>
        <v>0</v>
      </c>
    </row>
    <row r="58" spans="1:17" s="154" customFormat="1">
      <c r="A58" s="294" t="s">
        <v>7231</v>
      </c>
      <c r="B58" s="302" t="str">
        <f>'COMPOSIÇÕES IFAL'!B180</f>
        <v>IFAL 4.09</v>
      </c>
      <c r="C58" s="358" t="str">
        <f>IFERROR(VLOOKUP(B58,'Serviços FEV2019'!$A$1:$AC$17000,2,),IFERROR(VLOOKUP(B58,'ORSE FEV2019'!$A$1:$S$16684,2,),VLOOKUP(B58,'COMPOSIÇÕES IFAL'!$B$1:$X$12973,2,)))</f>
        <v>GRELHA PARA RALO, COM FECHO, QUADRADO, 100MM, EM AÇO INOX</v>
      </c>
      <c r="D58" s="296" t="str">
        <f>IFERROR(VLOOKUP(B58,'Serviços FEV2019'!$A$1:$AC$17000,3,),IFERROR(VLOOKUP(B58,'ORSE FEV2019'!$A$1:$S$16684,3,),VLOOKUP(B58,'COMPOSIÇÕES IFAL'!$B$1:$X$12973,3,)))</f>
        <v xml:space="preserve">UN    </v>
      </c>
      <c r="E58" s="303">
        <f>Memorial!E51</f>
        <v>3</v>
      </c>
      <c r="F58" s="134">
        <f>IFERROR(VLOOKUP(B58,'Serviços FEV2019'!$A$1:$AC$17000,5,),IFERROR(VLOOKUP(B58,'ORSE FEV2019'!$A$1:$S$16684,4,),VLOOKUP(B58,'COMPOSIÇÕES IFAL'!$B$1:$X$12973,6,)))</f>
        <v>18.72</v>
      </c>
      <c r="G58" s="298">
        <f t="shared" si="33"/>
        <v>56.16</v>
      </c>
      <c r="H58" s="298">
        <f t="shared" si="31"/>
        <v>71.78</v>
      </c>
      <c r="I58" s="351"/>
      <c r="J58" s="352"/>
      <c r="K58" s="352">
        <f t="shared" si="25"/>
        <v>50.543999999999997</v>
      </c>
      <c r="L58" s="352"/>
      <c r="M58" s="352"/>
      <c r="N58" s="317">
        <f t="shared" si="26"/>
        <v>2.8079999999999998</v>
      </c>
      <c r="O58" s="317">
        <f t="shared" si="26"/>
        <v>2.8079999999999998</v>
      </c>
      <c r="P58" s="204">
        <f t="shared" si="4"/>
        <v>56.16</v>
      </c>
      <c r="Q58" s="367">
        <f t="shared" si="28"/>
        <v>0</v>
      </c>
    </row>
    <row r="59" spans="1:17" s="154" customFormat="1">
      <c r="A59" s="294" t="s">
        <v>7232</v>
      </c>
      <c r="B59" s="302" t="str">
        <f>'COMPOSIÇÕES IFAL'!B187</f>
        <v>IFAL 4.10</v>
      </c>
      <c r="C59" s="358" t="str">
        <f>IFERROR(VLOOKUP(B59,'Serviços FEV2019'!$A$1:$AC$17000,2,),IFERROR(VLOOKUP(B59,'ORSE FEV2019'!$A$1:$S$16684,2,),VLOOKUP(B59,'COMPOSIÇÕES IFAL'!$B$1:$X$12973,2,)))</f>
        <v>DISPENSER BRANCO PARA ROLO DE PAPEL HIGIÊNICO</v>
      </c>
      <c r="D59" s="296" t="str">
        <f>IFERROR(VLOOKUP(B59,'Serviços FEV2019'!$A$1:$AC$17000,3,),IFERROR(VLOOKUP(B59,'ORSE FEV2019'!$A$1:$S$16684,3,),VLOOKUP(B59,'COMPOSIÇÕES IFAL'!$B$1:$X$12973,3,)))</f>
        <v xml:space="preserve">UN    </v>
      </c>
      <c r="E59" s="303">
        <f>Memorial!E52</f>
        <v>3</v>
      </c>
      <c r="F59" s="134">
        <f>IFERROR(VLOOKUP(B59,'Serviços FEV2019'!$A$1:$AC$17000,5,),IFERROR(VLOOKUP(B59,'ORSE FEV2019'!$A$1:$S$16684,4,),VLOOKUP(B59,'COMPOSIÇÕES IFAL'!$B$1:$X$12973,6,)))</f>
        <v>61.440000000000005</v>
      </c>
      <c r="G59" s="298">
        <f t="shared" ref="G59:G61" si="34">ROUND(F59*E59,2)</f>
        <v>184.32</v>
      </c>
      <c r="H59" s="298">
        <f t="shared" si="31"/>
        <v>235.6</v>
      </c>
      <c r="I59" s="351"/>
      <c r="J59" s="352"/>
      <c r="K59" s="352">
        <f t="shared" si="25"/>
        <v>165.88800000000001</v>
      </c>
      <c r="L59" s="352"/>
      <c r="M59" s="352"/>
      <c r="N59" s="317">
        <f t="shared" ref="N59:O61" si="35">$G59*0.05</f>
        <v>9.2159999999999993</v>
      </c>
      <c r="O59" s="317">
        <f t="shared" si="35"/>
        <v>9.2159999999999993</v>
      </c>
      <c r="P59" s="204">
        <f t="shared" si="4"/>
        <v>184.32000000000002</v>
      </c>
      <c r="Q59" s="367">
        <f t="shared" si="28"/>
        <v>0</v>
      </c>
    </row>
    <row r="60" spans="1:17" s="154" customFormat="1" ht="24">
      <c r="A60" s="294" t="s">
        <v>7233</v>
      </c>
      <c r="B60" s="302">
        <v>95547</v>
      </c>
      <c r="C60" s="358" t="str">
        <f>IFERROR(VLOOKUP(B60,'Serviços FEV2019'!$A$1:$AC$17000,2,),IFERROR(VLOOKUP(B60,'ORSE FEV2019'!$A$1:$S$16684,2,),VLOOKUP(B60,'COMPOSIÇÕES IFAL'!$B$1:$X$12973,2,)))</f>
        <v>SABONETEIRA PLASTICA TIPO DISPENSER PARA SABONETE LIQUIDO COM RESERVATORIO 800 A 1500 ML, INCLUSO FIXAÇÃO. AF_10/2016</v>
      </c>
      <c r="D60" s="296" t="str">
        <f>IFERROR(VLOOKUP(B60,'Serviços FEV2019'!$A$1:$AC$17000,3,),IFERROR(VLOOKUP(B60,'ORSE FEV2019'!$A$1:$S$16684,3,),VLOOKUP(B60,'COMPOSIÇÕES IFAL'!$B$1:$X$12973,3,)))</f>
        <v>UN</v>
      </c>
      <c r="E60" s="303">
        <f>Memorial!E53</f>
        <v>3</v>
      </c>
      <c r="F60" s="134">
        <f>IFERROR(VLOOKUP(B60,'Serviços FEV2019'!$A$1:$AC$17000,5,),IFERROR(VLOOKUP(B60,'ORSE FEV2019'!$A$1:$S$16684,4,),VLOOKUP(B60,'COMPOSIÇÕES IFAL'!$B$1:$X$12973,6,)))</f>
        <v>64.599999999999994</v>
      </c>
      <c r="G60" s="298">
        <f t="shared" si="34"/>
        <v>193.8</v>
      </c>
      <c r="H60" s="298">
        <f t="shared" si="31"/>
        <v>247.72</v>
      </c>
      <c r="I60" s="351"/>
      <c r="J60" s="352"/>
      <c r="K60" s="352">
        <f t="shared" si="25"/>
        <v>174.42000000000002</v>
      </c>
      <c r="L60" s="352"/>
      <c r="M60" s="352"/>
      <c r="N60" s="317">
        <f t="shared" si="35"/>
        <v>9.6900000000000013</v>
      </c>
      <c r="O60" s="317">
        <f t="shared" si="35"/>
        <v>9.6900000000000013</v>
      </c>
      <c r="P60" s="204">
        <f t="shared" si="4"/>
        <v>193.8</v>
      </c>
      <c r="Q60" s="367">
        <f t="shared" si="28"/>
        <v>0</v>
      </c>
    </row>
    <row r="61" spans="1:17" s="154" customFormat="1" ht="15" thickBot="1">
      <c r="A61" s="294" t="s">
        <v>7234</v>
      </c>
      <c r="B61" s="302" t="str">
        <f>'COMPOSIÇÕES IFAL'!B194</f>
        <v>IFAL 4.11</v>
      </c>
      <c r="C61" s="358" t="str">
        <f>IFERROR(VLOOKUP(B61,'Serviços FEV2019'!$A$1:$AC$17000,2,),IFERROR(VLOOKUP(B61,'ORSE FEV2019'!$A$1:$S$16684,2,),VLOOKUP(B61,'COMPOSIÇÕES IFAL'!$B$1:$X$12973,2,)))</f>
        <v>DISPENSER BRANCO PARA TOALHA DE PAPEL INTERFOLHADO</v>
      </c>
      <c r="D61" s="296" t="str">
        <f>IFERROR(VLOOKUP(B61,'Serviços FEV2019'!$A$1:$AC$17000,3,),IFERROR(VLOOKUP(B61,'ORSE FEV2019'!$A$1:$S$16684,3,),VLOOKUP(B61,'COMPOSIÇÕES IFAL'!$B$1:$X$12973,3,)))</f>
        <v xml:space="preserve">UN    </v>
      </c>
      <c r="E61" s="303">
        <f>Memorial!E54</f>
        <v>3</v>
      </c>
      <c r="F61" s="134">
        <f>IFERROR(VLOOKUP(B61,'Serviços FEV2019'!$A$1:$AC$17000,5,),IFERROR(VLOOKUP(B61,'ORSE FEV2019'!$A$1:$S$16684,4,),VLOOKUP(B61,'COMPOSIÇÕES IFAL'!$B$1:$X$12973,6,)))</f>
        <v>61.440000000000005</v>
      </c>
      <c r="G61" s="298">
        <f t="shared" si="34"/>
        <v>184.32</v>
      </c>
      <c r="H61" s="298">
        <f t="shared" si="31"/>
        <v>235.6</v>
      </c>
      <c r="I61" s="351"/>
      <c r="J61" s="352"/>
      <c r="K61" s="352">
        <f t="shared" si="25"/>
        <v>165.88800000000001</v>
      </c>
      <c r="L61" s="352"/>
      <c r="M61" s="352"/>
      <c r="N61" s="317">
        <f t="shared" si="35"/>
        <v>9.2159999999999993</v>
      </c>
      <c r="O61" s="317">
        <f t="shared" si="35"/>
        <v>9.2159999999999993</v>
      </c>
      <c r="P61" s="204">
        <f t="shared" si="4"/>
        <v>184.32000000000002</v>
      </c>
      <c r="Q61" s="367">
        <f t="shared" si="28"/>
        <v>0</v>
      </c>
    </row>
    <row r="62" spans="1:17" s="154" customFormat="1" ht="15.75" thickBot="1">
      <c r="A62" s="194" t="s">
        <v>57</v>
      </c>
      <c r="B62" s="11"/>
      <c r="C62" s="195" t="s">
        <v>96</v>
      </c>
      <c r="D62" s="11"/>
      <c r="E62" s="11"/>
      <c r="F62" s="11"/>
      <c r="G62" s="19">
        <f>G63+G70</f>
        <v>107849.60999999999</v>
      </c>
      <c r="H62" s="19">
        <f>H63+H70</f>
        <v>137853.38</v>
      </c>
      <c r="I62" s="349"/>
      <c r="J62" s="315">
        <f t="shared" ref="J62:O62" si="36">J63+J70</f>
        <v>10580.529</v>
      </c>
      <c r="K62" s="315">
        <f t="shared" si="36"/>
        <v>38871.739499999989</v>
      </c>
      <c r="L62" s="315">
        <f t="shared" si="36"/>
        <v>37031.85149999999</v>
      </c>
      <c r="M62" s="315">
        <f t="shared" si="36"/>
        <v>10580.529</v>
      </c>
      <c r="N62" s="315">
        <f t="shared" si="36"/>
        <v>5392.4805000000006</v>
      </c>
      <c r="O62" s="315">
        <f t="shared" si="36"/>
        <v>5392.4805000000006</v>
      </c>
      <c r="P62" s="293">
        <f t="shared" si="4"/>
        <v>107849.60999999999</v>
      </c>
      <c r="Q62" s="367">
        <f t="shared" si="28"/>
        <v>0</v>
      </c>
    </row>
    <row r="63" spans="1:17" s="154" customFormat="1" ht="15" thickBot="1">
      <c r="A63" s="22" t="s">
        <v>59</v>
      </c>
      <c r="B63" s="23"/>
      <c r="C63" s="23" t="s">
        <v>7144</v>
      </c>
      <c r="D63" s="23"/>
      <c r="E63" s="23"/>
      <c r="F63" s="23"/>
      <c r="G63" s="24">
        <f>SUM(G64:G69)</f>
        <v>2044.3200000000002</v>
      </c>
      <c r="H63" s="24">
        <f>SUM(H64:H69)</f>
        <v>2613.04</v>
      </c>
      <c r="I63" s="349"/>
      <c r="J63" s="316">
        <f t="shared" ref="J63:O63" si="37">SUM(J64:J69)</f>
        <v>0</v>
      </c>
      <c r="K63" s="316">
        <f t="shared" si="37"/>
        <v>1839.8880000000001</v>
      </c>
      <c r="L63" s="316">
        <f t="shared" si="37"/>
        <v>0</v>
      </c>
      <c r="M63" s="316">
        <f t="shared" si="37"/>
        <v>0</v>
      </c>
      <c r="N63" s="316">
        <f t="shared" si="37"/>
        <v>102.21600000000002</v>
      </c>
      <c r="O63" s="316">
        <f t="shared" si="37"/>
        <v>102.21600000000002</v>
      </c>
      <c r="P63" s="292">
        <f t="shared" si="4"/>
        <v>2044.3200000000004</v>
      </c>
      <c r="Q63" s="367">
        <f t="shared" si="28"/>
        <v>0</v>
      </c>
    </row>
    <row r="64" spans="1:17">
      <c r="A64" s="294" t="s">
        <v>7235</v>
      </c>
      <c r="B64" s="304" t="s">
        <v>7147</v>
      </c>
      <c r="C64" s="358" t="str">
        <f>IFERROR(VLOOKUP(B64,'Serviços FEV2019'!$A$1:$AC$17000,2,),IFERROR(VLOOKUP(B64,'ORSE FEV2019'!$A$1:$S$16684,2,),VLOOKUP(B64,'COMPOSIÇÕES IFAL'!$B$1:$X$12973,2,)))</f>
        <v>DEMOLIÇÃO DE CONCRETO MANUALMENTE</v>
      </c>
      <c r="D64" s="296" t="str">
        <f>IFERROR(VLOOKUP(B64,'Serviços FEV2019'!$A$1:$AC$17000,3,),IFERROR(VLOOKUP(B64,'ORSE FEV2019'!$A$1:$S$16684,3,),VLOOKUP(B64,'COMPOSIÇÕES IFAL'!$B$1:$X$12973,3,)))</f>
        <v>M3</v>
      </c>
      <c r="E64" s="303">
        <f>Memorial!E57</f>
        <v>0.4</v>
      </c>
      <c r="F64" s="134">
        <f>IFERROR(VLOOKUP(B64,'Serviços FEV2019'!$A$1:$AC$17000,5,),IFERROR(VLOOKUP(B64,'ORSE FEV2019'!$A$1:$S$16684,4,),VLOOKUP(B64,'COMPOSIÇÕES IFAL'!$B$1:$X$12973,6,)))</f>
        <v>185.84</v>
      </c>
      <c r="G64" s="298">
        <f t="shared" ref="G64" si="38">ROUND(F64*E64,2)</f>
        <v>74.34</v>
      </c>
      <c r="H64" s="298">
        <f t="shared" ref="H64:H69" si="39">ROUND(G64*(1+$E$121),2)</f>
        <v>95.02</v>
      </c>
      <c r="I64" s="349"/>
      <c r="J64" s="352"/>
      <c r="K64" s="352">
        <f t="shared" ref="K64:K69" si="40">$G64*0.9</f>
        <v>66.906000000000006</v>
      </c>
      <c r="L64" s="352"/>
      <c r="M64" s="352"/>
      <c r="N64" s="317">
        <f t="shared" ref="N64:O69" si="41">$G64*0.05</f>
        <v>3.7170000000000005</v>
      </c>
      <c r="O64" s="317">
        <f t="shared" si="41"/>
        <v>3.7170000000000005</v>
      </c>
      <c r="P64" s="317">
        <f t="shared" si="4"/>
        <v>74.34</v>
      </c>
      <c r="Q64" s="367">
        <f t="shared" si="28"/>
        <v>0</v>
      </c>
    </row>
    <row r="65" spans="1:1006" s="7" customFormat="1">
      <c r="A65" s="294" t="s">
        <v>7236</v>
      </c>
      <c r="B65" s="304">
        <v>93358</v>
      </c>
      <c r="C65" s="358" t="str">
        <f>IFERROR(VLOOKUP(B65,'Serviços FEV2019'!$A$1:$AC$17000,2,),IFERROR(VLOOKUP(B65,'ORSE FEV2019'!$A$1:$S$16684,2,),VLOOKUP(B65,'COMPOSIÇÕES IFAL'!$B$1:$X$12973,2,)))</f>
        <v>ESCAVAÇÃO MANUAL DE VALA COM PROFUNDIDADE MENOR OU IGUAL A 1,30 M. AF_03/2016</v>
      </c>
      <c r="D65" s="296" t="str">
        <f>IFERROR(VLOOKUP(B65,'Serviços FEV2019'!$A$1:$AC$17000,3,),IFERROR(VLOOKUP(B65,'ORSE FEV2019'!$A$1:$S$16684,3,),VLOOKUP(B65,'COMPOSIÇÕES IFAL'!$B$1:$X$12973,3,)))</f>
        <v>M3</v>
      </c>
      <c r="E65" s="303">
        <f>Memorial!E58</f>
        <v>0.49</v>
      </c>
      <c r="F65" s="134">
        <f>IFERROR(VLOOKUP(B65,'Serviços FEV2019'!$A$1:$AC$17000,5,),IFERROR(VLOOKUP(B65,'ORSE FEV2019'!$A$1:$S$16684,4,),VLOOKUP(B65,'COMPOSIÇÕES IFAL'!$B$1:$X$12973,6,)))</f>
        <v>50.24</v>
      </c>
      <c r="G65" s="298">
        <f t="shared" ref="G65:G69" si="42">ROUND(F65*E65,2)</f>
        <v>24.62</v>
      </c>
      <c r="H65" s="298">
        <f t="shared" si="39"/>
        <v>31.47</v>
      </c>
      <c r="I65" s="349"/>
      <c r="J65" s="352"/>
      <c r="K65" s="352">
        <f t="shared" si="40"/>
        <v>22.158000000000001</v>
      </c>
      <c r="L65" s="352"/>
      <c r="M65" s="352"/>
      <c r="N65" s="317">
        <f t="shared" si="41"/>
        <v>1.2310000000000001</v>
      </c>
      <c r="O65" s="317">
        <f t="shared" si="41"/>
        <v>1.2310000000000001</v>
      </c>
      <c r="P65" s="317">
        <f t="shared" si="4"/>
        <v>24.620000000000005</v>
      </c>
      <c r="Q65" s="367">
        <f t="shared" si="28"/>
        <v>0</v>
      </c>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4"/>
      <c r="NG65" s="4"/>
      <c r="NH65" s="4"/>
      <c r="NI65" s="4"/>
      <c r="NJ65" s="4"/>
      <c r="NK65" s="4"/>
      <c r="NL65" s="4"/>
      <c r="NM65" s="4"/>
      <c r="NN65" s="4"/>
      <c r="NO65" s="4"/>
      <c r="NP65" s="4"/>
      <c r="NQ65" s="4"/>
      <c r="NR65" s="4"/>
      <c r="NS65" s="4"/>
      <c r="NT65" s="4"/>
      <c r="NU65" s="4"/>
      <c r="NV65" s="4"/>
      <c r="NW65" s="4"/>
      <c r="NX65" s="4"/>
      <c r="NY65" s="4"/>
      <c r="NZ65" s="4"/>
      <c r="OA65" s="4"/>
      <c r="OB65" s="4"/>
      <c r="OC65" s="4"/>
      <c r="OD65" s="4"/>
      <c r="OE65" s="4"/>
      <c r="OF65" s="4"/>
      <c r="OG65" s="4"/>
      <c r="OH65" s="4"/>
      <c r="OI65" s="4"/>
      <c r="OJ65" s="4"/>
      <c r="OK65" s="4"/>
      <c r="OL65" s="4"/>
      <c r="OM65" s="4"/>
      <c r="ON65" s="4"/>
      <c r="OO65" s="4"/>
      <c r="OP65" s="4"/>
      <c r="OQ65" s="4"/>
      <c r="OR65" s="4"/>
      <c r="OS65" s="4"/>
      <c r="OT65" s="4"/>
      <c r="OU65" s="4"/>
      <c r="OV65" s="4"/>
      <c r="OW65" s="4"/>
      <c r="OX65" s="4"/>
      <c r="OY65" s="4"/>
      <c r="OZ65" s="4"/>
      <c r="PA65" s="4"/>
      <c r="PB65" s="4"/>
      <c r="PC65" s="4"/>
      <c r="PD65" s="4"/>
      <c r="PE65" s="4"/>
      <c r="PF65" s="4"/>
      <c r="PG65" s="4"/>
      <c r="PH65" s="4"/>
      <c r="PI65" s="4"/>
      <c r="PJ65" s="4"/>
      <c r="PK65" s="4"/>
      <c r="PL65" s="4"/>
      <c r="PM65" s="4"/>
      <c r="PN65" s="4"/>
      <c r="PO65" s="4"/>
      <c r="PP65" s="4"/>
      <c r="PQ65" s="4"/>
      <c r="PR65" s="4"/>
      <c r="PS65" s="4"/>
      <c r="PT65" s="4"/>
      <c r="PU65" s="4"/>
      <c r="PV65" s="4"/>
      <c r="PW65" s="4"/>
      <c r="PX65" s="4"/>
      <c r="PY65" s="4"/>
      <c r="PZ65" s="4"/>
      <c r="QA65" s="4"/>
      <c r="QB65" s="4"/>
      <c r="QC65" s="4"/>
      <c r="QD65" s="4"/>
      <c r="QE65" s="4"/>
      <c r="QF65" s="4"/>
      <c r="QG65" s="4"/>
      <c r="QH65" s="4"/>
      <c r="QI65" s="4"/>
      <c r="QJ65" s="4"/>
      <c r="QK65" s="4"/>
      <c r="QL65" s="4"/>
      <c r="QM65" s="4"/>
      <c r="QN65" s="4"/>
      <c r="QO65" s="4"/>
      <c r="QP65" s="4"/>
      <c r="QQ65" s="4"/>
      <c r="QR65" s="4"/>
      <c r="QS65" s="4"/>
      <c r="QT65" s="4"/>
      <c r="QU65" s="4"/>
      <c r="QV65" s="4"/>
      <c r="QW65" s="4"/>
      <c r="QX65" s="4"/>
      <c r="QY65" s="4"/>
      <c r="QZ65" s="4"/>
      <c r="RA65" s="4"/>
      <c r="RB65" s="4"/>
      <c r="RC65" s="4"/>
      <c r="RD65" s="4"/>
      <c r="RE65" s="4"/>
      <c r="RF65" s="4"/>
      <c r="RG65" s="4"/>
      <c r="RH65" s="4"/>
      <c r="RI65" s="4"/>
      <c r="RJ65" s="4"/>
      <c r="RK65" s="4"/>
      <c r="RL65" s="4"/>
      <c r="RM65" s="4"/>
      <c r="RN65" s="4"/>
      <c r="RO65" s="4"/>
      <c r="RP65" s="4"/>
      <c r="RQ65" s="4"/>
      <c r="RR65" s="4"/>
      <c r="RS65" s="4"/>
      <c r="RT65" s="4"/>
      <c r="RU65" s="4"/>
      <c r="RV65" s="4"/>
      <c r="RW65" s="4"/>
      <c r="RX65" s="4"/>
      <c r="RY65" s="4"/>
      <c r="RZ65" s="4"/>
      <c r="SA65" s="4"/>
      <c r="SB65" s="4"/>
      <c r="SC65" s="4"/>
      <c r="SD65" s="4"/>
      <c r="SE65" s="4"/>
      <c r="SF65" s="4"/>
      <c r="SG65" s="4"/>
      <c r="SH65" s="4"/>
      <c r="SI65" s="4"/>
      <c r="SJ65" s="4"/>
      <c r="SK65" s="4"/>
      <c r="SL65" s="4"/>
      <c r="SM65" s="4"/>
      <c r="SN65" s="4"/>
      <c r="SO65" s="4"/>
      <c r="SP65" s="4"/>
      <c r="SQ65" s="4"/>
      <c r="SR65" s="4"/>
      <c r="SS65" s="4"/>
      <c r="ST65" s="4"/>
      <c r="SU65" s="4"/>
      <c r="SV65" s="4"/>
      <c r="SW65" s="4"/>
      <c r="SX65" s="4"/>
      <c r="SY65" s="4"/>
      <c r="SZ65" s="4"/>
      <c r="TA65" s="4"/>
      <c r="TB65" s="4"/>
      <c r="TC65" s="4"/>
      <c r="TD65" s="4"/>
      <c r="TE65" s="4"/>
      <c r="TF65" s="4"/>
      <c r="TG65" s="4"/>
      <c r="TH65" s="4"/>
      <c r="TI65" s="4"/>
      <c r="TJ65" s="4"/>
      <c r="TK65" s="4"/>
      <c r="TL65" s="4"/>
      <c r="TM65" s="4"/>
      <c r="TN65" s="4"/>
      <c r="TO65" s="4"/>
      <c r="TP65" s="4"/>
      <c r="TQ65" s="4"/>
      <c r="TR65" s="4"/>
      <c r="TS65" s="4"/>
      <c r="TT65" s="4"/>
      <c r="TU65" s="4"/>
      <c r="TV65" s="4"/>
      <c r="TW65" s="4"/>
      <c r="TX65" s="4"/>
      <c r="TY65" s="4"/>
      <c r="TZ65" s="4"/>
      <c r="UA65" s="4"/>
      <c r="UB65" s="4"/>
      <c r="UC65" s="4"/>
      <c r="UD65" s="4"/>
      <c r="UE65" s="4"/>
      <c r="UF65" s="4"/>
      <c r="UG65" s="4"/>
      <c r="UH65" s="4"/>
      <c r="UI65" s="4"/>
      <c r="UJ65" s="4"/>
      <c r="UK65" s="4"/>
      <c r="UL65" s="4"/>
      <c r="UM65" s="4"/>
      <c r="UN65" s="4"/>
      <c r="UO65" s="4"/>
      <c r="UP65" s="4"/>
      <c r="UQ65" s="4"/>
      <c r="UR65" s="4"/>
      <c r="US65" s="4"/>
      <c r="UT65" s="4"/>
      <c r="UU65" s="4"/>
      <c r="UV65" s="4"/>
      <c r="UW65" s="4"/>
      <c r="UX65" s="4"/>
      <c r="UY65" s="4"/>
      <c r="UZ65" s="4"/>
      <c r="VA65" s="4"/>
      <c r="VB65" s="4"/>
      <c r="VC65" s="4"/>
      <c r="VD65" s="4"/>
      <c r="VE65" s="4"/>
      <c r="VF65" s="4"/>
      <c r="VG65" s="4"/>
      <c r="VH65" s="4"/>
      <c r="VI65" s="4"/>
      <c r="VJ65" s="4"/>
      <c r="VK65" s="4"/>
      <c r="VL65" s="4"/>
      <c r="VM65" s="4"/>
      <c r="VN65" s="4"/>
      <c r="VO65" s="4"/>
      <c r="VP65" s="4"/>
      <c r="VQ65" s="4"/>
      <c r="VR65" s="4"/>
      <c r="VS65" s="4"/>
      <c r="VT65" s="4"/>
      <c r="VU65" s="4"/>
      <c r="VV65" s="4"/>
      <c r="VW65" s="4"/>
      <c r="VX65" s="4"/>
      <c r="VY65" s="4"/>
      <c r="VZ65" s="4"/>
      <c r="WA65" s="4"/>
      <c r="WB65" s="4"/>
      <c r="WC65" s="4"/>
      <c r="WD65" s="4"/>
      <c r="WE65" s="4"/>
      <c r="WF65" s="4"/>
      <c r="WG65" s="4"/>
      <c r="WH65" s="4"/>
      <c r="WI65" s="4"/>
      <c r="WJ65" s="4"/>
      <c r="WK65" s="4"/>
      <c r="WL65" s="4"/>
      <c r="WM65" s="4"/>
      <c r="WN65" s="4"/>
      <c r="WO65" s="4"/>
      <c r="WP65" s="4"/>
      <c r="WQ65" s="4"/>
      <c r="WR65" s="4"/>
      <c r="WS65" s="4"/>
      <c r="WT65" s="4"/>
      <c r="WU65" s="4"/>
      <c r="WV65" s="4"/>
      <c r="WW65" s="4"/>
      <c r="WX65" s="4"/>
      <c r="WY65" s="4"/>
      <c r="WZ65" s="4"/>
      <c r="XA65" s="4"/>
      <c r="XB65" s="4"/>
      <c r="XC65" s="4"/>
      <c r="XD65" s="4"/>
      <c r="XE65" s="4"/>
      <c r="XF65" s="4"/>
      <c r="XG65" s="4"/>
      <c r="XH65" s="4"/>
      <c r="XI65" s="4"/>
      <c r="XJ65" s="4"/>
      <c r="XK65" s="4"/>
      <c r="XL65" s="4"/>
      <c r="XM65" s="4"/>
      <c r="XN65" s="4"/>
      <c r="XO65" s="4"/>
      <c r="XP65" s="4"/>
      <c r="XQ65" s="4"/>
      <c r="XR65" s="4"/>
      <c r="XS65" s="4"/>
      <c r="XT65" s="4"/>
      <c r="XU65" s="4"/>
      <c r="XV65" s="4"/>
      <c r="XW65" s="4"/>
      <c r="XX65" s="4"/>
      <c r="XY65" s="4"/>
      <c r="XZ65" s="4"/>
      <c r="YA65" s="4"/>
      <c r="YB65" s="4"/>
      <c r="YC65" s="4"/>
      <c r="YD65" s="4"/>
      <c r="YE65" s="4"/>
      <c r="YF65" s="4"/>
      <c r="YG65" s="4"/>
      <c r="YH65" s="4"/>
      <c r="YI65" s="4"/>
      <c r="YJ65" s="4"/>
      <c r="YK65" s="4"/>
      <c r="YL65" s="4"/>
      <c r="YM65" s="4"/>
      <c r="YN65" s="4"/>
      <c r="YO65" s="4"/>
      <c r="YP65" s="4"/>
      <c r="YQ65" s="4"/>
      <c r="YR65" s="4"/>
      <c r="YS65" s="4"/>
      <c r="YT65" s="4"/>
      <c r="YU65" s="4"/>
      <c r="YV65" s="4"/>
      <c r="YW65" s="4"/>
      <c r="YX65" s="4"/>
      <c r="YY65" s="4"/>
      <c r="YZ65" s="4"/>
      <c r="ZA65" s="4"/>
      <c r="ZB65" s="4"/>
      <c r="ZC65" s="4"/>
      <c r="ZD65" s="4"/>
      <c r="ZE65" s="4"/>
      <c r="ZF65" s="4"/>
      <c r="ZG65" s="4"/>
      <c r="ZH65" s="4"/>
      <c r="ZI65" s="4"/>
      <c r="ZJ65" s="4"/>
      <c r="ZK65" s="4"/>
      <c r="ZL65" s="4"/>
      <c r="ZM65" s="4"/>
      <c r="ZN65" s="4"/>
      <c r="ZO65" s="4"/>
      <c r="ZP65" s="4"/>
      <c r="ZQ65" s="4"/>
      <c r="ZR65" s="4"/>
      <c r="ZS65" s="4"/>
      <c r="ZT65" s="4"/>
      <c r="ZU65" s="4"/>
      <c r="ZV65" s="4"/>
      <c r="ZW65" s="4"/>
      <c r="ZX65" s="4"/>
      <c r="ZY65" s="4"/>
      <c r="ZZ65" s="4"/>
      <c r="AAA65" s="4"/>
      <c r="AAB65" s="4"/>
      <c r="AAC65" s="4"/>
      <c r="AAD65" s="4"/>
      <c r="AAE65" s="4"/>
      <c r="AAF65" s="4"/>
      <c r="AAG65" s="4"/>
      <c r="AAH65" s="4"/>
      <c r="AAI65" s="4"/>
      <c r="AAJ65" s="4"/>
      <c r="AAK65" s="4"/>
      <c r="AAL65" s="4"/>
      <c r="AAM65" s="4"/>
      <c r="AAN65" s="4"/>
      <c r="AAO65" s="4"/>
      <c r="AAP65" s="4"/>
      <c r="AAQ65" s="4"/>
      <c r="AAR65" s="4"/>
      <c r="AAS65" s="4"/>
      <c r="AAT65" s="4"/>
      <c r="AAU65" s="4"/>
      <c r="AAV65" s="4"/>
      <c r="AAW65" s="4"/>
      <c r="AAX65" s="4"/>
      <c r="AAY65" s="4"/>
      <c r="AAZ65" s="4"/>
      <c r="ABA65" s="4"/>
      <c r="ABB65" s="4"/>
      <c r="ABC65" s="4"/>
      <c r="ABD65" s="4"/>
      <c r="ABE65" s="4"/>
      <c r="ABF65" s="4"/>
      <c r="ABG65" s="4"/>
      <c r="ABH65" s="4"/>
      <c r="ABI65" s="4"/>
      <c r="ABJ65" s="4"/>
      <c r="ABK65" s="4"/>
      <c r="ABL65" s="4"/>
      <c r="ABM65" s="4"/>
      <c r="ABN65" s="4"/>
      <c r="ABO65" s="4"/>
      <c r="ABP65" s="4"/>
      <c r="ABQ65" s="4"/>
      <c r="ABR65" s="4"/>
      <c r="ABS65" s="4"/>
      <c r="ABT65" s="4"/>
      <c r="ABU65" s="4"/>
      <c r="ABV65" s="4"/>
      <c r="ABW65" s="4"/>
      <c r="ABX65" s="4"/>
      <c r="ABY65" s="4"/>
      <c r="ABZ65" s="4"/>
      <c r="ACA65" s="4"/>
      <c r="ACB65" s="4"/>
      <c r="ACC65" s="4"/>
      <c r="ACD65" s="4"/>
      <c r="ACE65" s="4"/>
      <c r="ACF65" s="4"/>
      <c r="ACG65" s="4"/>
      <c r="ACH65" s="4"/>
      <c r="ACI65" s="4"/>
      <c r="ACJ65" s="4"/>
      <c r="ACK65" s="4"/>
      <c r="ACL65" s="4"/>
      <c r="ACM65" s="4"/>
      <c r="ACN65" s="4"/>
      <c r="ACO65" s="4"/>
      <c r="ACP65" s="4"/>
      <c r="ACQ65" s="4"/>
      <c r="ACR65" s="4"/>
      <c r="ACS65" s="4"/>
      <c r="ACT65" s="4"/>
      <c r="ACU65" s="4"/>
      <c r="ACV65" s="4"/>
      <c r="ACW65" s="4"/>
      <c r="ACX65" s="4"/>
      <c r="ACY65" s="4"/>
      <c r="ACZ65" s="4"/>
      <c r="ADA65" s="4"/>
      <c r="ADB65" s="4"/>
      <c r="ADC65" s="4"/>
      <c r="ADD65" s="4"/>
      <c r="ADE65" s="4"/>
      <c r="ADF65" s="4"/>
      <c r="ADG65" s="4"/>
      <c r="ADH65" s="4"/>
      <c r="ADI65" s="4"/>
      <c r="ADJ65" s="4"/>
      <c r="ADK65" s="4"/>
      <c r="ADL65" s="4"/>
      <c r="ADM65" s="4"/>
      <c r="ADN65" s="4"/>
      <c r="ADO65" s="4"/>
      <c r="ADP65" s="4"/>
      <c r="ADQ65" s="4"/>
      <c r="ADR65" s="4"/>
      <c r="ADS65" s="4"/>
      <c r="ADT65" s="4"/>
      <c r="ADU65" s="4"/>
      <c r="ADV65" s="4"/>
      <c r="ADW65" s="4"/>
      <c r="ADX65" s="4"/>
      <c r="ADY65" s="4"/>
      <c r="ADZ65" s="4"/>
      <c r="AEA65" s="4"/>
      <c r="AEB65" s="4"/>
      <c r="AEC65" s="4"/>
      <c r="AED65" s="4"/>
      <c r="AEE65" s="4"/>
      <c r="AEF65" s="4"/>
      <c r="AEG65" s="4"/>
      <c r="AEH65" s="4"/>
      <c r="AEI65" s="4"/>
      <c r="AEJ65" s="4"/>
      <c r="AEK65" s="4"/>
      <c r="AEL65" s="4"/>
      <c r="AEM65" s="4"/>
      <c r="AEN65" s="4"/>
      <c r="AEO65" s="4"/>
      <c r="AEP65" s="4"/>
      <c r="AEQ65" s="4"/>
      <c r="AER65" s="4"/>
      <c r="AES65" s="4"/>
      <c r="AET65" s="4"/>
      <c r="AEU65" s="4"/>
      <c r="AEV65" s="4"/>
      <c r="AEW65" s="4"/>
      <c r="AEX65" s="4"/>
      <c r="AEY65" s="4"/>
      <c r="AEZ65" s="4"/>
      <c r="AFA65" s="4"/>
      <c r="AFB65" s="4"/>
      <c r="AFC65" s="4"/>
      <c r="AFD65" s="4"/>
      <c r="AFE65" s="4"/>
      <c r="AFF65" s="4"/>
      <c r="AFG65" s="4"/>
      <c r="AFH65" s="4"/>
      <c r="AFI65" s="4"/>
      <c r="AFJ65" s="4"/>
      <c r="AFK65" s="4"/>
      <c r="AFL65" s="4"/>
      <c r="AFM65" s="4"/>
      <c r="AFN65" s="4"/>
      <c r="AFO65" s="4"/>
      <c r="AFP65" s="4"/>
      <c r="AFQ65" s="4"/>
      <c r="AFR65" s="4"/>
      <c r="AFS65" s="4"/>
      <c r="AFT65" s="4"/>
      <c r="AFU65" s="4"/>
      <c r="AFV65" s="4"/>
      <c r="AFW65" s="4"/>
      <c r="AFX65" s="4"/>
      <c r="AFY65" s="4"/>
      <c r="AFZ65" s="4"/>
      <c r="AGA65" s="4"/>
      <c r="AGB65" s="4"/>
      <c r="AGC65" s="4"/>
      <c r="AGD65" s="4"/>
      <c r="AGE65" s="4"/>
      <c r="AGF65" s="4"/>
      <c r="AGG65" s="4"/>
      <c r="AGH65" s="4"/>
      <c r="AGI65" s="4"/>
      <c r="AGJ65" s="4"/>
      <c r="AGK65" s="4"/>
      <c r="AGL65" s="4"/>
      <c r="AGM65" s="4"/>
      <c r="AGN65" s="4"/>
      <c r="AGO65" s="4"/>
      <c r="AGP65" s="4"/>
      <c r="AGQ65" s="4"/>
      <c r="AGR65" s="4"/>
      <c r="AGS65" s="4"/>
      <c r="AGT65" s="4"/>
      <c r="AGU65" s="4"/>
      <c r="AGV65" s="4"/>
      <c r="AGW65" s="4"/>
      <c r="AGX65" s="4"/>
      <c r="AGY65" s="4"/>
      <c r="AGZ65" s="4"/>
      <c r="AHA65" s="4"/>
      <c r="AHB65" s="4"/>
      <c r="AHC65" s="4"/>
      <c r="AHD65" s="4"/>
      <c r="AHE65" s="4"/>
      <c r="AHF65" s="4"/>
      <c r="AHG65" s="4"/>
      <c r="AHH65" s="4"/>
      <c r="AHI65" s="4"/>
      <c r="AHJ65" s="4"/>
      <c r="AHK65" s="4"/>
      <c r="AHL65" s="4"/>
      <c r="AHM65" s="4"/>
      <c r="AHN65" s="4"/>
      <c r="AHO65" s="4"/>
      <c r="AHP65" s="4"/>
      <c r="AHQ65" s="4"/>
      <c r="AHR65" s="4"/>
      <c r="AHS65" s="4"/>
      <c r="AHT65" s="4"/>
      <c r="AHU65" s="4"/>
      <c r="AHV65" s="4"/>
      <c r="AHW65" s="4"/>
      <c r="AHX65" s="4"/>
      <c r="AHY65" s="4"/>
      <c r="AHZ65" s="4"/>
      <c r="AIA65" s="4"/>
      <c r="AIB65" s="4"/>
      <c r="AIC65" s="4"/>
      <c r="AID65" s="4"/>
      <c r="AIE65" s="4"/>
      <c r="AIF65" s="4"/>
      <c r="AIG65" s="4"/>
      <c r="AIH65" s="4"/>
      <c r="AII65" s="4"/>
      <c r="AIJ65" s="4"/>
      <c r="AIK65" s="4"/>
      <c r="AIL65" s="4"/>
      <c r="AIM65" s="4"/>
      <c r="AIN65" s="4"/>
      <c r="AIO65" s="4"/>
      <c r="AIP65" s="4"/>
      <c r="AIQ65" s="4"/>
      <c r="AIR65" s="4"/>
      <c r="AIS65" s="4"/>
      <c r="AIT65" s="4"/>
      <c r="AIU65" s="4"/>
      <c r="AIV65" s="4"/>
      <c r="AIW65" s="4"/>
      <c r="AIX65" s="4"/>
      <c r="AIY65" s="4"/>
      <c r="AIZ65" s="4"/>
      <c r="AJA65" s="4"/>
      <c r="AJB65" s="4"/>
      <c r="AJC65" s="4"/>
      <c r="AJD65" s="4"/>
      <c r="AJE65" s="4"/>
      <c r="AJF65" s="4"/>
      <c r="AJG65" s="4"/>
      <c r="AJH65" s="4"/>
      <c r="AJI65" s="4"/>
      <c r="AJJ65" s="4"/>
      <c r="AJK65" s="4"/>
      <c r="AJL65" s="4"/>
      <c r="AJM65" s="4"/>
      <c r="AJN65" s="4"/>
      <c r="AJO65" s="4"/>
      <c r="AJP65" s="4"/>
      <c r="AJQ65" s="4"/>
      <c r="AJR65" s="4"/>
      <c r="AJS65" s="4"/>
      <c r="AJT65" s="4"/>
      <c r="AJU65" s="4"/>
      <c r="AJV65" s="4"/>
      <c r="AJW65" s="4"/>
      <c r="AJX65" s="4"/>
      <c r="AJY65" s="4"/>
      <c r="AJZ65" s="4"/>
      <c r="AKA65" s="4"/>
      <c r="AKB65" s="4"/>
      <c r="AKC65" s="4"/>
      <c r="AKD65" s="4"/>
      <c r="AKE65" s="4"/>
      <c r="AKF65" s="4"/>
      <c r="AKG65" s="4"/>
      <c r="AKH65" s="4"/>
      <c r="AKI65" s="4"/>
      <c r="AKJ65" s="4"/>
      <c r="AKK65" s="4"/>
      <c r="AKL65" s="4"/>
      <c r="AKM65" s="4"/>
      <c r="AKN65" s="4"/>
      <c r="AKO65" s="4"/>
      <c r="AKP65" s="4"/>
      <c r="AKQ65" s="4"/>
      <c r="AKR65" s="4"/>
      <c r="AKS65" s="4"/>
      <c r="AKT65" s="4"/>
      <c r="AKU65" s="4"/>
      <c r="AKV65" s="4"/>
      <c r="AKW65" s="4"/>
      <c r="AKX65" s="4"/>
      <c r="AKY65" s="4"/>
      <c r="AKZ65" s="4"/>
      <c r="ALA65" s="4"/>
      <c r="ALB65" s="4"/>
      <c r="ALC65" s="4"/>
      <c r="ALD65" s="4"/>
      <c r="ALE65" s="4"/>
      <c r="ALF65" s="4"/>
      <c r="ALG65" s="4"/>
      <c r="ALH65" s="4"/>
      <c r="ALI65" s="4"/>
      <c r="ALJ65" s="4"/>
      <c r="ALK65" s="4"/>
      <c r="ALL65" s="4"/>
      <c r="ALM65" s="4"/>
      <c r="ALN65" s="4"/>
      <c r="ALO65" s="4"/>
      <c r="ALP65" s="4"/>
      <c r="ALQ65" s="4"/>
      <c r="ALR65" s="4"/>
    </row>
    <row r="66" spans="1:1006" s="152" customFormat="1">
      <c r="A66" s="294" t="s">
        <v>7237</v>
      </c>
      <c r="B66" s="304" t="s">
        <v>40</v>
      </c>
      <c r="C66" s="358" t="str">
        <f>IFERROR(VLOOKUP(B66,'Serviços FEV2019'!$A$1:$AC$17000,2,),IFERROR(VLOOKUP(B66,'ORSE FEV2019'!$A$1:$S$16684,2,),VLOOKUP(B66,'COMPOSIÇÕES IFAL'!$B$1:$X$12973,2,)))</f>
        <v>APILOAMENTO MANUAL DE FUNDO DE VALA</v>
      </c>
      <c r="D66" s="296" t="str">
        <f>IFERROR(VLOOKUP(B66,'Serviços FEV2019'!$A$1:$AC$17000,3,),IFERROR(VLOOKUP(B66,'ORSE FEV2019'!$A$1:$S$16684,3,),VLOOKUP(B66,'COMPOSIÇÕES IFAL'!$B$1:$X$12973,3,)))</f>
        <v>M2</v>
      </c>
      <c r="E66" s="303">
        <f>Memorial!E59</f>
        <v>2.4500000000000002</v>
      </c>
      <c r="F66" s="134">
        <f>IFERROR(VLOOKUP(B66,'Serviços FEV2019'!$A$1:$AC$17000,5,),IFERROR(VLOOKUP(B66,'ORSE FEV2019'!$A$1:$S$16684,4,),VLOOKUP(B66,'COMPOSIÇÕES IFAL'!$B$1:$X$12973,6,)))</f>
        <v>18.96</v>
      </c>
      <c r="G66" s="298">
        <f t="shared" si="42"/>
        <v>46.45</v>
      </c>
      <c r="H66" s="298">
        <f t="shared" si="39"/>
        <v>59.37</v>
      </c>
      <c r="I66" s="349"/>
      <c r="J66" s="352"/>
      <c r="K66" s="352">
        <f t="shared" si="40"/>
        <v>41.805000000000007</v>
      </c>
      <c r="L66" s="352"/>
      <c r="M66" s="352"/>
      <c r="N66" s="317">
        <f t="shared" si="41"/>
        <v>2.3225000000000002</v>
      </c>
      <c r="O66" s="317">
        <f t="shared" si="41"/>
        <v>2.3225000000000002</v>
      </c>
      <c r="P66" s="317">
        <f t="shared" si="4"/>
        <v>46.45</v>
      </c>
      <c r="Q66" s="367">
        <f t="shared" si="28"/>
        <v>0</v>
      </c>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c r="BC66" s="154"/>
      <c r="BD66" s="154"/>
      <c r="BE66" s="154"/>
      <c r="BF66" s="154"/>
      <c r="BG66" s="154"/>
      <c r="BH66" s="154"/>
      <c r="BI66" s="154"/>
      <c r="BJ66" s="154"/>
      <c r="BK66" s="154"/>
      <c r="BL66" s="154"/>
      <c r="BM66" s="154"/>
      <c r="BN66" s="154"/>
      <c r="BO66" s="154"/>
      <c r="BP66" s="154"/>
      <c r="BQ66" s="154"/>
      <c r="BR66" s="154"/>
      <c r="BS66" s="154"/>
      <c r="BT66" s="154"/>
      <c r="BU66" s="154"/>
      <c r="BV66" s="154"/>
      <c r="BW66" s="154"/>
      <c r="BX66" s="154"/>
      <c r="BY66" s="154"/>
      <c r="BZ66" s="154"/>
      <c r="CA66" s="154"/>
      <c r="CB66" s="154"/>
      <c r="CC66" s="154"/>
      <c r="CD66" s="154"/>
      <c r="CE66" s="154"/>
      <c r="CF66" s="154"/>
      <c r="CG66" s="154"/>
      <c r="CH66" s="154"/>
      <c r="CI66" s="154"/>
      <c r="CJ66" s="154"/>
      <c r="CK66" s="154"/>
      <c r="CL66" s="154"/>
      <c r="CM66" s="154"/>
      <c r="CN66" s="154"/>
      <c r="CO66" s="154"/>
      <c r="CP66" s="154"/>
      <c r="CQ66" s="154"/>
      <c r="CR66" s="154"/>
      <c r="CS66" s="154"/>
      <c r="CT66" s="154"/>
      <c r="CU66" s="154"/>
      <c r="CV66" s="154"/>
      <c r="CW66" s="154"/>
      <c r="CX66" s="154"/>
      <c r="CY66" s="154"/>
      <c r="CZ66" s="154"/>
      <c r="DA66" s="154"/>
      <c r="DB66" s="154"/>
      <c r="DC66" s="154"/>
      <c r="DD66" s="154"/>
      <c r="DE66" s="154"/>
      <c r="DF66" s="154"/>
      <c r="DG66" s="154"/>
      <c r="DH66" s="154"/>
      <c r="DI66" s="154"/>
      <c r="DJ66" s="154"/>
      <c r="DK66" s="154"/>
      <c r="DL66" s="154"/>
      <c r="DM66" s="154"/>
      <c r="DN66" s="154"/>
      <c r="DO66" s="154"/>
      <c r="DP66" s="154"/>
      <c r="DQ66" s="154"/>
      <c r="DR66" s="154"/>
      <c r="DS66" s="154"/>
      <c r="DT66" s="154"/>
      <c r="DU66" s="154"/>
      <c r="DV66" s="154"/>
      <c r="DW66" s="154"/>
      <c r="DX66" s="154"/>
      <c r="DY66" s="154"/>
      <c r="DZ66" s="154"/>
      <c r="EA66" s="154"/>
      <c r="EB66" s="154"/>
      <c r="EC66" s="154"/>
      <c r="ED66" s="154"/>
      <c r="EE66" s="154"/>
      <c r="EF66" s="154"/>
      <c r="EG66" s="154"/>
      <c r="EH66" s="154"/>
      <c r="EI66" s="154"/>
      <c r="EJ66" s="154"/>
      <c r="EK66" s="154"/>
      <c r="EL66" s="154"/>
      <c r="EM66" s="154"/>
      <c r="EN66" s="154"/>
      <c r="EO66" s="154"/>
      <c r="EP66" s="154"/>
      <c r="EQ66" s="154"/>
      <c r="ER66" s="154"/>
      <c r="ES66" s="154"/>
      <c r="ET66" s="154"/>
      <c r="EU66" s="154"/>
      <c r="EV66" s="154"/>
      <c r="EW66" s="154"/>
      <c r="EX66" s="154"/>
      <c r="EY66" s="154"/>
      <c r="EZ66" s="154"/>
      <c r="FA66" s="154"/>
      <c r="FB66" s="154"/>
      <c r="FC66" s="154"/>
      <c r="FD66" s="154"/>
      <c r="FE66" s="154"/>
      <c r="FF66" s="154"/>
      <c r="FG66" s="154"/>
      <c r="FH66" s="154"/>
      <c r="FI66" s="154"/>
      <c r="FJ66" s="154"/>
      <c r="FK66" s="154"/>
      <c r="FL66" s="154"/>
      <c r="FM66" s="154"/>
      <c r="FN66" s="154"/>
      <c r="FO66" s="154"/>
      <c r="FP66" s="154"/>
      <c r="FQ66" s="154"/>
      <c r="FR66" s="154"/>
      <c r="FS66" s="154"/>
      <c r="FT66" s="154"/>
      <c r="FU66" s="154"/>
      <c r="FV66" s="154"/>
      <c r="FW66" s="154"/>
      <c r="FX66" s="154"/>
      <c r="FY66" s="154"/>
      <c r="FZ66" s="154"/>
      <c r="GA66" s="154"/>
      <c r="GB66" s="154"/>
      <c r="GC66" s="154"/>
      <c r="GD66" s="154"/>
      <c r="GE66" s="154"/>
      <c r="GF66" s="154"/>
      <c r="GG66" s="154"/>
      <c r="GH66" s="154"/>
      <c r="GI66" s="154"/>
      <c r="GJ66" s="154"/>
      <c r="GK66" s="154"/>
      <c r="GL66" s="154"/>
      <c r="GM66" s="154"/>
      <c r="GN66" s="154"/>
      <c r="GO66" s="154"/>
      <c r="GP66" s="154"/>
      <c r="GQ66" s="154"/>
      <c r="GR66" s="154"/>
      <c r="GS66" s="154"/>
      <c r="GT66" s="154"/>
      <c r="GU66" s="154"/>
      <c r="GV66" s="154"/>
      <c r="GW66" s="154"/>
      <c r="GX66" s="154"/>
      <c r="GY66" s="154"/>
      <c r="GZ66" s="154"/>
      <c r="HA66" s="154"/>
      <c r="HB66" s="154"/>
      <c r="HC66" s="154"/>
      <c r="HD66" s="154"/>
      <c r="HE66" s="154"/>
      <c r="HF66" s="154"/>
      <c r="HG66" s="154"/>
      <c r="HH66" s="154"/>
      <c r="HI66" s="154"/>
      <c r="HJ66" s="154"/>
      <c r="HK66" s="154"/>
      <c r="HL66" s="154"/>
      <c r="HM66" s="154"/>
      <c r="HN66" s="154"/>
      <c r="HO66" s="154"/>
      <c r="HP66" s="154"/>
      <c r="HQ66" s="154"/>
      <c r="HR66" s="154"/>
      <c r="HS66" s="154"/>
      <c r="HT66" s="154"/>
      <c r="HU66" s="154"/>
      <c r="HV66" s="154"/>
      <c r="HW66" s="154"/>
      <c r="HX66" s="154"/>
      <c r="HY66" s="154"/>
      <c r="HZ66" s="154"/>
      <c r="IA66" s="154"/>
      <c r="IB66" s="154"/>
      <c r="IC66" s="154"/>
      <c r="ID66" s="154"/>
      <c r="IE66" s="154"/>
      <c r="IF66" s="154"/>
      <c r="IG66" s="154"/>
      <c r="IH66" s="154"/>
      <c r="II66" s="154"/>
      <c r="IJ66" s="154"/>
      <c r="IK66" s="154"/>
      <c r="IL66" s="154"/>
      <c r="IM66" s="154"/>
      <c r="IN66" s="154"/>
      <c r="IO66" s="154"/>
      <c r="IP66" s="154"/>
      <c r="IQ66" s="154"/>
      <c r="IR66" s="154"/>
      <c r="IS66" s="154"/>
      <c r="IT66" s="154"/>
      <c r="IU66" s="154"/>
      <c r="IV66" s="154"/>
      <c r="IW66" s="154"/>
      <c r="IX66" s="154"/>
      <c r="IY66" s="154"/>
      <c r="IZ66" s="154"/>
      <c r="JA66" s="154"/>
      <c r="JB66" s="154"/>
      <c r="JC66" s="154"/>
      <c r="JD66" s="154"/>
      <c r="JE66" s="154"/>
      <c r="JF66" s="154"/>
      <c r="JG66" s="154"/>
      <c r="JH66" s="154"/>
      <c r="JI66" s="154"/>
      <c r="JJ66" s="154"/>
      <c r="JK66" s="154"/>
      <c r="JL66" s="154"/>
      <c r="JM66" s="154"/>
      <c r="JN66" s="154"/>
      <c r="JO66" s="154"/>
      <c r="JP66" s="154"/>
      <c r="JQ66" s="154"/>
      <c r="JR66" s="154"/>
      <c r="JS66" s="154"/>
      <c r="JT66" s="154"/>
      <c r="JU66" s="154"/>
      <c r="JV66" s="154"/>
      <c r="JW66" s="154"/>
      <c r="JX66" s="154"/>
      <c r="JY66" s="154"/>
      <c r="JZ66" s="154"/>
      <c r="KA66" s="154"/>
      <c r="KB66" s="154"/>
      <c r="KC66" s="154"/>
      <c r="KD66" s="154"/>
      <c r="KE66" s="154"/>
      <c r="KF66" s="154"/>
      <c r="KG66" s="154"/>
      <c r="KH66" s="154"/>
      <c r="KI66" s="154"/>
      <c r="KJ66" s="154"/>
      <c r="KK66" s="154"/>
      <c r="KL66" s="154"/>
      <c r="KM66" s="154"/>
      <c r="KN66" s="154"/>
      <c r="KO66" s="154"/>
      <c r="KP66" s="154"/>
      <c r="KQ66" s="154"/>
      <c r="KR66" s="154"/>
      <c r="KS66" s="154"/>
      <c r="KT66" s="154"/>
      <c r="KU66" s="154"/>
      <c r="KV66" s="154"/>
      <c r="KW66" s="154"/>
      <c r="KX66" s="154"/>
      <c r="KY66" s="154"/>
      <c r="KZ66" s="154"/>
      <c r="LA66" s="154"/>
      <c r="LB66" s="154"/>
      <c r="LC66" s="154"/>
      <c r="LD66" s="154"/>
      <c r="LE66" s="154"/>
      <c r="LF66" s="154"/>
      <c r="LG66" s="154"/>
      <c r="LH66" s="154"/>
      <c r="LI66" s="154"/>
      <c r="LJ66" s="154"/>
      <c r="LK66" s="154"/>
      <c r="LL66" s="154"/>
      <c r="LM66" s="154"/>
      <c r="LN66" s="154"/>
      <c r="LO66" s="154"/>
      <c r="LP66" s="154"/>
      <c r="LQ66" s="154"/>
      <c r="LR66" s="154"/>
      <c r="LS66" s="154"/>
      <c r="LT66" s="154"/>
      <c r="LU66" s="154"/>
      <c r="LV66" s="154"/>
      <c r="LW66" s="154"/>
      <c r="LX66" s="154"/>
      <c r="LY66" s="154"/>
      <c r="LZ66" s="154"/>
      <c r="MA66" s="154"/>
      <c r="MB66" s="154"/>
      <c r="MC66" s="154"/>
      <c r="MD66" s="154"/>
      <c r="ME66" s="154"/>
      <c r="MF66" s="154"/>
      <c r="MG66" s="154"/>
      <c r="MH66" s="154"/>
      <c r="MI66" s="154"/>
      <c r="MJ66" s="154"/>
      <c r="MK66" s="154"/>
      <c r="ML66" s="154"/>
      <c r="MM66" s="154"/>
      <c r="MN66" s="154"/>
      <c r="MO66" s="154"/>
      <c r="MP66" s="154"/>
      <c r="MQ66" s="154"/>
      <c r="MR66" s="154"/>
      <c r="MS66" s="154"/>
      <c r="MT66" s="154"/>
      <c r="MU66" s="154"/>
      <c r="MV66" s="154"/>
      <c r="MW66" s="154"/>
      <c r="MX66" s="154"/>
      <c r="MY66" s="154"/>
      <c r="MZ66" s="154"/>
      <c r="NA66" s="154"/>
      <c r="NB66" s="154"/>
      <c r="NC66" s="154"/>
      <c r="ND66" s="154"/>
      <c r="NE66" s="154"/>
      <c r="NF66" s="154"/>
      <c r="NG66" s="154"/>
      <c r="NH66" s="154"/>
      <c r="NI66" s="154"/>
      <c r="NJ66" s="154"/>
      <c r="NK66" s="154"/>
      <c r="NL66" s="154"/>
      <c r="NM66" s="154"/>
      <c r="NN66" s="154"/>
      <c r="NO66" s="154"/>
      <c r="NP66" s="154"/>
      <c r="NQ66" s="154"/>
      <c r="NR66" s="154"/>
      <c r="NS66" s="154"/>
      <c r="NT66" s="154"/>
      <c r="NU66" s="154"/>
      <c r="NV66" s="154"/>
      <c r="NW66" s="154"/>
      <c r="NX66" s="154"/>
      <c r="NY66" s="154"/>
      <c r="NZ66" s="154"/>
      <c r="OA66" s="154"/>
      <c r="OB66" s="154"/>
      <c r="OC66" s="154"/>
      <c r="OD66" s="154"/>
      <c r="OE66" s="154"/>
      <c r="OF66" s="154"/>
      <c r="OG66" s="154"/>
      <c r="OH66" s="154"/>
      <c r="OI66" s="154"/>
      <c r="OJ66" s="154"/>
      <c r="OK66" s="154"/>
      <c r="OL66" s="154"/>
      <c r="OM66" s="154"/>
      <c r="ON66" s="154"/>
      <c r="OO66" s="154"/>
      <c r="OP66" s="154"/>
      <c r="OQ66" s="154"/>
      <c r="OR66" s="154"/>
      <c r="OS66" s="154"/>
      <c r="OT66" s="154"/>
      <c r="OU66" s="154"/>
      <c r="OV66" s="154"/>
      <c r="OW66" s="154"/>
      <c r="OX66" s="154"/>
      <c r="OY66" s="154"/>
      <c r="OZ66" s="154"/>
      <c r="PA66" s="154"/>
      <c r="PB66" s="154"/>
      <c r="PC66" s="154"/>
      <c r="PD66" s="154"/>
      <c r="PE66" s="154"/>
      <c r="PF66" s="154"/>
      <c r="PG66" s="154"/>
      <c r="PH66" s="154"/>
      <c r="PI66" s="154"/>
      <c r="PJ66" s="154"/>
      <c r="PK66" s="154"/>
      <c r="PL66" s="154"/>
      <c r="PM66" s="154"/>
      <c r="PN66" s="154"/>
      <c r="PO66" s="154"/>
      <c r="PP66" s="154"/>
      <c r="PQ66" s="154"/>
      <c r="PR66" s="154"/>
      <c r="PS66" s="154"/>
      <c r="PT66" s="154"/>
      <c r="PU66" s="154"/>
      <c r="PV66" s="154"/>
      <c r="PW66" s="154"/>
      <c r="PX66" s="154"/>
      <c r="PY66" s="154"/>
      <c r="PZ66" s="154"/>
      <c r="QA66" s="154"/>
      <c r="QB66" s="154"/>
      <c r="QC66" s="154"/>
      <c r="QD66" s="154"/>
      <c r="QE66" s="154"/>
      <c r="QF66" s="154"/>
      <c r="QG66" s="154"/>
      <c r="QH66" s="154"/>
      <c r="QI66" s="154"/>
      <c r="QJ66" s="154"/>
      <c r="QK66" s="154"/>
      <c r="QL66" s="154"/>
      <c r="QM66" s="154"/>
      <c r="QN66" s="154"/>
      <c r="QO66" s="154"/>
      <c r="QP66" s="154"/>
      <c r="QQ66" s="154"/>
      <c r="QR66" s="154"/>
      <c r="QS66" s="154"/>
      <c r="QT66" s="154"/>
      <c r="QU66" s="154"/>
      <c r="QV66" s="154"/>
      <c r="QW66" s="154"/>
      <c r="QX66" s="154"/>
      <c r="QY66" s="154"/>
      <c r="QZ66" s="154"/>
      <c r="RA66" s="154"/>
      <c r="RB66" s="154"/>
      <c r="RC66" s="154"/>
      <c r="RD66" s="154"/>
      <c r="RE66" s="154"/>
      <c r="RF66" s="154"/>
      <c r="RG66" s="154"/>
      <c r="RH66" s="154"/>
      <c r="RI66" s="154"/>
      <c r="RJ66" s="154"/>
      <c r="RK66" s="154"/>
      <c r="RL66" s="154"/>
      <c r="RM66" s="154"/>
      <c r="RN66" s="154"/>
      <c r="RO66" s="154"/>
      <c r="RP66" s="154"/>
      <c r="RQ66" s="154"/>
      <c r="RR66" s="154"/>
      <c r="RS66" s="154"/>
      <c r="RT66" s="154"/>
      <c r="RU66" s="154"/>
      <c r="RV66" s="154"/>
      <c r="RW66" s="154"/>
      <c r="RX66" s="154"/>
      <c r="RY66" s="154"/>
      <c r="RZ66" s="154"/>
      <c r="SA66" s="154"/>
      <c r="SB66" s="154"/>
      <c r="SC66" s="154"/>
      <c r="SD66" s="154"/>
      <c r="SE66" s="154"/>
      <c r="SF66" s="154"/>
      <c r="SG66" s="154"/>
      <c r="SH66" s="154"/>
      <c r="SI66" s="154"/>
      <c r="SJ66" s="154"/>
      <c r="SK66" s="154"/>
      <c r="SL66" s="154"/>
      <c r="SM66" s="154"/>
      <c r="SN66" s="154"/>
      <c r="SO66" s="154"/>
      <c r="SP66" s="154"/>
      <c r="SQ66" s="154"/>
      <c r="SR66" s="154"/>
      <c r="SS66" s="154"/>
      <c r="ST66" s="154"/>
      <c r="SU66" s="154"/>
      <c r="SV66" s="154"/>
      <c r="SW66" s="154"/>
      <c r="SX66" s="154"/>
      <c r="SY66" s="154"/>
      <c r="SZ66" s="154"/>
      <c r="TA66" s="154"/>
      <c r="TB66" s="154"/>
      <c r="TC66" s="154"/>
      <c r="TD66" s="154"/>
      <c r="TE66" s="154"/>
      <c r="TF66" s="154"/>
      <c r="TG66" s="154"/>
      <c r="TH66" s="154"/>
      <c r="TI66" s="154"/>
      <c r="TJ66" s="154"/>
      <c r="TK66" s="154"/>
      <c r="TL66" s="154"/>
      <c r="TM66" s="154"/>
      <c r="TN66" s="154"/>
      <c r="TO66" s="154"/>
      <c r="TP66" s="154"/>
      <c r="TQ66" s="154"/>
      <c r="TR66" s="154"/>
      <c r="TS66" s="154"/>
      <c r="TT66" s="154"/>
      <c r="TU66" s="154"/>
      <c r="TV66" s="154"/>
      <c r="TW66" s="154"/>
      <c r="TX66" s="154"/>
      <c r="TY66" s="154"/>
      <c r="TZ66" s="154"/>
      <c r="UA66" s="154"/>
      <c r="UB66" s="154"/>
      <c r="UC66" s="154"/>
      <c r="UD66" s="154"/>
      <c r="UE66" s="154"/>
      <c r="UF66" s="154"/>
      <c r="UG66" s="154"/>
      <c r="UH66" s="154"/>
      <c r="UI66" s="154"/>
      <c r="UJ66" s="154"/>
      <c r="UK66" s="154"/>
      <c r="UL66" s="154"/>
      <c r="UM66" s="154"/>
      <c r="UN66" s="154"/>
      <c r="UO66" s="154"/>
      <c r="UP66" s="154"/>
      <c r="UQ66" s="154"/>
      <c r="UR66" s="154"/>
      <c r="US66" s="154"/>
      <c r="UT66" s="154"/>
      <c r="UU66" s="154"/>
      <c r="UV66" s="154"/>
      <c r="UW66" s="154"/>
      <c r="UX66" s="154"/>
      <c r="UY66" s="154"/>
      <c r="UZ66" s="154"/>
      <c r="VA66" s="154"/>
      <c r="VB66" s="154"/>
      <c r="VC66" s="154"/>
      <c r="VD66" s="154"/>
      <c r="VE66" s="154"/>
      <c r="VF66" s="154"/>
      <c r="VG66" s="154"/>
      <c r="VH66" s="154"/>
      <c r="VI66" s="154"/>
      <c r="VJ66" s="154"/>
      <c r="VK66" s="154"/>
      <c r="VL66" s="154"/>
      <c r="VM66" s="154"/>
      <c r="VN66" s="154"/>
      <c r="VO66" s="154"/>
      <c r="VP66" s="154"/>
      <c r="VQ66" s="154"/>
      <c r="VR66" s="154"/>
      <c r="VS66" s="154"/>
      <c r="VT66" s="154"/>
      <c r="VU66" s="154"/>
      <c r="VV66" s="154"/>
      <c r="VW66" s="154"/>
      <c r="VX66" s="154"/>
      <c r="VY66" s="154"/>
      <c r="VZ66" s="154"/>
      <c r="WA66" s="154"/>
      <c r="WB66" s="154"/>
      <c r="WC66" s="154"/>
      <c r="WD66" s="154"/>
      <c r="WE66" s="154"/>
      <c r="WF66" s="154"/>
      <c r="WG66" s="154"/>
      <c r="WH66" s="154"/>
      <c r="WI66" s="154"/>
      <c r="WJ66" s="154"/>
      <c r="WK66" s="154"/>
      <c r="WL66" s="154"/>
      <c r="WM66" s="154"/>
      <c r="WN66" s="154"/>
      <c r="WO66" s="154"/>
      <c r="WP66" s="154"/>
      <c r="WQ66" s="154"/>
      <c r="WR66" s="154"/>
      <c r="WS66" s="154"/>
      <c r="WT66" s="154"/>
      <c r="WU66" s="154"/>
      <c r="WV66" s="154"/>
      <c r="WW66" s="154"/>
      <c r="WX66" s="154"/>
      <c r="WY66" s="154"/>
      <c r="WZ66" s="154"/>
      <c r="XA66" s="154"/>
      <c r="XB66" s="154"/>
      <c r="XC66" s="154"/>
      <c r="XD66" s="154"/>
      <c r="XE66" s="154"/>
      <c r="XF66" s="154"/>
      <c r="XG66" s="154"/>
      <c r="XH66" s="154"/>
      <c r="XI66" s="154"/>
      <c r="XJ66" s="154"/>
      <c r="XK66" s="154"/>
      <c r="XL66" s="154"/>
      <c r="XM66" s="154"/>
      <c r="XN66" s="154"/>
      <c r="XO66" s="154"/>
      <c r="XP66" s="154"/>
      <c r="XQ66" s="154"/>
      <c r="XR66" s="154"/>
      <c r="XS66" s="154"/>
      <c r="XT66" s="154"/>
      <c r="XU66" s="154"/>
      <c r="XV66" s="154"/>
      <c r="XW66" s="154"/>
      <c r="XX66" s="154"/>
      <c r="XY66" s="154"/>
      <c r="XZ66" s="154"/>
      <c r="YA66" s="154"/>
      <c r="YB66" s="154"/>
      <c r="YC66" s="154"/>
      <c r="YD66" s="154"/>
      <c r="YE66" s="154"/>
      <c r="YF66" s="154"/>
      <c r="YG66" s="154"/>
      <c r="YH66" s="154"/>
      <c r="YI66" s="154"/>
      <c r="YJ66" s="154"/>
      <c r="YK66" s="154"/>
      <c r="YL66" s="154"/>
      <c r="YM66" s="154"/>
      <c r="YN66" s="154"/>
      <c r="YO66" s="154"/>
      <c r="YP66" s="154"/>
      <c r="YQ66" s="154"/>
      <c r="YR66" s="154"/>
      <c r="YS66" s="154"/>
      <c r="YT66" s="154"/>
      <c r="YU66" s="154"/>
      <c r="YV66" s="154"/>
      <c r="YW66" s="154"/>
      <c r="YX66" s="154"/>
      <c r="YY66" s="154"/>
      <c r="YZ66" s="154"/>
      <c r="ZA66" s="154"/>
      <c r="ZB66" s="154"/>
      <c r="ZC66" s="154"/>
      <c r="ZD66" s="154"/>
      <c r="ZE66" s="154"/>
      <c r="ZF66" s="154"/>
      <c r="ZG66" s="154"/>
      <c r="ZH66" s="154"/>
      <c r="ZI66" s="154"/>
      <c r="ZJ66" s="154"/>
      <c r="ZK66" s="154"/>
      <c r="ZL66" s="154"/>
      <c r="ZM66" s="154"/>
      <c r="ZN66" s="154"/>
      <c r="ZO66" s="154"/>
      <c r="ZP66" s="154"/>
      <c r="ZQ66" s="154"/>
      <c r="ZR66" s="154"/>
      <c r="ZS66" s="154"/>
      <c r="ZT66" s="154"/>
      <c r="ZU66" s="154"/>
      <c r="ZV66" s="154"/>
      <c r="ZW66" s="154"/>
      <c r="ZX66" s="154"/>
      <c r="ZY66" s="154"/>
      <c r="ZZ66" s="154"/>
      <c r="AAA66" s="154"/>
      <c r="AAB66" s="154"/>
      <c r="AAC66" s="154"/>
      <c r="AAD66" s="154"/>
      <c r="AAE66" s="154"/>
      <c r="AAF66" s="154"/>
      <c r="AAG66" s="154"/>
      <c r="AAH66" s="154"/>
      <c r="AAI66" s="154"/>
      <c r="AAJ66" s="154"/>
      <c r="AAK66" s="154"/>
      <c r="AAL66" s="154"/>
      <c r="AAM66" s="154"/>
      <c r="AAN66" s="154"/>
      <c r="AAO66" s="154"/>
      <c r="AAP66" s="154"/>
      <c r="AAQ66" s="154"/>
      <c r="AAR66" s="154"/>
      <c r="AAS66" s="154"/>
      <c r="AAT66" s="154"/>
      <c r="AAU66" s="154"/>
      <c r="AAV66" s="154"/>
      <c r="AAW66" s="154"/>
      <c r="AAX66" s="154"/>
      <c r="AAY66" s="154"/>
      <c r="AAZ66" s="154"/>
      <c r="ABA66" s="154"/>
      <c r="ABB66" s="154"/>
      <c r="ABC66" s="154"/>
      <c r="ABD66" s="154"/>
      <c r="ABE66" s="154"/>
      <c r="ABF66" s="154"/>
      <c r="ABG66" s="154"/>
      <c r="ABH66" s="154"/>
      <c r="ABI66" s="154"/>
      <c r="ABJ66" s="154"/>
      <c r="ABK66" s="154"/>
      <c r="ABL66" s="154"/>
      <c r="ABM66" s="154"/>
      <c r="ABN66" s="154"/>
      <c r="ABO66" s="154"/>
      <c r="ABP66" s="154"/>
      <c r="ABQ66" s="154"/>
      <c r="ABR66" s="154"/>
      <c r="ABS66" s="154"/>
      <c r="ABT66" s="154"/>
      <c r="ABU66" s="154"/>
      <c r="ABV66" s="154"/>
      <c r="ABW66" s="154"/>
      <c r="ABX66" s="154"/>
      <c r="ABY66" s="154"/>
      <c r="ABZ66" s="154"/>
      <c r="ACA66" s="154"/>
      <c r="ACB66" s="154"/>
      <c r="ACC66" s="154"/>
      <c r="ACD66" s="154"/>
      <c r="ACE66" s="154"/>
      <c r="ACF66" s="154"/>
      <c r="ACG66" s="154"/>
      <c r="ACH66" s="154"/>
      <c r="ACI66" s="154"/>
      <c r="ACJ66" s="154"/>
      <c r="ACK66" s="154"/>
      <c r="ACL66" s="154"/>
      <c r="ACM66" s="154"/>
      <c r="ACN66" s="154"/>
      <c r="ACO66" s="154"/>
      <c r="ACP66" s="154"/>
      <c r="ACQ66" s="154"/>
      <c r="ACR66" s="154"/>
      <c r="ACS66" s="154"/>
      <c r="ACT66" s="154"/>
      <c r="ACU66" s="154"/>
      <c r="ACV66" s="154"/>
      <c r="ACW66" s="154"/>
      <c r="ACX66" s="154"/>
      <c r="ACY66" s="154"/>
      <c r="ACZ66" s="154"/>
      <c r="ADA66" s="154"/>
      <c r="ADB66" s="154"/>
      <c r="ADC66" s="154"/>
      <c r="ADD66" s="154"/>
      <c r="ADE66" s="154"/>
      <c r="ADF66" s="154"/>
      <c r="ADG66" s="154"/>
      <c r="ADH66" s="154"/>
      <c r="ADI66" s="154"/>
      <c r="ADJ66" s="154"/>
      <c r="ADK66" s="154"/>
      <c r="ADL66" s="154"/>
      <c r="ADM66" s="154"/>
      <c r="ADN66" s="154"/>
      <c r="ADO66" s="154"/>
      <c r="ADP66" s="154"/>
      <c r="ADQ66" s="154"/>
      <c r="ADR66" s="154"/>
      <c r="ADS66" s="154"/>
      <c r="ADT66" s="154"/>
      <c r="ADU66" s="154"/>
      <c r="ADV66" s="154"/>
      <c r="ADW66" s="154"/>
      <c r="ADX66" s="154"/>
      <c r="ADY66" s="154"/>
      <c r="ADZ66" s="154"/>
      <c r="AEA66" s="154"/>
      <c r="AEB66" s="154"/>
      <c r="AEC66" s="154"/>
      <c r="AED66" s="154"/>
      <c r="AEE66" s="154"/>
      <c r="AEF66" s="154"/>
      <c r="AEG66" s="154"/>
      <c r="AEH66" s="154"/>
      <c r="AEI66" s="154"/>
      <c r="AEJ66" s="154"/>
      <c r="AEK66" s="154"/>
      <c r="AEL66" s="154"/>
      <c r="AEM66" s="154"/>
      <c r="AEN66" s="154"/>
      <c r="AEO66" s="154"/>
      <c r="AEP66" s="154"/>
      <c r="AEQ66" s="154"/>
      <c r="AER66" s="154"/>
      <c r="AES66" s="154"/>
      <c r="AET66" s="154"/>
      <c r="AEU66" s="154"/>
      <c r="AEV66" s="154"/>
      <c r="AEW66" s="154"/>
      <c r="AEX66" s="154"/>
      <c r="AEY66" s="154"/>
      <c r="AEZ66" s="154"/>
      <c r="AFA66" s="154"/>
      <c r="AFB66" s="154"/>
      <c r="AFC66" s="154"/>
      <c r="AFD66" s="154"/>
      <c r="AFE66" s="154"/>
      <c r="AFF66" s="154"/>
      <c r="AFG66" s="154"/>
      <c r="AFH66" s="154"/>
      <c r="AFI66" s="154"/>
      <c r="AFJ66" s="154"/>
      <c r="AFK66" s="154"/>
      <c r="AFL66" s="154"/>
      <c r="AFM66" s="154"/>
      <c r="AFN66" s="154"/>
      <c r="AFO66" s="154"/>
      <c r="AFP66" s="154"/>
      <c r="AFQ66" s="154"/>
      <c r="AFR66" s="154"/>
      <c r="AFS66" s="154"/>
      <c r="AFT66" s="154"/>
      <c r="AFU66" s="154"/>
      <c r="AFV66" s="154"/>
      <c r="AFW66" s="154"/>
      <c r="AFX66" s="154"/>
      <c r="AFY66" s="154"/>
      <c r="AFZ66" s="154"/>
      <c r="AGA66" s="154"/>
      <c r="AGB66" s="154"/>
      <c r="AGC66" s="154"/>
      <c r="AGD66" s="154"/>
      <c r="AGE66" s="154"/>
      <c r="AGF66" s="154"/>
      <c r="AGG66" s="154"/>
      <c r="AGH66" s="154"/>
      <c r="AGI66" s="154"/>
      <c r="AGJ66" s="154"/>
      <c r="AGK66" s="154"/>
      <c r="AGL66" s="154"/>
      <c r="AGM66" s="154"/>
      <c r="AGN66" s="154"/>
      <c r="AGO66" s="154"/>
      <c r="AGP66" s="154"/>
      <c r="AGQ66" s="154"/>
      <c r="AGR66" s="154"/>
      <c r="AGS66" s="154"/>
      <c r="AGT66" s="154"/>
      <c r="AGU66" s="154"/>
      <c r="AGV66" s="154"/>
      <c r="AGW66" s="154"/>
      <c r="AGX66" s="154"/>
      <c r="AGY66" s="154"/>
      <c r="AGZ66" s="154"/>
      <c r="AHA66" s="154"/>
      <c r="AHB66" s="154"/>
      <c r="AHC66" s="154"/>
      <c r="AHD66" s="154"/>
      <c r="AHE66" s="154"/>
      <c r="AHF66" s="154"/>
      <c r="AHG66" s="154"/>
      <c r="AHH66" s="154"/>
      <c r="AHI66" s="154"/>
      <c r="AHJ66" s="154"/>
      <c r="AHK66" s="154"/>
      <c r="AHL66" s="154"/>
      <c r="AHM66" s="154"/>
      <c r="AHN66" s="154"/>
      <c r="AHO66" s="154"/>
      <c r="AHP66" s="154"/>
      <c r="AHQ66" s="154"/>
      <c r="AHR66" s="154"/>
      <c r="AHS66" s="154"/>
      <c r="AHT66" s="154"/>
      <c r="AHU66" s="154"/>
      <c r="AHV66" s="154"/>
      <c r="AHW66" s="154"/>
      <c r="AHX66" s="154"/>
      <c r="AHY66" s="154"/>
      <c r="AHZ66" s="154"/>
      <c r="AIA66" s="154"/>
      <c r="AIB66" s="154"/>
      <c r="AIC66" s="154"/>
      <c r="AID66" s="154"/>
      <c r="AIE66" s="154"/>
      <c r="AIF66" s="154"/>
      <c r="AIG66" s="154"/>
      <c r="AIH66" s="154"/>
      <c r="AII66" s="154"/>
      <c r="AIJ66" s="154"/>
      <c r="AIK66" s="154"/>
      <c r="AIL66" s="154"/>
      <c r="AIM66" s="154"/>
      <c r="AIN66" s="154"/>
      <c r="AIO66" s="154"/>
      <c r="AIP66" s="154"/>
      <c r="AIQ66" s="154"/>
      <c r="AIR66" s="154"/>
      <c r="AIS66" s="154"/>
      <c r="AIT66" s="154"/>
      <c r="AIU66" s="154"/>
      <c r="AIV66" s="154"/>
      <c r="AIW66" s="154"/>
      <c r="AIX66" s="154"/>
      <c r="AIY66" s="154"/>
      <c r="AIZ66" s="154"/>
      <c r="AJA66" s="154"/>
      <c r="AJB66" s="154"/>
      <c r="AJC66" s="154"/>
      <c r="AJD66" s="154"/>
      <c r="AJE66" s="154"/>
      <c r="AJF66" s="154"/>
      <c r="AJG66" s="154"/>
      <c r="AJH66" s="154"/>
      <c r="AJI66" s="154"/>
      <c r="AJJ66" s="154"/>
      <c r="AJK66" s="154"/>
      <c r="AJL66" s="154"/>
      <c r="AJM66" s="154"/>
      <c r="AJN66" s="154"/>
      <c r="AJO66" s="154"/>
      <c r="AJP66" s="154"/>
      <c r="AJQ66" s="154"/>
      <c r="AJR66" s="154"/>
      <c r="AJS66" s="154"/>
      <c r="AJT66" s="154"/>
      <c r="AJU66" s="154"/>
      <c r="AJV66" s="154"/>
      <c r="AJW66" s="154"/>
      <c r="AJX66" s="154"/>
      <c r="AJY66" s="154"/>
      <c r="AJZ66" s="154"/>
      <c r="AKA66" s="154"/>
      <c r="AKB66" s="154"/>
      <c r="AKC66" s="154"/>
      <c r="AKD66" s="154"/>
      <c r="AKE66" s="154"/>
      <c r="AKF66" s="154"/>
      <c r="AKG66" s="154"/>
      <c r="AKH66" s="154"/>
      <c r="AKI66" s="154"/>
      <c r="AKJ66" s="154"/>
      <c r="AKK66" s="154"/>
      <c r="AKL66" s="154"/>
      <c r="AKM66" s="154"/>
      <c r="AKN66" s="154"/>
      <c r="AKO66" s="154"/>
      <c r="AKP66" s="154"/>
      <c r="AKQ66" s="154"/>
      <c r="AKR66" s="154"/>
      <c r="AKS66" s="154"/>
      <c r="AKT66" s="154"/>
      <c r="AKU66" s="154"/>
      <c r="AKV66" s="154"/>
      <c r="AKW66" s="154"/>
      <c r="AKX66" s="154"/>
      <c r="AKY66" s="154"/>
      <c r="AKZ66" s="154"/>
      <c r="ALA66" s="154"/>
      <c r="ALB66" s="154"/>
      <c r="ALC66" s="154"/>
      <c r="ALD66" s="154"/>
      <c r="ALE66" s="154"/>
      <c r="ALF66" s="154"/>
      <c r="ALG66" s="154"/>
      <c r="ALH66" s="154"/>
      <c r="ALI66" s="154"/>
      <c r="ALJ66" s="154"/>
      <c r="ALK66" s="154"/>
      <c r="ALL66" s="154"/>
      <c r="ALM66" s="154"/>
      <c r="ALN66" s="154"/>
      <c r="ALO66" s="154"/>
      <c r="ALP66" s="154"/>
      <c r="ALQ66" s="154"/>
      <c r="ALR66" s="154"/>
    </row>
    <row r="67" spans="1:1006" s="152" customFormat="1" ht="24">
      <c r="A67" s="294" t="s">
        <v>7238</v>
      </c>
      <c r="B67" s="304">
        <v>94342</v>
      </c>
      <c r="C67" s="358" t="str">
        <f>IFERROR(VLOOKUP(B67,'Serviços FEV2019'!$A$1:$AC$17000,2,),IFERROR(VLOOKUP(B67,'ORSE FEV2019'!$A$1:$S$16684,2,),VLOOKUP(B67,'COMPOSIÇÕES IFAL'!$B$1:$X$12973,2,)))</f>
        <v>ATERRO MANUAL DE VALAS COM AREIA PARA ATERRO E COMPACTAÇÃO MECANIZADA. AF_05/2016</v>
      </c>
      <c r="D67" s="296" t="str">
        <f>IFERROR(VLOOKUP(B67,'Serviços FEV2019'!$A$1:$AC$17000,3,),IFERROR(VLOOKUP(B67,'ORSE FEV2019'!$A$1:$S$16684,3,),VLOOKUP(B67,'COMPOSIÇÕES IFAL'!$B$1:$X$12973,3,)))</f>
        <v>M3</v>
      </c>
      <c r="E67" s="303">
        <f>Memorial!E60</f>
        <v>0.1</v>
      </c>
      <c r="F67" s="134">
        <f>IFERROR(VLOOKUP(B67,'Serviços FEV2019'!$A$1:$AC$17000,5,),IFERROR(VLOOKUP(B67,'ORSE FEV2019'!$A$1:$S$16684,4,),VLOOKUP(B67,'COMPOSIÇÕES IFAL'!$B$1:$X$12973,6,)))</f>
        <v>74.52</v>
      </c>
      <c r="G67" s="298">
        <f t="shared" si="42"/>
        <v>7.45</v>
      </c>
      <c r="H67" s="298">
        <f t="shared" si="39"/>
        <v>9.52</v>
      </c>
      <c r="I67" s="349"/>
      <c r="J67" s="352"/>
      <c r="K67" s="352">
        <f t="shared" si="40"/>
        <v>6.7050000000000001</v>
      </c>
      <c r="L67" s="352"/>
      <c r="M67" s="352"/>
      <c r="N67" s="317">
        <f t="shared" si="41"/>
        <v>0.37250000000000005</v>
      </c>
      <c r="O67" s="317">
        <f t="shared" si="41"/>
        <v>0.37250000000000005</v>
      </c>
      <c r="P67" s="317">
        <f t="shared" si="4"/>
        <v>7.4500000000000011</v>
      </c>
      <c r="Q67" s="367">
        <f t="shared" si="28"/>
        <v>0</v>
      </c>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4"/>
      <c r="BR67" s="154"/>
      <c r="BS67" s="154"/>
      <c r="BT67" s="154"/>
      <c r="BU67" s="154"/>
      <c r="BV67" s="154"/>
      <c r="BW67" s="154"/>
      <c r="BX67" s="154"/>
      <c r="BY67" s="154"/>
      <c r="BZ67" s="154"/>
      <c r="CA67" s="154"/>
      <c r="CB67" s="154"/>
      <c r="CC67" s="154"/>
      <c r="CD67" s="154"/>
      <c r="CE67" s="154"/>
      <c r="CF67" s="154"/>
      <c r="CG67" s="154"/>
      <c r="CH67" s="154"/>
      <c r="CI67" s="154"/>
      <c r="CJ67" s="154"/>
      <c r="CK67" s="154"/>
      <c r="CL67" s="154"/>
      <c r="CM67" s="154"/>
      <c r="CN67" s="154"/>
      <c r="CO67" s="154"/>
      <c r="CP67" s="154"/>
      <c r="CQ67" s="154"/>
      <c r="CR67" s="154"/>
      <c r="CS67" s="154"/>
      <c r="CT67" s="154"/>
      <c r="CU67" s="154"/>
      <c r="CV67" s="154"/>
      <c r="CW67" s="154"/>
      <c r="CX67" s="154"/>
      <c r="CY67" s="154"/>
      <c r="CZ67" s="154"/>
      <c r="DA67" s="154"/>
      <c r="DB67" s="154"/>
      <c r="DC67" s="154"/>
      <c r="DD67" s="154"/>
      <c r="DE67" s="154"/>
      <c r="DF67" s="154"/>
      <c r="DG67" s="154"/>
      <c r="DH67" s="154"/>
      <c r="DI67" s="154"/>
      <c r="DJ67" s="154"/>
      <c r="DK67" s="154"/>
      <c r="DL67" s="154"/>
      <c r="DM67" s="154"/>
      <c r="DN67" s="154"/>
      <c r="DO67" s="154"/>
      <c r="DP67" s="154"/>
      <c r="DQ67" s="154"/>
      <c r="DR67" s="154"/>
      <c r="DS67" s="154"/>
      <c r="DT67" s="154"/>
      <c r="DU67" s="154"/>
      <c r="DV67" s="154"/>
      <c r="DW67" s="154"/>
      <c r="DX67" s="154"/>
      <c r="DY67" s="154"/>
      <c r="DZ67" s="154"/>
      <c r="EA67" s="154"/>
      <c r="EB67" s="154"/>
      <c r="EC67" s="154"/>
      <c r="ED67" s="154"/>
      <c r="EE67" s="154"/>
      <c r="EF67" s="154"/>
      <c r="EG67" s="154"/>
      <c r="EH67" s="154"/>
      <c r="EI67" s="154"/>
      <c r="EJ67" s="154"/>
      <c r="EK67" s="154"/>
      <c r="EL67" s="154"/>
      <c r="EM67" s="154"/>
      <c r="EN67" s="154"/>
      <c r="EO67" s="154"/>
      <c r="EP67" s="154"/>
      <c r="EQ67" s="154"/>
      <c r="ER67" s="154"/>
      <c r="ES67" s="154"/>
      <c r="ET67" s="154"/>
      <c r="EU67" s="154"/>
      <c r="EV67" s="154"/>
      <c r="EW67" s="154"/>
      <c r="EX67" s="154"/>
      <c r="EY67" s="154"/>
      <c r="EZ67" s="154"/>
      <c r="FA67" s="154"/>
      <c r="FB67" s="154"/>
      <c r="FC67" s="154"/>
      <c r="FD67" s="154"/>
      <c r="FE67" s="154"/>
      <c r="FF67" s="154"/>
      <c r="FG67" s="154"/>
      <c r="FH67" s="154"/>
      <c r="FI67" s="154"/>
      <c r="FJ67" s="154"/>
      <c r="FK67" s="154"/>
      <c r="FL67" s="154"/>
      <c r="FM67" s="154"/>
      <c r="FN67" s="154"/>
      <c r="FO67" s="154"/>
      <c r="FP67" s="154"/>
      <c r="FQ67" s="154"/>
      <c r="FR67" s="154"/>
      <c r="FS67" s="154"/>
      <c r="FT67" s="154"/>
      <c r="FU67" s="154"/>
      <c r="FV67" s="154"/>
      <c r="FW67" s="154"/>
      <c r="FX67" s="154"/>
      <c r="FY67" s="154"/>
      <c r="FZ67" s="154"/>
      <c r="GA67" s="154"/>
      <c r="GB67" s="154"/>
      <c r="GC67" s="154"/>
      <c r="GD67" s="154"/>
      <c r="GE67" s="154"/>
      <c r="GF67" s="154"/>
      <c r="GG67" s="154"/>
      <c r="GH67" s="154"/>
      <c r="GI67" s="154"/>
      <c r="GJ67" s="154"/>
      <c r="GK67" s="154"/>
      <c r="GL67" s="154"/>
      <c r="GM67" s="154"/>
      <c r="GN67" s="154"/>
      <c r="GO67" s="154"/>
      <c r="GP67" s="154"/>
      <c r="GQ67" s="154"/>
      <c r="GR67" s="154"/>
      <c r="GS67" s="154"/>
      <c r="GT67" s="154"/>
      <c r="GU67" s="154"/>
      <c r="GV67" s="154"/>
      <c r="GW67" s="154"/>
      <c r="GX67" s="154"/>
      <c r="GY67" s="154"/>
      <c r="GZ67" s="154"/>
      <c r="HA67" s="154"/>
      <c r="HB67" s="154"/>
      <c r="HC67" s="154"/>
      <c r="HD67" s="154"/>
      <c r="HE67" s="154"/>
      <c r="HF67" s="154"/>
      <c r="HG67" s="154"/>
      <c r="HH67" s="154"/>
      <c r="HI67" s="154"/>
      <c r="HJ67" s="154"/>
      <c r="HK67" s="154"/>
      <c r="HL67" s="154"/>
      <c r="HM67" s="154"/>
      <c r="HN67" s="154"/>
      <c r="HO67" s="154"/>
      <c r="HP67" s="154"/>
      <c r="HQ67" s="154"/>
      <c r="HR67" s="154"/>
      <c r="HS67" s="154"/>
      <c r="HT67" s="154"/>
      <c r="HU67" s="154"/>
      <c r="HV67" s="154"/>
      <c r="HW67" s="154"/>
      <c r="HX67" s="154"/>
      <c r="HY67" s="154"/>
      <c r="HZ67" s="154"/>
      <c r="IA67" s="154"/>
      <c r="IB67" s="154"/>
      <c r="IC67" s="154"/>
      <c r="ID67" s="154"/>
      <c r="IE67" s="154"/>
      <c r="IF67" s="154"/>
      <c r="IG67" s="154"/>
      <c r="IH67" s="154"/>
      <c r="II67" s="154"/>
      <c r="IJ67" s="154"/>
      <c r="IK67" s="154"/>
      <c r="IL67" s="154"/>
      <c r="IM67" s="154"/>
      <c r="IN67" s="154"/>
      <c r="IO67" s="154"/>
      <c r="IP67" s="154"/>
      <c r="IQ67" s="154"/>
      <c r="IR67" s="154"/>
      <c r="IS67" s="154"/>
      <c r="IT67" s="154"/>
      <c r="IU67" s="154"/>
      <c r="IV67" s="154"/>
      <c r="IW67" s="154"/>
      <c r="IX67" s="154"/>
      <c r="IY67" s="154"/>
      <c r="IZ67" s="154"/>
      <c r="JA67" s="154"/>
      <c r="JB67" s="154"/>
      <c r="JC67" s="154"/>
      <c r="JD67" s="154"/>
      <c r="JE67" s="154"/>
      <c r="JF67" s="154"/>
      <c r="JG67" s="154"/>
      <c r="JH67" s="154"/>
      <c r="JI67" s="154"/>
      <c r="JJ67" s="154"/>
      <c r="JK67" s="154"/>
      <c r="JL67" s="154"/>
      <c r="JM67" s="154"/>
      <c r="JN67" s="154"/>
      <c r="JO67" s="154"/>
      <c r="JP67" s="154"/>
      <c r="JQ67" s="154"/>
      <c r="JR67" s="154"/>
      <c r="JS67" s="154"/>
      <c r="JT67" s="154"/>
      <c r="JU67" s="154"/>
      <c r="JV67" s="154"/>
      <c r="JW67" s="154"/>
      <c r="JX67" s="154"/>
      <c r="JY67" s="154"/>
      <c r="JZ67" s="154"/>
      <c r="KA67" s="154"/>
      <c r="KB67" s="154"/>
      <c r="KC67" s="154"/>
      <c r="KD67" s="154"/>
      <c r="KE67" s="154"/>
      <c r="KF67" s="154"/>
      <c r="KG67" s="154"/>
      <c r="KH67" s="154"/>
      <c r="KI67" s="154"/>
      <c r="KJ67" s="154"/>
      <c r="KK67" s="154"/>
      <c r="KL67" s="154"/>
      <c r="KM67" s="154"/>
      <c r="KN67" s="154"/>
      <c r="KO67" s="154"/>
      <c r="KP67" s="154"/>
      <c r="KQ67" s="154"/>
      <c r="KR67" s="154"/>
      <c r="KS67" s="154"/>
      <c r="KT67" s="154"/>
      <c r="KU67" s="154"/>
      <c r="KV67" s="154"/>
      <c r="KW67" s="154"/>
      <c r="KX67" s="154"/>
      <c r="KY67" s="154"/>
      <c r="KZ67" s="154"/>
      <c r="LA67" s="154"/>
      <c r="LB67" s="154"/>
      <c r="LC67" s="154"/>
      <c r="LD67" s="154"/>
      <c r="LE67" s="154"/>
      <c r="LF67" s="154"/>
      <c r="LG67" s="154"/>
      <c r="LH67" s="154"/>
      <c r="LI67" s="154"/>
      <c r="LJ67" s="154"/>
      <c r="LK67" s="154"/>
      <c r="LL67" s="154"/>
      <c r="LM67" s="154"/>
      <c r="LN67" s="154"/>
      <c r="LO67" s="154"/>
      <c r="LP67" s="154"/>
      <c r="LQ67" s="154"/>
      <c r="LR67" s="154"/>
      <c r="LS67" s="154"/>
      <c r="LT67" s="154"/>
      <c r="LU67" s="154"/>
      <c r="LV67" s="154"/>
      <c r="LW67" s="154"/>
      <c r="LX67" s="154"/>
      <c r="LY67" s="154"/>
      <c r="LZ67" s="154"/>
      <c r="MA67" s="154"/>
      <c r="MB67" s="154"/>
      <c r="MC67" s="154"/>
      <c r="MD67" s="154"/>
      <c r="ME67" s="154"/>
      <c r="MF67" s="154"/>
      <c r="MG67" s="154"/>
      <c r="MH67" s="154"/>
      <c r="MI67" s="154"/>
      <c r="MJ67" s="154"/>
      <c r="MK67" s="154"/>
      <c r="ML67" s="154"/>
      <c r="MM67" s="154"/>
      <c r="MN67" s="154"/>
      <c r="MO67" s="154"/>
      <c r="MP67" s="154"/>
      <c r="MQ67" s="154"/>
      <c r="MR67" s="154"/>
      <c r="MS67" s="154"/>
      <c r="MT67" s="154"/>
      <c r="MU67" s="154"/>
      <c r="MV67" s="154"/>
      <c r="MW67" s="154"/>
      <c r="MX67" s="154"/>
      <c r="MY67" s="154"/>
      <c r="MZ67" s="154"/>
      <c r="NA67" s="154"/>
      <c r="NB67" s="154"/>
      <c r="NC67" s="154"/>
      <c r="ND67" s="154"/>
      <c r="NE67" s="154"/>
      <c r="NF67" s="154"/>
      <c r="NG67" s="154"/>
      <c r="NH67" s="154"/>
      <c r="NI67" s="154"/>
      <c r="NJ67" s="154"/>
      <c r="NK67" s="154"/>
      <c r="NL67" s="154"/>
      <c r="NM67" s="154"/>
      <c r="NN67" s="154"/>
      <c r="NO67" s="154"/>
      <c r="NP67" s="154"/>
      <c r="NQ67" s="154"/>
      <c r="NR67" s="154"/>
      <c r="NS67" s="154"/>
      <c r="NT67" s="154"/>
      <c r="NU67" s="154"/>
      <c r="NV67" s="154"/>
      <c r="NW67" s="154"/>
      <c r="NX67" s="154"/>
      <c r="NY67" s="154"/>
      <c r="NZ67" s="154"/>
      <c r="OA67" s="154"/>
      <c r="OB67" s="154"/>
      <c r="OC67" s="154"/>
      <c r="OD67" s="154"/>
      <c r="OE67" s="154"/>
      <c r="OF67" s="154"/>
      <c r="OG67" s="154"/>
      <c r="OH67" s="154"/>
      <c r="OI67" s="154"/>
      <c r="OJ67" s="154"/>
      <c r="OK67" s="154"/>
      <c r="OL67" s="154"/>
      <c r="OM67" s="154"/>
      <c r="ON67" s="154"/>
      <c r="OO67" s="154"/>
      <c r="OP67" s="154"/>
      <c r="OQ67" s="154"/>
      <c r="OR67" s="154"/>
      <c r="OS67" s="154"/>
      <c r="OT67" s="154"/>
      <c r="OU67" s="154"/>
      <c r="OV67" s="154"/>
      <c r="OW67" s="154"/>
      <c r="OX67" s="154"/>
      <c r="OY67" s="154"/>
      <c r="OZ67" s="154"/>
      <c r="PA67" s="154"/>
      <c r="PB67" s="154"/>
      <c r="PC67" s="154"/>
      <c r="PD67" s="154"/>
      <c r="PE67" s="154"/>
      <c r="PF67" s="154"/>
      <c r="PG67" s="154"/>
      <c r="PH67" s="154"/>
      <c r="PI67" s="154"/>
      <c r="PJ67" s="154"/>
      <c r="PK67" s="154"/>
      <c r="PL67" s="154"/>
      <c r="PM67" s="154"/>
      <c r="PN67" s="154"/>
      <c r="PO67" s="154"/>
      <c r="PP67" s="154"/>
      <c r="PQ67" s="154"/>
      <c r="PR67" s="154"/>
      <c r="PS67" s="154"/>
      <c r="PT67" s="154"/>
      <c r="PU67" s="154"/>
      <c r="PV67" s="154"/>
      <c r="PW67" s="154"/>
      <c r="PX67" s="154"/>
      <c r="PY67" s="154"/>
      <c r="PZ67" s="154"/>
      <c r="QA67" s="154"/>
      <c r="QB67" s="154"/>
      <c r="QC67" s="154"/>
      <c r="QD67" s="154"/>
      <c r="QE67" s="154"/>
      <c r="QF67" s="154"/>
      <c r="QG67" s="154"/>
      <c r="QH67" s="154"/>
      <c r="QI67" s="154"/>
      <c r="QJ67" s="154"/>
      <c r="QK67" s="154"/>
      <c r="QL67" s="154"/>
      <c r="QM67" s="154"/>
      <c r="QN67" s="154"/>
      <c r="QO67" s="154"/>
      <c r="QP67" s="154"/>
      <c r="QQ67" s="154"/>
      <c r="QR67" s="154"/>
      <c r="QS67" s="154"/>
      <c r="QT67" s="154"/>
      <c r="QU67" s="154"/>
      <c r="QV67" s="154"/>
      <c r="QW67" s="154"/>
      <c r="QX67" s="154"/>
      <c r="QY67" s="154"/>
      <c r="QZ67" s="154"/>
      <c r="RA67" s="154"/>
      <c r="RB67" s="154"/>
      <c r="RC67" s="154"/>
      <c r="RD67" s="154"/>
      <c r="RE67" s="154"/>
      <c r="RF67" s="154"/>
      <c r="RG67" s="154"/>
      <c r="RH67" s="154"/>
      <c r="RI67" s="154"/>
      <c r="RJ67" s="154"/>
      <c r="RK67" s="154"/>
      <c r="RL67" s="154"/>
      <c r="RM67" s="154"/>
      <c r="RN67" s="154"/>
      <c r="RO67" s="154"/>
      <c r="RP67" s="154"/>
      <c r="RQ67" s="154"/>
      <c r="RR67" s="154"/>
      <c r="RS67" s="154"/>
      <c r="RT67" s="154"/>
      <c r="RU67" s="154"/>
      <c r="RV67" s="154"/>
      <c r="RW67" s="154"/>
      <c r="RX67" s="154"/>
      <c r="RY67" s="154"/>
      <c r="RZ67" s="154"/>
      <c r="SA67" s="154"/>
      <c r="SB67" s="154"/>
      <c r="SC67" s="154"/>
      <c r="SD67" s="154"/>
      <c r="SE67" s="154"/>
      <c r="SF67" s="154"/>
      <c r="SG67" s="154"/>
      <c r="SH67" s="154"/>
      <c r="SI67" s="154"/>
      <c r="SJ67" s="154"/>
      <c r="SK67" s="154"/>
      <c r="SL67" s="154"/>
      <c r="SM67" s="154"/>
      <c r="SN67" s="154"/>
      <c r="SO67" s="154"/>
      <c r="SP67" s="154"/>
      <c r="SQ67" s="154"/>
      <c r="SR67" s="154"/>
      <c r="SS67" s="154"/>
      <c r="ST67" s="154"/>
      <c r="SU67" s="154"/>
      <c r="SV67" s="154"/>
      <c r="SW67" s="154"/>
      <c r="SX67" s="154"/>
      <c r="SY67" s="154"/>
      <c r="SZ67" s="154"/>
      <c r="TA67" s="154"/>
      <c r="TB67" s="154"/>
      <c r="TC67" s="154"/>
      <c r="TD67" s="154"/>
      <c r="TE67" s="154"/>
      <c r="TF67" s="154"/>
      <c r="TG67" s="154"/>
      <c r="TH67" s="154"/>
      <c r="TI67" s="154"/>
      <c r="TJ67" s="154"/>
      <c r="TK67" s="154"/>
      <c r="TL67" s="154"/>
      <c r="TM67" s="154"/>
      <c r="TN67" s="154"/>
      <c r="TO67" s="154"/>
      <c r="TP67" s="154"/>
      <c r="TQ67" s="154"/>
      <c r="TR67" s="154"/>
      <c r="TS67" s="154"/>
      <c r="TT67" s="154"/>
      <c r="TU67" s="154"/>
      <c r="TV67" s="154"/>
      <c r="TW67" s="154"/>
      <c r="TX67" s="154"/>
      <c r="TY67" s="154"/>
      <c r="TZ67" s="154"/>
      <c r="UA67" s="154"/>
      <c r="UB67" s="154"/>
      <c r="UC67" s="154"/>
      <c r="UD67" s="154"/>
      <c r="UE67" s="154"/>
      <c r="UF67" s="154"/>
      <c r="UG67" s="154"/>
      <c r="UH67" s="154"/>
      <c r="UI67" s="154"/>
      <c r="UJ67" s="154"/>
      <c r="UK67" s="154"/>
      <c r="UL67" s="154"/>
      <c r="UM67" s="154"/>
      <c r="UN67" s="154"/>
      <c r="UO67" s="154"/>
      <c r="UP67" s="154"/>
      <c r="UQ67" s="154"/>
      <c r="UR67" s="154"/>
      <c r="US67" s="154"/>
      <c r="UT67" s="154"/>
      <c r="UU67" s="154"/>
      <c r="UV67" s="154"/>
      <c r="UW67" s="154"/>
      <c r="UX67" s="154"/>
      <c r="UY67" s="154"/>
      <c r="UZ67" s="154"/>
      <c r="VA67" s="154"/>
      <c r="VB67" s="154"/>
      <c r="VC67" s="154"/>
      <c r="VD67" s="154"/>
      <c r="VE67" s="154"/>
      <c r="VF67" s="154"/>
      <c r="VG67" s="154"/>
      <c r="VH67" s="154"/>
      <c r="VI67" s="154"/>
      <c r="VJ67" s="154"/>
      <c r="VK67" s="154"/>
      <c r="VL67" s="154"/>
      <c r="VM67" s="154"/>
      <c r="VN67" s="154"/>
      <c r="VO67" s="154"/>
      <c r="VP67" s="154"/>
      <c r="VQ67" s="154"/>
      <c r="VR67" s="154"/>
      <c r="VS67" s="154"/>
      <c r="VT67" s="154"/>
      <c r="VU67" s="154"/>
      <c r="VV67" s="154"/>
      <c r="VW67" s="154"/>
      <c r="VX67" s="154"/>
      <c r="VY67" s="154"/>
      <c r="VZ67" s="154"/>
      <c r="WA67" s="154"/>
      <c r="WB67" s="154"/>
      <c r="WC67" s="154"/>
      <c r="WD67" s="154"/>
      <c r="WE67" s="154"/>
      <c r="WF67" s="154"/>
      <c r="WG67" s="154"/>
      <c r="WH67" s="154"/>
      <c r="WI67" s="154"/>
      <c r="WJ67" s="154"/>
      <c r="WK67" s="154"/>
      <c r="WL67" s="154"/>
      <c r="WM67" s="154"/>
      <c r="WN67" s="154"/>
      <c r="WO67" s="154"/>
      <c r="WP67" s="154"/>
      <c r="WQ67" s="154"/>
      <c r="WR67" s="154"/>
      <c r="WS67" s="154"/>
      <c r="WT67" s="154"/>
      <c r="WU67" s="154"/>
      <c r="WV67" s="154"/>
      <c r="WW67" s="154"/>
      <c r="WX67" s="154"/>
      <c r="WY67" s="154"/>
      <c r="WZ67" s="154"/>
      <c r="XA67" s="154"/>
      <c r="XB67" s="154"/>
      <c r="XC67" s="154"/>
      <c r="XD67" s="154"/>
      <c r="XE67" s="154"/>
      <c r="XF67" s="154"/>
      <c r="XG67" s="154"/>
      <c r="XH67" s="154"/>
      <c r="XI67" s="154"/>
      <c r="XJ67" s="154"/>
      <c r="XK67" s="154"/>
      <c r="XL67" s="154"/>
      <c r="XM67" s="154"/>
      <c r="XN67" s="154"/>
      <c r="XO67" s="154"/>
      <c r="XP67" s="154"/>
      <c r="XQ67" s="154"/>
      <c r="XR67" s="154"/>
      <c r="XS67" s="154"/>
      <c r="XT67" s="154"/>
      <c r="XU67" s="154"/>
      <c r="XV67" s="154"/>
      <c r="XW67" s="154"/>
      <c r="XX67" s="154"/>
      <c r="XY67" s="154"/>
      <c r="XZ67" s="154"/>
      <c r="YA67" s="154"/>
      <c r="YB67" s="154"/>
      <c r="YC67" s="154"/>
      <c r="YD67" s="154"/>
      <c r="YE67" s="154"/>
      <c r="YF67" s="154"/>
      <c r="YG67" s="154"/>
      <c r="YH67" s="154"/>
      <c r="YI67" s="154"/>
      <c r="YJ67" s="154"/>
      <c r="YK67" s="154"/>
      <c r="YL67" s="154"/>
      <c r="YM67" s="154"/>
      <c r="YN67" s="154"/>
      <c r="YO67" s="154"/>
      <c r="YP67" s="154"/>
      <c r="YQ67" s="154"/>
      <c r="YR67" s="154"/>
      <c r="YS67" s="154"/>
      <c r="YT67" s="154"/>
      <c r="YU67" s="154"/>
      <c r="YV67" s="154"/>
      <c r="YW67" s="154"/>
      <c r="YX67" s="154"/>
      <c r="YY67" s="154"/>
      <c r="YZ67" s="154"/>
      <c r="ZA67" s="154"/>
      <c r="ZB67" s="154"/>
      <c r="ZC67" s="154"/>
      <c r="ZD67" s="154"/>
      <c r="ZE67" s="154"/>
      <c r="ZF67" s="154"/>
      <c r="ZG67" s="154"/>
      <c r="ZH67" s="154"/>
      <c r="ZI67" s="154"/>
      <c r="ZJ67" s="154"/>
      <c r="ZK67" s="154"/>
      <c r="ZL67" s="154"/>
      <c r="ZM67" s="154"/>
      <c r="ZN67" s="154"/>
      <c r="ZO67" s="154"/>
      <c r="ZP67" s="154"/>
      <c r="ZQ67" s="154"/>
      <c r="ZR67" s="154"/>
      <c r="ZS67" s="154"/>
      <c r="ZT67" s="154"/>
      <c r="ZU67" s="154"/>
      <c r="ZV67" s="154"/>
      <c r="ZW67" s="154"/>
      <c r="ZX67" s="154"/>
      <c r="ZY67" s="154"/>
      <c r="ZZ67" s="154"/>
      <c r="AAA67" s="154"/>
      <c r="AAB67" s="154"/>
      <c r="AAC67" s="154"/>
      <c r="AAD67" s="154"/>
      <c r="AAE67" s="154"/>
      <c r="AAF67" s="154"/>
      <c r="AAG67" s="154"/>
      <c r="AAH67" s="154"/>
      <c r="AAI67" s="154"/>
      <c r="AAJ67" s="154"/>
      <c r="AAK67" s="154"/>
      <c r="AAL67" s="154"/>
      <c r="AAM67" s="154"/>
      <c r="AAN67" s="154"/>
      <c r="AAO67" s="154"/>
      <c r="AAP67" s="154"/>
      <c r="AAQ67" s="154"/>
      <c r="AAR67" s="154"/>
      <c r="AAS67" s="154"/>
      <c r="AAT67" s="154"/>
      <c r="AAU67" s="154"/>
      <c r="AAV67" s="154"/>
      <c r="AAW67" s="154"/>
      <c r="AAX67" s="154"/>
      <c r="AAY67" s="154"/>
      <c r="AAZ67" s="154"/>
      <c r="ABA67" s="154"/>
      <c r="ABB67" s="154"/>
      <c r="ABC67" s="154"/>
      <c r="ABD67" s="154"/>
      <c r="ABE67" s="154"/>
      <c r="ABF67" s="154"/>
      <c r="ABG67" s="154"/>
      <c r="ABH67" s="154"/>
      <c r="ABI67" s="154"/>
      <c r="ABJ67" s="154"/>
      <c r="ABK67" s="154"/>
      <c r="ABL67" s="154"/>
      <c r="ABM67" s="154"/>
      <c r="ABN67" s="154"/>
      <c r="ABO67" s="154"/>
      <c r="ABP67" s="154"/>
      <c r="ABQ67" s="154"/>
      <c r="ABR67" s="154"/>
      <c r="ABS67" s="154"/>
      <c r="ABT67" s="154"/>
      <c r="ABU67" s="154"/>
      <c r="ABV67" s="154"/>
      <c r="ABW67" s="154"/>
      <c r="ABX67" s="154"/>
      <c r="ABY67" s="154"/>
      <c r="ABZ67" s="154"/>
      <c r="ACA67" s="154"/>
      <c r="ACB67" s="154"/>
      <c r="ACC67" s="154"/>
      <c r="ACD67" s="154"/>
      <c r="ACE67" s="154"/>
      <c r="ACF67" s="154"/>
      <c r="ACG67" s="154"/>
      <c r="ACH67" s="154"/>
      <c r="ACI67" s="154"/>
      <c r="ACJ67" s="154"/>
      <c r="ACK67" s="154"/>
      <c r="ACL67" s="154"/>
      <c r="ACM67" s="154"/>
      <c r="ACN67" s="154"/>
      <c r="ACO67" s="154"/>
      <c r="ACP67" s="154"/>
      <c r="ACQ67" s="154"/>
      <c r="ACR67" s="154"/>
      <c r="ACS67" s="154"/>
      <c r="ACT67" s="154"/>
      <c r="ACU67" s="154"/>
      <c r="ACV67" s="154"/>
      <c r="ACW67" s="154"/>
      <c r="ACX67" s="154"/>
      <c r="ACY67" s="154"/>
      <c r="ACZ67" s="154"/>
      <c r="ADA67" s="154"/>
      <c r="ADB67" s="154"/>
      <c r="ADC67" s="154"/>
      <c r="ADD67" s="154"/>
      <c r="ADE67" s="154"/>
      <c r="ADF67" s="154"/>
      <c r="ADG67" s="154"/>
      <c r="ADH67" s="154"/>
      <c r="ADI67" s="154"/>
      <c r="ADJ67" s="154"/>
      <c r="ADK67" s="154"/>
      <c r="ADL67" s="154"/>
      <c r="ADM67" s="154"/>
      <c r="ADN67" s="154"/>
      <c r="ADO67" s="154"/>
      <c r="ADP67" s="154"/>
      <c r="ADQ67" s="154"/>
      <c r="ADR67" s="154"/>
      <c r="ADS67" s="154"/>
      <c r="ADT67" s="154"/>
      <c r="ADU67" s="154"/>
      <c r="ADV67" s="154"/>
      <c r="ADW67" s="154"/>
      <c r="ADX67" s="154"/>
      <c r="ADY67" s="154"/>
      <c r="ADZ67" s="154"/>
      <c r="AEA67" s="154"/>
      <c r="AEB67" s="154"/>
      <c r="AEC67" s="154"/>
      <c r="AED67" s="154"/>
      <c r="AEE67" s="154"/>
      <c r="AEF67" s="154"/>
      <c r="AEG67" s="154"/>
      <c r="AEH67" s="154"/>
      <c r="AEI67" s="154"/>
      <c r="AEJ67" s="154"/>
      <c r="AEK67" s="154"/>
      <c r="AEL67" s="154"/>
      <c r="AEM67" s="154"/>
      <c r="AEN67" s="154"/>
      <c r="AEO67" s="154"/>
      <c r="AEP67" s="154"/>
      <c r="AEQ67" s="154"/>
      <c r="AER67" s="154"/>
      <c r="AES67" s="154"/>
      <c r="AET67" s="154"/>
      <c r="AEU67" s="154"/>
      <c r="AEV67" s="154"/>
      <c r="AEW67" s="154"/>
      <c r="AEX67" s="154"/>
      <c r="AEY67" s="154"/>
      <c r="AEZ67" s="154"/>
      <c r="AFA67" s="154"/>
      <c r="AFB67" s="154"/>
      <c r="AFC67" s="154"/>
      <c r="AFD67" s="154"/>
      <c r="AFE67" s="154"/>
      <c r="AFF67" s="154"/>
      <c r="AFG67" s="154"/>
      <c r="AFH67" s="154"/>
      <c r="AFI67" s="154"/>
      <c r="AFJ67" s="154"/>
      <c r="AFK67" s="154"/>
      <c r="AFL67" s="154"/>
      <c r="AFM67" s="154"/>
      <c r="AFN67" s="154"/>
      <c r="AFO67" s="154"/>
      <c r="AFP67" s="154"/>
      <c r="AFQ67" s="154"/>
      <c r="AFR67" s="154"/>
      <c r="AFS67" s="154"/>
      <c r="AFT67" s="154"/>
      <c r="AFU67" s="154"/>
      <c r="AFV67" s="154"/>
      <c r="AFW67" s="154"/>
      <c r="AFX67" s="154"/>
      <c r="AFY67" s="154"/>
      <c r="AFZ67" s="154"/>
      <c r="AGA67" s="154"/>
      <c r="AGB67" s="154"/>
      <c r="AGC67" s="154"/>
      <c r="AGD67" s="154"/>
      <c r="AGE67" s="154"/>
      <c r="AGF67" s="154"/>
      <c r="AGG67" s="154"/>
      <c r="AGH67" s="154"/>
      <c r="AGI67" s="154"/>
      <c r="AGJ67" s="154"/>
      <c r="AGK67" s="154"/>
      <c r="AGL67" s="154"/>
      <c r="AGM67" s="154"/>
      <c r="AGN67" s="154"/>
      <c r="AGO67" s="154"/>
      <c r="AGP67" s="154"/>
      <c r="AGQ67" s="154"/>
      <c r="AGR67" s="154"/>
      <c r="AGS67" s="154"/>
      <c r="AGT67" s="154"/>
      <c r="AGU67" s="154"/>
      <c r="AGV67" s="154"/>
      <c r="AGW67" s="154"/>
      <c r="AGX67" s="154"/>
      <c r="AGY67" s="154"/>
      <c r="AGZ67" s="154"/>
      <c r="AHA67" s="154"/>
      <c r="AHB67" s="154"/>
      <c r="AHC67" s="154"/>
      <c r="AHD67" s="154"/>
      <c r="AHE67" s="154"/>
      <c r="AHF67" s="154"/>
      <c r="AHG67" s="154"/>
      <c r="AHH67" s="154"/>
      <c r="AHI67" s="154"/>
      <c r="AHJ67" s="154"/>
      <c r="AHK67" s="154"/>
      <c r="AHL67" s="154"/>
      <c r="AHM67" s="154"/>
      <c r="AHN67" s="154"/>
      <c r="AHO67" s="154"/>
      <c r="AHP67" s="154"/>
      <c r="AHQ67" s="154"/>
      <c r="AHR67" s="154"/>
      <c r="AHS67" s="154"/>
      <c r="AHT67" s="154"/>
      <c r="AHU67" s="154"/>
      <c r="AHV67" s="154"/>
      <c r="AHW67" s="154"/>
      <c r="AHX67" s="154"/>
      <c r="AHY67" s="154"/>
      <c r="AHZ67" s="154"/>
      <c r="AIA67" s="154"/>
      <c r="AIB67" s="154"/>
      <c r="AIC67" s="154"/>
      <c r="AID67" s="154"/>
      <c r="AIE67" s="154"/>
      <c r="AIF67" s="154"/>
      <c r="AIG67" s="154"/>
      <c r="AIH67" s="154"/>
      <c r="AII67" s="154"/>
      <c r="AIJ67" s="154"/>
      <c r="AIK67" s="154"/>
      <c r="AIL67" s="154"/>
      <c r="AIM67" s="154"/>
      <c r="AIN67" s="154"/>
      <c r="AIO67" s="154"/>
      <c r="AIP67" s="154"/>
      <c r="AIQ67" s="154"/>
      <c r="AIR67" s="154"/>
      <c r="AIS67" s="154"/>
      <c r="AIT67" s="154"/>
      <c r="AIU67" s="154"/>
      <c r="AIV67" s="154"/>
      <c r="AIW67" s="154"/>
      <c r="AIX67" s="154"/>
      <c r="AIY67" s="154"/>
      <c r="AIZ67" s="154"/>
      <c r="AJA67" s="154"/>
      <c r="AJB67" s="154"/>
      <c r="AJC67" s="154"/>
      <c r="AJD67" s="154"/>
      <c r="AJE67" s="154"/>
      <c r="AJF67" s="154"/>
      <c r="AJG67" s="154"/>
      <c r="AJH67" s="154"/>
      <c r="AJI67" s="154"/>
      <c r="AJJ67" s="154"/>
      <c r="AJK67" s="154"/>
      <c r="AJL67" s="154"/>
      <c r="AJM67" s="154"/>
      <c r="AJN67" s="154"/>
      <c r="AJO67" s="154"/>
      <c r="AJP67" s="154"/>
      <c r="AJQ67" s="154"/>
      <c r="AJR67" s="154"/>
      <c r="AJS67" s="154"/>
      <c r="AJT67" s="154"/>
      <c r="AJU67" s="154"/>
      <c r="AJV67" s="154"/>
      <c r="AJW67" s="154"/>
      <c r="AJX67" s="154"/>
      <c r="AJY67" s="154"/>
      <c r="AJZ67" s="154"/>
      <c r="AKA67" s="154"/>
      <c r="AKB67" s="154"/>
      <c r="AKC67" s="154"/>
      <c r="AKD67" s="154"/>
      <c r="AKE67" s="154"/>
      <c r="AKF67" s="154"/>
      <c r="AKG67" s="154"/>
      <c r="AKH67" s="154"/>
      <c r="AKI67" s="154"/>
      <c r="AKJ67" s="154"/>
      <c r="AKK67" s="154"/>
      <c r="AKL67" s="154"/>
      <c r="AKM67" s="154"/>
      <c r="AKN67" s="154"/>
      <c r="AKO67" s="154"/>
      <c r="AKP67" s="154"/>
      <c r="AKQ67" s="154"/>
      <c r="AKR67" s="154"/>
      <c r="AKS67" s="154"/>
      <c r="AKT67" s="154"/>
      <c r="AKU67" s="154"/>
      <c r="AKV67" s="154"/>
      <c r="AKW67" s="154"/>
      <c r="AKX67" s="154"/>
      <c r="AKY67" s="154"/>
      <c r="AKZ67" s="154"/>
      <c r="ALA67" s="154"/>
      <c r="ALB67" s="154"/>
      <c r="ALC67" s="154"/>
      <c r="ALD67" s="154"/>
      <c r="ALE67" s="154"/>
      <c r="ALF67" s="154"/>
      <c r="ALG67" s="154"/>
      <c r="ALH67" s="154"/>
      <c r="ALI67" s="154"/>
      <c r="ALJ67" s="154"/>
      <c r="ALK67" s="154"/>
      <c r="ALL67" s="154"/>
      <c r="ALM67" s="154"/>
      <c r="ALN67" s="154"/>
      <c r="ALO67" s="154"/>
      <c r="ALP67" s="154"/>
      <c r="ALQ67" s="154"/>
      <c r="ALR67" s="154"/>
    </row>
    <row r="68" spans="1:1006" s="152" customFormat="1" ht="24">
      <c r="A68" s="294" t="s">
        <v>7239</v>
      </c>
      <c r="B68" s="304">
        <v>87624</v>
      </c>
      <c r="C68" s="358" t="str">
        <f>IFERROR(VLOOKUP(B68,'Serviços FEV2019'!$A$1:$AC$17000,2,),IFERROR(VLOOKUP(B68,'ORSE FEV2019'!$A$1:$S$16684,2,),VLOOKUP(B68,'COMPOSIÇÕES IFAL'!$B$1:$X$12973,2,)))</f>
        <v>CONTRAPISO EM ARGAMASSA PRONTA, PREPARO MANUAL, APLICADO EM ÁREAS SECAS SOBRE LAJE, ADERIDO, ESPESSURA 2CM. AF_06/2014</v>
      </c>
      <c r="D68" s="296" t="str">
        <f>IFERROR(VLOOKUP(B68,'Serviços FEV2019'!$A$1:$AC$17000,3,),IFERROR(VLOOKUP(B68,'ORSE FEV2019'!$A$1:$S$16684,3,),VLOOKUP(B68,'COMPOSIÇÕES IFAL'!$B$1:$X$12973,3,)))</f>
        <v>M2</v>
      </c>
      <c r="E68" s="303">
        <f>Memorial!E61</f>
        <v>0.24</v>
      </c>
      <c r="F68" s="134">
        <f>IFERROR(VLOOKUP(B68,'Serviços FEV2019'!$A$1:$AC$17000,5,),IFERROR(VLOOKUP(B68,'ORSE FEV2019'!$A$1:$S$16684,4,),VLOOKUP(B68,'COMPOSIÇÕES IFAL'!$B$1:$X$12973,6,)))</f>
        <v>54.4</v>
      </c>
      <c r="G68" s="298">
        <f t="shared" si="42"/>
        <v>13.06</v>
      </c>
      <c r="H68" s="298">
        <f t="shared" si="39"/>
        <v>16.690000000000001</v>
      </c>
      <c r="I68" s="349"/>
      <c r="J68" s="352"/>
      <c r="K68" s="352">
        <f t="shared" si="40"/>
        <v>11.754000000000001</v>
      </c>
      <c r="L68" s="352"/>
      <c r="M68" s="352"/>
      <c r="N68" s="317">
        <f t="shared" si="41"/>
        <v>0.65300000000000002</v>
      </c>
      <c r="O68" s="317">
        <f t="shared" si="41"/>
        <v>0.65300000000000002</v>
      </c>
      <c r="P68" s="317">
        <f t="shared" si="4"/>
        <v>13.060000000000002</v>
      </c>
      <c r="Q68" s="367">
        <f t="shared" si="28"/>
        <v>0</v>
      </c>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4"/>
      <c r="BC68" s="154"/>
      <c r="BD68" s="154"/>
      <c r="BE68" s="154"/>
      <c r="BF68" s="154"/>
      <c r="BG68" s="154"/>
      <c r="BH68" s="154"/>
      <c r="BI68" s="154"/>
      <c r="BJ68" s="154"/>
      <c r="BK68" s="154"/>
      <c r="BL68" s="154"/>
      <c r="BM68" s="154"/>
      <c r="BN68" s="154"/>
      <c r="BO68" s="154"/>
      <c r="BP68" s="154"/>
      <c r="BQ68" s="154"/>
      <c r="BR68" s="154"/>
      <c r="BS68" s="154"/>
      <c r="BT68" s="154"/>
      <c r="BU68" s="154"/>
      <c r="BV68" s="154"/>
      <c r="BW68" s="154"/>
      <c r="BX68" s="154"/>
      <c r="BY68" s="154"/>
      <c r="BZ68" s="154"/>
      <c r="CA68" s="154"/>
      <c r="CB68" s="154"/>
      <c r="CC68" s="154"/>
      <c r="CD68" s="154"/>
      <c r="CE68" s="154"/>
      <c r="CF68" s="154"/>
      <c r="CG68" s="154"/>
      <c r="CH68" s="154"/>
      <c r="CI68" s="154"/>
      <c r="CJ68" s="154"/>
      <c r="CK68" s="154"/>
      <c r="CL68" s="154"/>
      <c r="CM68" s="154"/>
      <c r="CN68" s="154"/>
      <c r="CO68" s="154"/>
      <c r="CP68" s="154"/>
      <c r="CQ68" s="154"/>
      <c r="CR68" s="154"/>
      <c r="CS68" s="154"/>
      <c r="CT68" s="154"/>
      <c r="CU68" s="154"/>
      <c r="CV68" s="154"/>
      <c r="CW68" s="154"/>
      <c r="CX68" s="154"/>
      <c r="CY68" s="154"/>
      <c r="CZ68" s="154"/>
      <c r="DA68" s="154"/>
      <c r="DB68" s="154"/>
      <c r="DC68" s="154"/>
      <c r="DD68" s="154"/>
      <c r="DE68" s="154"/>
      <c r="DF68" s="154"/>
      <c r="DG68" s="154"/>
      <c r="DH68" s="154"/>
      <c r="DI68" s="154"/>
      <c r="DJ68" s="154"/>
      <c r="DK68" s="154"/>
      <c r="DL68" s="154"/>
      <c r="DM68" s="154"/>
      <c r="DN68" s="154"/>
      <c r="DO68" s="154"/>
      <c r="DP68" s="154"/>
      <c r="DQ68" s="154"/>
      <c r="DR68" s="154"/>
      <c r="DS68" s="154"/>
      <c r="DT68" s="154"/>
      <c r="DU68" s="154"/>
      <c r="DV68" s="154"/>
      <c r="DW68" s="154"/>
      <c r="DX68" s="154"/>
      <c r="DY68" s="154"/>
      <c r="DZ68" s="154"/>
      <c r="EA68" s="154"/>
      <c r="EB68" s="154"/>
      <c r="EC68" s="154"/>
      <c r="ED68" s="154"/>
      <c r="EE68" s="154"/>
      <c r="EF68" s="154"/>
      <c r="EG68" s="154"/>
      <c r="EH68" s="154"/>
      <c r="EI68" s="154"/>
      <c r="EJ68" s="154"/>
      <c r="EK68" s="154"/>
      <c r="EL68" s="154"/>
      <c r="EM68" s="154"/>
      <c r="EN68" s="154"/>
      <c r="EO68" s="154"/>
      <c r="EP68" s="154"/>
      <c r="EQ68" s="154"/>
      <c r="ER68" s="154"/>
      <c r="ES68" s="154"/>
      <c r="ET68" s="154"/>
      <c r="EU68" s="154"/>
      <c r="EV68" s="154"/>
      <c r="EW68" s="154"/>
      <c r="EX68" s="154"/>
      <c r="EY68" s="154"/>
      <c r="EZ68" s="154"/>
      <c r="FA68" s="154"/>
      <c r="FB68" s="154"/>
      <c r="FC68" s="154"/>
      <c r="FD68" s="154"/>
      <c r="FE68" s="154"/>
      <c r="FF68" s="154"/>
      <c r="FG68" s="154"/>
      <c r="FH68" s="154"/>
      <c r="FI68" s="154"/>
      <c r="FJ68" s="154"/>
      <c r="FK68" s="154"/>
      <c r="FL68" s="154"/>
      <c r="FM68" s="154"/>
      <c r="FN68" s="154"/>
      <c r="FO68" s="154"/>
      <c r="FP68" s="154"/>
      <c r="FQ68" s="154"/>
      <c r="FR68" s="154"/>
      <c r="FS68" s="154"/>
      <c r="FT68" s="154"/>
      <c r="FU68" s="154"/>
      <c r="FV68" s="154"/>
      <c r="FW68" s="154"/>
      <c r="FX68" s="154"/>
      <c r="FY68" s="154"/>
      <c r="FZ68" s="154"/>
      <c r="GA68" s="154"/>
      <c r="GB68" s="154"/>
      <c r="GC68" s="154"/>
      <c r="GD68" s="154"/>
      <c r="GE68" s="154"/>
      <c r="GF68" s="154"/>
      <c r="GG68" s="154"/>
      <c r="GH68" s="154"/>
      <c r="GI68" s="154"/>
      <c r="GJ68" s="154"/>
      <c r="GK68" s="154"/>
      <c r="GL68" s="154"/>
      <c r="GM68" s="154"/>
      <c r="GN68" s="154"/>
      <c r="GO68" s="154"/>
      <c r="GP68" s="154"/>
      <c r="GQ68" s="154"/>
      <c r="GR68" s="154"/>
      <c r="GS68" s="154"/>
      <c r="GT68" s="154"/>
      <c r="GU68" s="154"/>
      <c r="GV68" s="154"/>
      <c r="GW68" s="154"/>
      <c r="GX68" s="154"/>
      <c r="GY68" s="154"/>
      <c r="GZ68" s="154"/>
      <c r="HA68" s="154"/>
      <c r="HB68" s="154"/>
      <c r="HC68" s="154"/>
      <c r="HD68" s="154"/>
      <c r="HE68" s="154"/>
      <c r="HF68" s="154"/>
      <c r="HG68" s="154"/>
      <c r="HH68" s="154"/>
      <c r="HI68" s="154"/>
      <c r="HJ68" s="154"/>
      <c r="HK68" s="154"/>
      <c r="HL68" s="154"/>
      <c r="HM68" s="154"/>
      <c r="HN68" s="154"/>
      <c r="HO68" s="154"/>
      <c r="HP68" s="154"/>
      <c r="HQ68" s="154"/>
      <c r="HR68" s="154"/>
      <c r="HS68" s="154"/>
      <c r="HT68" s="154"/>
      <c r="HU68" s="154"/>
      <c r="HV68" s="154"/>
      <c r="HW68" s="154"/>
      <c r="HX68" s="154"/>
      <c r="HY68" s="154"/>
      <c r="HZ68" s="154"/>
      <c r="IA68" s="154"/>
      <c r="IB68" s="154"/>
      <c r="IC68" s="154"/>
      <c r="ID68" s="154"/>
      <c r="IE68" s="154"/>
      <c r="IF68" s="154"/>
      <c r="IG68" s="154"/>
      <c r="IH68" s="154"/>
      <c r="II68" s="154"/>
      <c r="IJ68" s="154"/>
      <c r="IK68" s="154"/>
      <c r="IL68" s="154"/>
      <c r="IM68" s="154"/>
      <c r="IN68" s="154"/>
      <c r="IO68" s="154"/>
      <c r="IP68" s="154"/>
      <c r="IQ68" s="154"/>
      <c r="IR68" s="154"/>
      <c r="IS68" s="154"/>
      <c r="IT68" s="154"/>
      <c r="IU68" s="154"/>
      <c r="IV68" s="154"/>
      <c r="IW68" s="154"/>
      <c r="IX68" s="154"/>
      <c r="IY68" s="154"/>
      <c r="IZ68" s="154"/>
      <c r="JA68" s="154"/>
      <c r="JB68" s="154"/>
      <c r="JC68" s="154"/>
      <c r="JD68" s="154"/>
      <c r="JE68" s="154"/>
      <c r="JF68" s="154"/>
      <c r="JG68" s="154"/>
      <c r="JH68" s="154"/>
      <c r="JI68" s="154"/>
      <c r="JJ68" s="154"/>
      <c r="JK68" s="154"/>
      <c r="JL68" s="154"/>
      <c r="JM68" s="154"/>
      <c r="JN68" s="154"/>
      <c r="JO68" s="154"/>
      <c r="JP68" s="154"/>
      <c r="JQ68" s="154"/>
      <c r="JR68" s="154"/>
      <c r="JS68" s="154"/>
      <c r="JT68" s="154"/>
      <c r="JU68" s="154"/>
      <c r="JV68" s="154"/>
      <c r="JW68" s="154"/>
      <c r="JX68" s="154"/>
      <c r="JY68" s="154"/>
      <c r="JZ68" s="154"/>
      <c r="KA68" s="154"/>
      <c r="KB68" s="154"/>
      <c r="KC68" s="154"/>
      <c r="KD68" s="154"/>
      <c r="KE68" s="154"/>
      <c r="KF68" s="154"/>
      <c r="KG68" s="154"/>
      <c r="KH68" s="154"/>
      <c r="KI68" s="154"/>
      <c r="KJ68" s="154"/>
      <c r="KK68" s="154"/>
      <c r="KL68" s="154"/>
      <c r="KM68" s="154"/>
      <c r="KN68" s="154"/>
      <c r="KO68" s="154"/>
      <c r="KP68" s="154"/>
      <c r="KQ68" s="154"/>
      <c r="KR68" s="154"/>
      <c r="KS68" s="154"/>
      <c r="KT68" s="154"/>
      <c r="KU68" s="154"/>
      <c r="KV68" s="154"/>
      <c r="KW68" s="154"/>
      <c r="KX68" s="154"/>
      <c r="KY68" s="154"/>
      <c r="KZ68" s="154"/>
      <c r="LA68" s="154"/>
      <c r="LB68" s="154"/>
      <c r="LC68" s="154"/>
      <c r="LD68" s="154"/>
      <c r="LE68" s="154"/>
      <c r="LF68" s="154"/>
      <c r="LG68" s="154"/>
      <c r="LH68" s="154"/>
      <c r="LI68" s="154"/>
      <c r="LJ68" s="154"/>
      <c r="LK68" s="154"/>
      <c r="LL68" s="154"/>
      <c r="LM68" s="154"/>
      <c r="LN68" s="154"/>
      <c r="LO68" s="154"/>
      <c r="LP68" s="154"/>
      <c r="LQ68" s="154"/>
      <c r="LR68" s="154"/>
      <c r="LS68" s="154"/>
      <c r="LT68" s="154"/>
      <c r="LU68" s="154"/>
      <c r="LV68" s="154"/>
      <c r="LW68" s="154"/>
      <c r="LX68" s="154"/>
      <c r="LY68" s="154"/>
      <c r="LZ68" s="154"/>
      <c r="MA68" s="154"/>
      <c r="MB68" s="154"/>
      <c r="MC68" s="154"/>
      <c r="MD68" s="154"/>
      <c r="ME68" s="154"/>
      <c r="MF68" s="154"/>
      <c r="MG68" s="154"/>
      <c r="MH68" s="154"/>
      <c r="MI68" s="154"/>
      <c r="MJ68" s="154"/>
      <c r="MK68" s="154"/>
      <c r="ML68" s="154"/>
      <c r="MM68" s="154"/>
      <c r="MN68" s="154"/>
      <c r="MO68" s="154"/>
      <c r="MP68" s="154"/>
      <c r="MQ68" s="154"/>
      <c r="MR68" s="154"/>
      <c r="MS68" s="154"/>
      <c r="MT68" s="154"/>
      <c r="MU68" s="154"/>
      <c r="MV68" s="154"/>
      <c r="MW68" s="154"/>
      <c r="MX68" s="154"/>
      <c r="MY68" s="154"/>
      <c r="MZ68" s="154"/>
      <c r="NA68" s="154"/>
      <c r="NB68" s="154"/>
      <c r="NC68" s="154"/>
      <c r="ND68" s="154"/>
      <c r="NE68" s="154"/>
      <c r="NF68" s="154"/>
      <c r="NG68" s="154"/>
      <c r="NH68" s="154"/>
      <c r="NI68" s="154"/>
      <c r="NJ68" s="154"/>
      <c r="NK68" s="154"/>
      <c r="NL68" s="154"/>
      <c r="NM68" s="154"/>
      <c r="NN68" s="154"/>
      <c r="NO68" s="154"/>
      <c r="NP68" s="154"/>
      <c r="NQ68" s="154"/>
      <c r="NR68" s="154"/>
      <c r="NS68" s="154"/>
      <c r="NT68" s="154"/>
      <c r="NU68" s="154"/>
      <c r="NV68" s="154"/>
      <c r="NW68" s="154"/>
      <c r="NX68" s="154"/>
      <c r="NY68" s="154"/>
      <c r="NZ68" s="154"/>
      <c r="OA68" s="154"/>
      <c r="OB68" s="154"/>
      <c r="OC68" s="154"/>
      <c r="OD68" s="154"/>
      <c r="OE68" s="154"/>
      <c r="OF68" s="154"/>
      <c r="OG68" s="154"/>
      <c r="OH68" s="154"/>
      <c r="OI68" s="154"/>
      <c r="OJ68" s="154"/>
      <c r="OK68" s="154"/>
      <c r="OL68" s="154"/>
      <c r="OM68" s="154"/>
      <c r="ON68" s="154"/>
      <c r="OO68" s="154"/>
      <c r="OP68" s="154"/>
      <c r="OQ68" s="154"/>
      <c r="OR68" s="154"/>
      <c r="OS68" s="154"/>
      <c r="OT68" s="154"/>
      <c r="OU68" s="154"/>
      <c r="OV68" s="154"/>
      <c r="OW68" s="154"/>
      <c r="OX68" s="154"/>
      <c r="OY68" s="154"/>
      <c r="OZ68" s="154"/>
      <c r="PA68" s="154"/>
      <c r="PB68" s="154"/>
      <c r="PC68" s="154"/>
      <c r="PD68" s="154"/>
      <c r="PE68" s="154"/>
      <c r="PF68" s="154"/>
      <c r="PG68" s="154"/>
      <c r="PH68" s="154"/>
      <c r="PI68" s="154"/>
      <c r="PJ68" s="154"/>
      <c r="PK68" s="154"/>
      <c r="PL68" s="154"/>
      <c r="PM68" s="154"/>
      <c r="PN68" s="154"/>
      <c r="PO68" s="154"/>
      <c r="PP68" s="154"/>
      <c r="PQ68" s="154"/>
      <c r="PR68" s="154"/>
      <c r="PS68" s="154"/>
      <c r="PT68" s="154"/>
      <c r="PU68" s="154"/>
      <c r="PV68" s="154"/>
      <c r="PW68" s="154"/>
      <c r="PX68" s="154"/>
      <c r="PY68" s="154"/>
      <c r="PZ68" s="154"/>
      <c r="QA68" s="154"/>
      <c r="QB68" s="154"/>
      <c r="QC68" s="154"/>
      <c r="QD68" s="154"/>
      <c r="QE68" s="154"/>
      <c r="QF68" s="154"/>
      <c r="QG68" s="154"/>
      <c r="QH68" s="154"/>
      <c r="QI68" s="154"/>
      <c r="QJ68" s="154"/>
      <c r="QK68" s="154"/>
      <c r="QL68" s="154"/>
      <c r="QM68" s="154"/>
      <c r="QN68" s="154"/>
      <c r="QO68" s="154"/>
      <c r="QP68" s="154"/>
      <c r="QQ68" s="154"/>
      <c r="QR68" s="154"/>
      <c r="QS68" s="154"/>
      <c r="QT68" s="154"/>
      <c r="QU68" s="154"/>
      <c r="QV68" s="154"/>
      <c r="QW68" s="154"/>
      <c r="QX68" s="154"/>
      <c r="QY68" s="154"/>
      <c r="QZ68" s="154"/>
      <c r="RA68" s="154"/>
      <c r="RB68" s="154"/>
      <c r="RC68" s="154"/>
      <c r="RD68" s="154"/>
      <c r="RE68" s="154"/>
      <c r="RF68" s="154"/>
      <c r="RG68" s="154"/>
      <c r="RH68" s="154"/>
      <c r="RI68" s="154"/>
      <c r="RJ68" s="154"/>
      <c r="RK68" s="154"/>
      <c r="RL68" s="154"/>
      <c r="RM68" s="154"/>
      <c r="RN68" s="154"/>
      <c r="RO68" s="154"/>
      <c r="RP68" s="154"/>
      <c r="RQ68" s="154"/>
      <c r="RR68" s="154"/>
      <c r="RS68" s="154"/>
      <c r="RT68" s="154"/>
      <c r="RU68" s="154"/>
      <c r="RV68" s="154"/>
      <c r="RW68" s="154"/>
      <c r="RX68" s="154"/>
      <c r="RY68" s="154"/>
      <c r="RZ68" s="154"/>
      <c r="SA68" s="154"/>
      <c r="SB68" s="154"/>
      <c r="SC68" s="154"/>
      <c r="SD68" s="154"/>
      <c r="SE68" s="154"/>
      <c r="SF68" s="154"/>
      <c r="SG68" s="154"/>
      <c r="SH68" s="154"/>
      <c r="SI68" s="154"/>
      <c r="SJ68" s="154"/>
      <c r="SK68" s="154"/>
      <c r="SL68" s="154"/>
      <c r="SM68" s="154"/>
      <c r="SN68" s="154"/>
      <c r="SO68" s="154"/>
      <c r="SP68" s="154"/>
      <c r="SQ68" s="154"/>
      <c r="SR68" s="154"/>
      <c r="SS68" s="154"/>
      <c r="ST68" s="154"/>
      <c r="SU68" s="154"/>
      <c r="SV68" s="154"/>
      <c r="SW68" s="154"/>
      <c r="SX68" s="154"/>
      <c r="SY68" s="154"/>
      <c r="SZ68" s="154"/>
      <c r="TA68" s="154"/>
      <c r="TB68" s="154"/>
      <c r="TC68" s="154"/>
      <c r="TD68" s="154"/>
      <c r="TE68" s="154"/>
      <c r="TF68" s="154"/>
      <c r="TG68" s="154"/>
      <c r="TH68" s="154"/>
      <c r="TI68" s="154"/>
      <c r="TJ68" s="154"/>
      <c r="TK68" s="154"/>
      <c r="TL68" s="154"/>
      <c r="TM68" s="154"/>
      <c r="TN68" s="154"/>
      <c r="TO68" s="154"/>
      <c r="TP68" s="154"/>
      <c r="TQ68" s="154"/>
      <c r="TR68" s="154"/>
      <c r="TS68" s="154"/>
      <c r="TT68" s="154"/>
      <c r="TU68" s="154"/>
      <c r="TV68" s="154"/>
      <c r="TW68" s="154"/>
      <c r="TX68" s="154"/>
      <c r="TY68" s="154"/>
      <c r="TZ68" s="154"/>
      <c r="UA68" s="154"/>
      <c r="UB68" s="154"/>
      <c r="UC68" s="154"/>
      <c r="UD68" s="154"/>
      <c r="UE68" s="154"/>
      <c r="UF68" s="154"/>
      <c r="UG68" s="154"/>
      <c r="UH68" s="154"/>
      <c r="UI68" s="154"/>
      <c r="UJ68" s="154"/>
      <c r="UK68" s="154"/>
      <c r="UL68" s="154"/>
      <c r="UM68" s="154"/>
      <c r="UN68" s="154"/>
      <c r="UO68" s="154"/>
      <c r="UP68" s="154"/>
      <c r="UQ68" s="154"/>
      <c r="UR68" s="154"/>
      <c r="US68" s="154"/>
      <c r="UT68" s="154"/>
      <c r="UU68" s="154"/>
      <c r="UV68" s="154"/>
      <c r="UW68" s="154"/>
      <c r="UX68" s="154"/>
      <c r="UY68" s="154"/>
      <c r="UZ68" s="154"/>
      <c r="VA68" s="154"/>
      <c r="VB68" s="154"/>
      <c r="VC68" s="154"/>
      <c r="VD68" s="154"/>
      <c r="VE68" s="154"/>
      <c r="VF68" s="154"/>
      <c r="VG68" s="154"/>
      <c r="VH68" s="154"/>
      <c r="VI68" s="154"/>
      <c r="VJ68" s="154"/>
      <c r="VK68" s="154"/>
      <c r="VL68" s="154"/>
      <c r="VM68" s="154"/>
      <c r="VN68" s="154"/>
      <c r="VO68" s="154"/>
      <c r="VP68" s="154"/>
      <c r="VQ68" s="154"/>
      <c r="VR68" s="154"/>
      <c r="VS68" s="154"/>
      <c r="VT68" s="154"/>
      <c r="VU68" s="154"/>
      <c r="VV68" s="154"/>
      <c r="VW68" s="154"/>
      <c r="VX68" s="154"/>
      <c r="VY68" s="154"/>
      <c r="VZ68" s="154"/>
      <c r="WA68" s="154"/>
      <c r="WB68" s="154"/>
      <c r="WC68" s="154"/>
      <c r="WD68" s="154"/>
      <c r="WE68" s="154"/>
      <c r="WF68" s="154"/>
      <c r="WG68" s="154"/>
      <c r="WH68" s="154"/>
      <c r="WI68" s="154"/>
      <c r="WJ68" s="154"/>
      <c r="WK68" s="154"/>
      <c r="WL68" s="154"/>
      <c r="WM68" s="154"/>
      <c r="WN68" s="154"/>
      <c r="WO68" s="154"/>
      <c r="WP68" s="154"/>
      <c r="WQ68" s="154"/>
      <c r="WR68" s="154"/>
      <c r="WS68" s="154"/>
      <c r="WT68" s="154"/>
      <c r="WU68" s="154"/>
      <c r="WV68" s="154"/>
      <c r="WW68" s="154"/>
      <c r="WX68" s="154"/>
      <c r="WY68" s="154"/>
      <c r="WZ68" s="154"/>
      <c r="XA68" s="154"/>
      <c r="XB68" s="154"/>
      <c r="XC68" s="154"/>
      <c r="XD68" s="154"/>
      <c r="XE68" s="154"/>
      <c r="XF68" s="154"/>
      <c r="XG68" s="154"/>
      <c r="XH68" s="154"/>
      <c r="XI68" s="154"/>
      <c r="XJ68" s="154"/>
      <c r="XK68" s="154"/>
      <c r="XL68" s="154"/>
      <c r="XM68" s="154"/>
      <c r="XN68" s="154"/>
      <c r="XO68" s="154"/>
      <c r="XP68" s="154"/>
      <c r="XQ68" s="154"/>
      <c r="XR68" s="154"/>
      <c r="XS68" s="154"/>
      <c r="XT68" s="154"/>
      <c r="XU68" s="154"/>
      <c r="XV68" s="154"/>
      <c r="XW68" s="154"/>
      <c r="XX68" s="154"/>
      <c r="XY68" s="154"/>
      <c r="XZ68" s="154"/>
      <c r="YA68" s="154"/>
      <c r="YB68" s="154"/>
      <c r="YC68" s="154"/>
      <c r="YD68" s="154"/>
      <c r="YE68" s="154"/>
      <c r="YF68" s="154"/>
      <c r="YG68" s="154"/>
      <c r="YH68" s="154"/>
      <c r="YI68" s="154"/>
      <c r="YJ68" s="154"/>
      <c r="YK68" s="154"/>
      <c r="YL68" s="154"/>
      <c r="YM68" s="154"/>
      <c r="YN68" s="154"/>
      <c r="YO68" s="154"/>
      <c r="YP68" s="154"/>
      <c r="YQ68" s="154"/>
      <c r="YR68" s="154"/>
      <c r="YS68" s="154"/>
      <c r="YT68" s="154"/>
      <c r="YU68" s="154"/>
      <c r="YV68" s="154"/>
      <c r="YW68" s="154"/>
      <c r="YX68" s="154"/>
      <c r="YY68" s="154"/>
      <c r="YZ68" s="154"/>
      <c r="ZA68" s="154"/>
      <c r="ZB68" s="154"/>
      <c r="ZC68" s="154"/>
      <c r="ZD68" s="154"/>
      <c r="ZE68" s="154"/>
      <c r="ZF68" s="154"/>
      <c r="ZG68" s="154"/>
      <c r="ZH68" s="154"/>
      <c r="ZI68" s="154"/>
      <c r="ZJ68" s="154"/>
      <c r="ZK68" s="154"/>
      <c r="ZL68" s="154"/>
      <c r="ZM68" s="154"/>
      <c r="ZN68" s="154"/>
      <c r="ZO68" s="154"/>
      <c r="ZP68" s="154"/>
      <c r="ZQ68" s="154"/>
      <c r="ZR68" s="154"/>
      <c r="ZS68" s="154"/>
      <c r="ZT68" s="154"/>
      <c r="ZU68" s="154"/>
      <c r="ZV68" s="154"/>
      <c r="ZW68" s="154"/>
      <c r="ZX68" s="154"/>
      <c r="ZY68" s="154"/>
      <c r="ZZ68" s="154"/>
      <c r="AAA68" s="154"/>
      <c r="AAB68" s="154"/>
      <c r="AAC68" s="154"/>
      <c r="AAD68" s="154"/>
      <c r="AAE68" s="154"/>
      <c r="AAF68" s="154"/>
      <c r="AAG68" s="154"/>
      <c r="AAH68" s="154"/>
      <c r="AAI68" s="154"/>
      <c r="AAJ68" s="154"/>
      <c r="AAK68" s="154"/>
      <c r="AAL68" s="154"/>
      <c r="AAM68" s="154"/>
      <c r="AAN68" s="154"/>
      <c r="AAO68" s="154"/>
      <c r="AAP68" s="154"/>
      <c r="AAQ68" s="154"/>
      <c r="AAR68" s="154"/>
      <c r="AAS68" s="154"/>
      <c r="AAT68" s="154"/>
      <c r="AAU68" s="154"/>
      <c r="AAV68" s="154"/>
      <c r="AAW68" s="154"/>
      <c r="AAX68" s="154"/>
      <c r="AAY68" s="154"/>
      <c r="AAZ68" s="154"/>
      <c r="ABA68" s="154"/>
      <c r="ABB68" s="154"/>
      <c r="ABC68" s="154"/>
      <c r="ABD68" s="154"/>
      <c r="ABE68" s="154"/>
      <c r="ABF68" s="154"/>
      <c r="ABG68" s="154"/>
      <c r="ABH68" s="154"/>
      <c r="ABI68" s="154"/>
      <c r="ABJ68" s="154"/>
      <c r="ABK68" s="154"/>
      <c r="ABL68" s="154"/>
      <c r="ABM68" s="154"/>
      <c r="ABN68" s="154"/>
      <c r="ABO68" s="154"/>
      <c r="ABP68" s="154"/>
      <c r="ABQ68" s="154"/>
      <c r="ABR68" s="154"/>
      <c r="ABS68" s="154"/>
      <c r="ABT68" s="154"/>
      <c r="ABU68" s="154"/>
      <c r="ABV68" s="154"/>
      <c r="ABW68" s="154"/>
      <c r="ABX68" s="154"/>
      <c r="ABY68" s="154"/>
      <c r="ABZ68" s="154"/>
      <c r="ACA68" s="154"/>
      <c r="ACB68" s="154"/>
      <c r="ACC68" s="154"/>
      <c r="ACD68" s="154"/>
      <c r="ACE68" s="154"/>
      <c r="ACF68" s="154"/>
      <c r="ACG68" s="154"/>
      <c r="ACH68" s="154"/>
      <c r="ACI68" s="154"/>
      <c r="ACJ68" s="154"/>
      <c r="ACK68" s="154"/>
      <c r="ACL68" s="154"/>
      <c r="ACM68" s="154"/>
      <c r="ACN68" s="154"/>
      <c r="ACO68" s="154"/>
      <c r="ACP68" s="154"/>
      <c r="ACQ68" s="154"/>
      <c r="ACR68" s="154"/>
      <c r="ACS68" s="154"/>
      <c r="ACT68" s="154"/>
      <c r="ACU68" s="154"/>
      <c r="ACV68" s="154"/>
      <c r="ACW68" s="154"/>
      <c r="ACX68" s="154"/>
      <c r="ACY68" s="154"/>
      <c r="ACZ68" s="154"/>
      <c r="ADA68" s="154"/>
      <c r="ADB68" s="154"/>
      <c r="ADC68" s="154"/>
      <c r="ADD68" s="154"/>
      <c r="ADE68" s="154"/>
      <c r="ADF68" s="154"/>
      <c r="ADG68" s="154"/>
      <c r="ADH68" s="154"/>
      <c r="ADI68" s="154"/>
      <c r="ADJ68" s="154"/>
      <c r="ADK68" s="154"/>
      <c r="ADL68" s="154"/>
      <c r="ADM68" s="154"/>
      <c r="ADN68" s="154"/>
      <c r="ADO68" s="154"/>
      <c r="ADP68" s="154"/>
      <c r="ADQ68" s="154"/>
      <c r="ADR68" s="154"/>
      <c r="ADS68" s="154"/>
      <c r="ADT68" s="154"/>
      <c r="ADU68" s="154"/>
      <c r="ADV68" s="154"/>
      <c r="ADW68" s="154"/>
      <c r="ADX68" s="154"/>
      <c r="ADY68" s="154"/>
      <c r="ADZ68" s="154"/>
      <c r="AEA68" s="154"/>
      <c r="AEB68" s="154"/>
      <c r="AEC68" s="154"/>
      <c r="AED68" s="154"/>
      <c r="AEE68" s="154"/>
      <c r="AEF68" s="154"/>
      <c r="AEG68" s="154"/>
      <c r="AEH68" s="154"/>
      <c r="AEI68" s="154"/>
      <c r="AEJ68" s="154"/>
      <c r="AEK68" s="154"/>
      <c r="AEL68" s="154"/>
      <c r="AEM68" s="154"/>
      <c r="AEN68" s="154"/>
      <c r="AEO68" s="154"/>
      <c r="AEP68" s="154"/>
      <c r="AEQ68" s="154"/>
      <c r="AER68" s="154"/>
      <c r="AES68" s="154"/>
      <c r="AET68" s="154"/>
      <c r="AEU68" s="154"/>
      <c r="AEV68" s="154"/>
      <c r="AEW68" s="154"/>
      <c r="AEX68" s="154"/>
      <c r="AEY68" s="154"/>
      <c r="AEZ68" s="154"/>
      <c r="AFA68" s="154"/>
      <c r="AFB68" s="154"/>
      <c r="AFC68" s="154"/>
      <c r="AFD68" s="154"/>
      <c r="AFE68" s="154"/>
      <c r="AFF68" s="154"/>
      <c r="AFG68" s="154"/>
      <c r="AFH68" s="154"/>
      <c r="AFI68" s="154"/>
      <c r="AFJ68" s="154"/>
      <c r="AFK68" s="154"/>
      <c r="AFL68" s="154"/>
      <c r="AFM68" s="154"/>
      <c r="AFN68" s="154"/>
      <c r="AFO68" s="154"/>
      <c r="AFP68" s="154"/>
      <c r="AFQ68" s="154"/>
      <c r="AFR68" s="154"/>
      <c r="AFS68" s="154"/>
      <c r="AFT68" s="154"/>
      <c r="AFU68" s="154"/>
      <c r="AFV68" s="154"/>
      <c r="AFW68" s="154"/>
      <c r="AFX68" s="154"/>
      <c r="AFY68" s="154"/>
      <c r="AFZ68" s="154"/>
      <c r="AGA68" s="154"/>
      <c r="AGB68" s="154"/>
      <c r="AGC68" s="154"/>
      <c r="AGD68" s="154"/>
      <c r="AGE68" s="154"/>
      <c r="AGF68" s="154"/>
      <c r="AGG68" s="154"/>
      <c r="AGH68" s="154"/>
      <c r="AGI68" s="154"/>
      <c r="AGJ68" s="154"/>
      <c r="AGK68" s="154"/>
      <c r="AGL68" s="154"/>
      <c r="AGM68" s="154"/>
      <c r="AGN68" s="154"/>
      <c r="AGO68" s="154"/>
      <c r="AGP68" s="154"/>
      <c r="AGQ68" s="154"/>
      <c r="AGR68" s="154"/>
      <c r="AGS68" s="154"/>
      <c r="AGT68" s="154"/>
      <c r="AGU68" s="154"/>
      <c r="AGV68" s="154"/>
      <c r="AGW68" s="154"/>
      <c r="AGX68" s="154"/>
      <c r="AGY68" s="154"/>
      <c r="AGZ68" s="154"/>
      <c r="AHA68" s="154"/>
      <c r="AHB68" s="154"/>
      <c r="AHC68" s="154"/>
      <c r="AHD68" s="154"/>
      <c r="AHE68" s="154"/>
      <c r="AHF68" s="154"/>
      <c r="AHG68" s="154"/>
      <c r="AHH68" s="154"/>
      <c r="AHI68" s="154"/>
      <c r="AHJ68" s="154"/>
      <c r="AHK68" s="154"/>
      <c r="AHL68" s="154"/>
      <c r="AHM68" s="154"/>
      <c r="AHN68" s="154"/>
      <c r="AHO68" s="154"/>
      <c r="AHP68" s="154"/>
      <c r="AHQ68" s="154"/>
      <c r="AHR68" s="154"/>
      <c r="AHS68" s="154"/>
      <c r="AHT68" s="154"/>
      <c r="AHU68" s="154"/>
      <c r="AHV68" s="154"/>
      <c r="AHW68" s="154"/>
      <c r="AHX68" s="154"/>
      <c r="AHY68" s="154"/>
      <c r="AHZ68" s="154"/>
      <c r="AIA68" s="154"/>
      <c r="AIB68" s="154"/>
      <c r="AIC68" s="154"/>
      <c r="AID68" s="154"/>
      <c r="AIE68" s="154"/>
      <c r="AIF68" s="154"/>
      <c r="AIG68" s="154"/>
      <c r="AIH68" s="154"/>
      <c r="AII68" s="154"/>
      <c r="AIJ68" s="154"/>
      <c r="AIK68" s="154"/>
      <c r="AIL68" s="154"/>
      <c r="AIM68" s="154"/>
      <c r="AIN68" s="154"/>
      <c r="AIO68" s="154"/>
      <c r="AIP68" s="154"/>
      <c r="AIQ68" s="154"/>
      <c r="AIR68" s="154"/>
      <c r="AIS68" s="154"/>
      <c r="AIT68" s="154"/>
      <c r="AIU68" s="154"/>
      <c r="AIV68" s="154"/>
      <c r="AIW68" s="154"/>
      <c r="AIX68" s="154"/>
      <c r="AIY68" s="154"/>
      <c r="AIZ68" s="154"/>
      <c r="AJA68" s="154"/>
      <c r="AJB68" s="154"/>
      <c r="AJC68" s="154"/>
      <c r="AJD68" s="154"/>
      <c r="AJE68" s="154"/>
      <c r="AJF68" s="154"/>
      <c r="AJG68" s="154"/>
      <c r="AJH68" s="154"/>
      <c r="AJI68" s="154"/>
      <c r="AJJ68" s="154"/>
      <c r="AJK68" s="154"/>
      <c r="AJL68" s="154"/>
      <c r="AJM68" s="154"/>
      <c r="AJN68" s="154"/>
      <c r="AJO68" s="154"/>
      <c r="AJP68" s="154"/>
      <c r="AJQ68" s="154"/>
      <c r="AJR68" s="154"/>
      <c r="AJS68" s="154"/>
      <c r="AJT68" s="154"/>
      <c r="AJU68" s="154"/>
      <c r="AJV68" s="154"/>
      <c r="AJW68" s="154"/>
      <c r="AJX68" s="154"/>
      <c r="AJY68" s="154"/>
      <c r="AJZ68" s="154"/>
      <c r="AKA68" s="154"/>
      <c r="AKB68" s="154"/>
      <c r="AKC68" s="154"/>
      <c r="AKD68" s="154"/>
      <c r="AKE68" s="154"/>
      <c r="AKF68" s="154"/>
      <c r="AKG68" s="154"/>
      <c r="AKH68" s="154"/>
      <c r="AKI68" s="154"/>
      <c r="AKJ68" s="154"/>
      <c r="AKK68" s="154"/>
      <c r="AKL68" s="154"/>
      <c r="AKM68" s="154"/>
      <c r="AKN68" s="154"/>
      <c r="AKO68" s="154"/>
      <c r="AKP68" s="154"/>
      <c r="AKQ68" s="154"/>
      <c r="AKR68" s="154"/>
      <c r="AKS68" s="154"/>
      <c r="AKT68" s="154"/>
      <c r="AKU68" s="154"/>
      <c r="AKV68" s="154"/>
      <c r="AKW68" s="154"/>
      <c r="AKX68" s="154"/>
      <c r="AKY68" s="154"/>
      <c r="AKZ68" s="154"/>
      <c r="ALA68" s="154"/>
      <c r="ALB68" s="154"/>
      <c r="ALC68" s="154"/>
      <c r="ALD68" s="154"/>
      <c r="ALE68" s="154"/>
      <c r="ALF68" s="154"/>
      <c r="ALG68" s="154"/>
      <c r="ALH68" s="154"/>
      <c r="ALI68" s="154"/>
      <c r="ALJ68" s="154"/>
      <c r="ALK68" s="154"/>
      <c r="ALL68" s="154"/>
      <c r="ALM68" s="154"/>
      <c r="ALN68" s="154"/>
      <c r="ALO68" s="154"/>
      <c r="ALP68" s="154"/>
      <c r="ALQ68" s="154"/>
      <c r="ALR68" s="154"/>
    </row>
    <row r="69" spans="1:1006" s="152" customFormat="1" ht="15" thickBot="1">
      <c r="A69" s="294" t="s">
        <v>7240</v>
      </c>
      <c r="B69" s="304" t="str">
        <f>'COMPOSIÇÕES IFAL'!B202</f>
        <v>IFAL 5.01</v>
      </c>
      <c r="C69" s="358" t="str">
        <f>IFERROR(VLOOKUP(B69,'Serviços FEV2019'!$A$1:$AC$17000,2,),IFERROR(VLOOKUP(B69,'ORSE FEV2019'!$A$1:$S$16684,2,),VLOOKUP(B69,'COMPOSIÇÕES IFAL'!$B$1:$X$12973,2,)))</f>
        <v>RAMPA PRÉ-FABRICADA</v>
      </c>
      <c r="D69" s="296" t="str">
        <f>IFERROR(VLOOKUP(B69,'Serviços FEV2019'!$A$1:$AC$17000,3,),IFERROR(VLOOKUP(B69,'ORSE FEV2019'!$A$1:$S$16684,3,),VLOOKUP(B69,'COMPOSIÇÕES IFAL'!$B$1:$X$12973,3,)))</f>
        <v xml:space="preserve">UN    </v>
      </c>
      <c r="E69" s="303">
        <f>Memorial!E62</f>
        <v>2</v>
      </c>
      <c r="F69" s="134">
        <f>IFERROR(VLOOKUP(B69,'Serviços FEV2019'!$A$1:$AC$17000,5,),IFERROR(VLOOKUP(B69,'ORSE FEV2019'!$A$1:$S$16684,4,),VLOOKUP(B69,'COMPOSIÇÕES IFAL'!$B$1:$X$12973,6,)))</f>
        <v>939.2</v>
      </c>
      <c r="G69" s="298">
        <f t="shared" si="42"/>
        <v>1878.4</v>
      </c>
      <c r="H69" s="298">
        <f t="shared" si="39"/>
        <v>2400.9699999999998</v>
      </c>
      <c r="I69" s="349"/>
      <c r="J69" s="352"/>
      <c r="K69" s="352">
        <f t="shared" si="40"/>
        <v>1690.5600000000002</v>
      </c>
      <c r="L69" s="352"/>
      <c r="M69" s="352"/>
      <c r="N69" s="317">
        <f t="shared" si="41"/>
        <v>93.920000000000016</v>
      </c>
      <c r="O69" s="317">
        <f t="shared" si="41"/>
        <v>93.920000000000016</v>
      </c>
      <c r="P69" s="317">
        <f t="shared" si="4"/>
        <v>1878.4000000000003</v>
      </c>
      <c r="Q69" s="367">
        <f t="shared" si="28"/>
        <v>0</v>
      </c>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4"/>
      <c r="BR69" s="154"/>
      <c r="BS69" s="154"/>
      <c r="BT69" s="154"/>
      <c r="BU69" s="154"/>
      <c r="BV69" s="154"/>
      <c r="BW69" s="154"/>
      <c r="BX69" s="154"/>
      <c r="BY69" s="154"/>
      <c r="BZ69" s="154"/>
      <c r="CA69" s="154"/>
      <c r="CB69" s="154"/>
      <c r="CC69" s="154"/>
      <c r="CD69" s="154"/>
      <c r="CE69" s="154"/>
      <c r="CF69" s="154"/>
      <c r="CG69" s="154"/>
      <c r="CH69" s="154"/>
      <c r="CI69" s="154"/>
      <c r="CJ69" s="154"/>
      <c r="CK69" s="154"/>
      <c r="CL69" s="154"/>
      <c r="CM69" s="154"/>
      <c r="CN69" s="154"/>
      <c r="CO69" s="154"/>
      <c r="CP69" s="154"/>
      <c r="CQ69" s="154"/>
      <c r="CR69" s="154"/>
      <c r="CS69" s="154"/>
      <c r="CT69" s="154"/>
      <c r="CU69" s="154"/>
      <c r="CV69" s="154"/>
      <c r="CW69" s="154"/>
      <c r="CX69" s="154"/>
      <c r="CY69" s="154"/>
      <c r="CZ69" s="154"/>
      <c r="DA69" s="154"/>
      <c r="DB69" s="154"/>
      <c r="DC69" s="154"/>
      <c r="DD69" s="154"/>
      <c r="DE69" s="154"/>
      <c r="DF69" s="154"/>
      <c r="DG69" s="154"/>
      <c r="DH69" s="154"/>
      <c r="DI69" s="154"/>
      <c r="DJ69" s="154"/>
      <c r="DK69" s="154"/>
      <c r="DL69" s="154"/>
      <c r="DM69" s="154"/>
      <c r="DN69" s="154"/>
      <c r="DO69" s="154"/>
      <c r="DP69" s="154"/>
      <c r="DQ69" s="154"/>
      <c r="DR69" s="154"/>
      <c r="DS69" s="154"/>
      <c r="DT69" s="154"/>
      <c r="DU69" s="154"/>
      <c r="DV69" s="154"/>
      <c r="DW69" s="154"/>
      <c r="DX69" s="154"/>
      <c r="DY69" s="154"/>
      <c r="DZ69" s="154"/>
      <c r="EA69" s="154"/>
      <c r="EB69" s="154"/>
      <c r="EC69" s="154"/>
      <c r="ED69" s="154"/>
      <c r="EE69" s="154"/>
      <c r="EF69" s="154"/>
      <c r="EG69" s="154"/>
      <c r="EH69" s="154"/>
      <c r="EI69" s="154"/>
      <c r="EJ69" s="154"/>
      <c r="EK69" s="154"/>
      <c r="EL69" s="154"/>
      <c r="EM69" s="154"/>
      <c r="EN69" s="154"/>
      <c r="EO69" s="154"/>
      <c r="EP69" s="154"/>
      <c r="EQ69" s="154"/>
      <c r="ER69" s="154"/>
      <c r="ES69" s="154"/>
      <c r="ET69" s="154"/>
      <c r="EU69" s="154"/>
      <c r="EV69" s="154"/>
      <c r="EW69" s="154"/>
      <c r="EX69" s="154"/>
      <c r="EY69" s="154"/>
      <c r="EZ69" s="154"/>
      <c r="FA69" s="154"/>
      <c r="FB69" s="154"/>
      <c r="FC69" s="154"/>
      <c r="FD69" s="154"/>
      <c r="FE69" s="154"/>
      <c r="FF69" s="154"/>
      <c r="FG69" s="154"/>
      <c r="FH69" s="154"/>
      <c r="FI69" s="154"/>
      <c r="FJ69" s="154"/>
      <c r="FK69" s="154"/>
      <c r="FL69" s="154"/>
      <c r="FM69" s="154"/>
      <c r="FN69" s="154"/>
      <c r="FO69" s="154"/>
      <c r="FP69" s="154"/>
      <c r="FQ69" s="154"/>
      <c r="FR69" s="154"/>
      <c r="FS69" s="154"/>
      <c r="FT69" s="154"/>
      <c r="FU69" s="154"/>
      <c r="FV69" s="154"/>
      <c r="FW69" s="154"/>
      <c r="FX69" s="154"/>
      <c r="FY69" s="154"/>
      <c r="FZ69" s="154"/>
      <c r="GA69" s="154"/>
      <c r="GB69" s="154"/>
      <c r="GC69" s="154"/>
      <c r="GD69" s="154"/>
      <c r="GE69" s="154"/>
      <c r="GF69" s="154"/>
      <c r="GG69" s="154"/>
      <c r="GH69" s="154"/>
      <c r="GI69" s="154"/>
      <c r="GJ69" s="154"/>
      <c r="GK69" s="154"/>
      <c r="GL69" s="154"/>
      <c r="GM69" s="154"/>
      <c r="GN69" s="154"/>
      <c r="GO69" s="154"/>
      <c r="GP69" s="154"/>
      <c r="GQ69" s="154"/>
      <c r="GR69" s="154"/>
      <c r="GS69" s="154"/>
      <c r="GT69" s="154"/>
      <c r="GU69" s="154"/>
      <c r="GV69" s="154"/>
      <c r="GW69" s="154"/>
      <c r="GX69" s="154"/>
      <c r="GY69" s="154"/>
      <c r="GZ69" s="154"/>
      <c r="HA69" s="154"/>
      <c r="HB69" s="154"/>
      <c r="HC69" s="154"/>
      <c r="HD69" s="154"/>
      <c r="HE69" s="154"/>
      <c r="HF69" s="154"/>
      <c r="HG69" s="154"/>
      <c r="HH69" s="154"/>
      <c r="HI69" s="154"/>
      <c r="HJ69" s="154"/>
      <c r="HK69" s="154"/>
      <c r="HL69" s="154"/>
      <c r="HM69" s="154"/>
      <c r="HN69" s="154"/>
      <c r="HO69" s="154"/>
      <c r="HP69" s="154"/>
      <c r="HQ69" s="154"/>
      <c r="HR69" s="154"/>
      <c r="HS69" s="154"/>
      <c r="HT69" s="154"/>
      <c r="HU69" s="154"/>
      <c r="HV69" s="154"/>
      <c r="HW69" s="154"/>
      <c r="HX69" s="154"/>
      <c r="HY69" s="154"/>
      <c r="HZ69" s="154"/>
      <c r="IA69" s="154"/>
      <c r="IB69" s="154"/>
      <c r="IC69" s="154"/>
      <c r="ID69" s="154"/>
      <c r="IE69" s="154"/>
      <c r="IF69" s="154"/>
      <c r="IG69" s="154"/>
      <c r="IH69" s="154"/>
      <c r="II69" s="154"/>
      <c r="IJ69" s="154"/>
      <c r="IK69" s="154"/>
      <c r="IL69" s="154"/>
      <c r="IM69" s="154"/>
      <c r="IN69" s="154"/>
      <c r="IO69" s="154"/>
      <c r="IP69" s="154"/>
      <c r="IQ69" s="154"/>
      <c r="IR69" s="154"/>
      <c r="IS69" s="154"/>
      <c r="IT69" s="154"/>
      <c r="IU69" s="154"/>
      <c r="IV69" s="154"/>
      <c r="IW69" s="154"/>
      <c r="IX69" s="154"/>
      <c r="IY69" s="154"/>
      <c r="IZ69" s="154"/>
      <c r="JA69" s="154"/>
      <c r="JB69" s="154"/>
      <c r="JC69" s="154"/>
      <c r="JD69" s="154"/>
      <c r="JE69" s="154"/>
      <c r="JF69" s="154"/>
      <c r="JG69" s="154"/>
      <c r="JH69" s="154"/>
      <c r="JI69" s="154"/>
      <c r="JJ69" s="154"/>
      <c r="JK69" s="154"/>
      <c r="JL69" s="154"/>
      <c r="JM69" s="154"/>
      <c r="JN69" s="154"/>
      <c r="JO69" s="154"/>
      <c r="JP69" s="154"/>
      <c r="JQ69" s="154"/>
      <c r="JR69" s="154"/>
      <c r="JS69" s="154"/>
      <c r="JT69" s="154"/>
      <c r="JU69" s="154"/>
      <c r="JV69" s="154"/>
      <c r="JW69" s="154"/>
      <c r="JX69" s="154"/>
      <c r="JY69" s="154"/>
      <c r="JZ69" s="154"/>
      <c r="KA69" s="154"/>
      <c r="KB69" s="154"/>
      <c r="KC69" s="154"/>
      <c r="KD69" s="154"/>
      <c r="KE69" s="154"/>
      <c r="KF69" s="154"/>
      <c r="KG69" s="154"/>
      <c r="KH69" s="154"/>
      <c r="KI69" s="154"/>
      <c r="KJ69" s="154"/>
      <c r="KK69" s="154"/>
      <c r="KL69" s="154"/>
      <c r="KM69" s="154"/>
      <c r="KN69" s="154"/>
      <c r="KO69" s="154"/>
      <c r="KP69" s="154"/>
      <c r="KQ69" s="154"/>
      <c r="KR69" s="154"/>
      <c r="KS69" s="154"/>
      <c r="KT69" s="154"/>
      <c r="KU69" s="154"/>
      <c r="KV69" s="154"/>
      <c r="KW69" s="154"/>
      <c r="KX69" s="154"/>
      <c r="KY69" s="154"/>
      <c r="KZ69" s="154"/>
      <c r="LA69" s="154"/>
      <c r="LB69" s="154"/>
      <c r="LC69" s="154"/>
      <c r="LD69" s="154"/>
      <c r="LE69" s="154"/>
      <c r="LF69" s="154"/>
      <c r="LG69" s="154"/>
      <c r="LH69" s="154"/>
      <c r="LI69" s="154"/>
      <c r="LJ69" s="154"/>
      <c r="LK69" s="154"/>
      <c r="LL69" s="154"/>
      <c r="LM69" s="154"/>
      <c r="LN69" s="154"/>
      <c r="LO69" s="154"/>
      <c r="LP69" s="154"/>
      <c r="LQ69" s="154"/>
      <c r="LR69" s="154"/>
      <c r="LS69" s="154"/>
      <c r="LT69" s="154"/>
      <c r="LU69" s="154"/>
      <c r="LV69" s="154"/>
      <c r="LW69" s="154"/>
      <c r="LX69" s="154"/>
      <c r="LY69" s="154"/>
      <c r="LZ69" s="154"/>
      <c r="MA69" s="154"/>
      <c r="MB69" s="154"/>
      <c r="MC69" s="154"/>
      <c r="MD69" s="154"/>
      <c r="ME69" s="154"/>
      <c r="MF69" s="154"/>
      <c r="MG69" s="154"/>
      <c r="MH69" s="154"/>
      <c r="MI69" s="154"/>
      <c r="MJ69" s="154"/>
      <c r="MK69" s="154"/>
      <c r="ML69" s="154"/>
      <c r="MM69" s="154"/>
      <c r="MN69" s="154"/>
      <c r="MO69" s="154"/>
      <c r="MP69" s="154"/>
      <c r="MQ69" s="154"/>
      <c r="MR69" s="154"/>
      <c r="MS69" s="154"/>
      <c r="MT69" s="154"/>
      <c r="MU69" s="154"/>
      <c r="MV69" s="154"/>
      <c r="MW69" s="154"/>
      <c r="MX69" s="154"/>
      <c r="MY69" s="154"/>
      <c r="MZ69" s="154"/>
      <c r="NA69" s="154"/>
      <c r="NB69" s="154"/>
      <c r="NC69" s="154"/>
      <c r="ND69" s="154"/>
      <c r="NE69" s="154"/>
      <c r="NF69" s="154"/>
      <c r="NG69" s="154"/>
      <c r="NH69" s="154"/>
      <c r="NI69" s="154"/>
      <c r="NJ69" s="154"/>
      <c r="NK69" s="154"/>
      <c r="NL69" s="154"/>
      <c r="NM69" s="154"/>
      <c r="NN69" s="154"/>
      <c r="NO69" s="154"/>
      <c r="NP69" s="154"/>
      <c r="NQ69" s="154"/>
      <c r="NR69" s="154"/>
      <c r="NS69" s="154"/>
      <c r="NT69" s="154"/>
      <c r="NU69" s="154"/>
      <c r="NV69" s="154"/>
      <c r="NW69" s="154"/>
      <c r="NX69" s="154"/>
      <c r="NY69" s="154"/>
      <c r="NZ69" s="154"/>
      <c r="OA69" s="154"/>
      <c r="OB69" s="154"/>
      <c r="OC69" s="154"/>
      <c r="OD69" s="154"/>
      <c r="OE69" s="154"/>
      <c r="OF69" s="154"/>
      <c r="OG69" s="154"/>
      <c r="OH69" s="154"/>
      <c r="OI69" s="154"/>
      <c r="OJ69" s="154"/>
      <c r="OK69" s="154"/>
      <c r="OL69" s="154"/>
      <c r="OM69" s="154"/>
      <c r="ON69" s="154"/>
      <c r="OO69" s="154"/>
      <c r="OP69" s="154"/>
      <c r="OQ69" s="154"/>
      <c r="OR69" s="154"/>
      <c r="OS69" s="154"/>
      <c r="OT69" s="154"/>
      <c r="OU69" s="154"/>
      <c r="OV69" s="154"/>
      <c r="OW69" s="154"/>
      <c r="OX69" s="154"/>
      <c r="OY69" s="154"/>
      <c r="OZ69" s="154"/>
      <c r="PA69" s="154"/>
      <c r="PB69" s="154"/>
      <c r="PC69" s="154"/>
      <c r="PD69" s="154"/>
      <c r="PE69" s="154"/>
      <c r="PF69" s="154"/>
      <c r="PG69" s="154"/>
      <c r="PH69" s="154"/>
      <c r="PI69" s="154"/>
      <c r="PJ69" s="154"/>
      <c r="PK69" s="154"/>
      <c r="PL69" s="154"/>
      <c r="PM69" s="154"/>
      <c r="PN69" s="154"/>
      <c r="PO69" s="154"/>
      <c r="PP69" s="154"/>
      <c r="PQ69" s="154"/>
      <c r="PR69" s="154"/>
      <c r="PS69" s="154"/>
      <c r="PT69" s="154"/>
      <c r="PU69" s="154"/>
      <c r="PV69" s="154"/>
      <c r="PW69" s="154"/>
      <c r="PX69" s="154"/>
      <c r="PY69" s="154"/>
      <c r="PZ69" s="154"/>
      <c r="QA69" s="154"/>
      <c r="QB69" s="154"/>
      <c r="QC69" s="154"/>
      <c r="QD69" s="154"/>
      <c r="QE69" s="154"/>
      <c r="QF69" s="154"/>
      <c r="QG69" s="154"/>
      <c r="QH69" s="154"/>
      <c r="QI69" s="154"/>
      <c r="QJ69" s="154"/>
      <c r="QK69" s="154"/>
      <c r="QL69" s="154"/>
      <c r="QM69" s="154"/>
      <c r="QN69" s="154"/>
      <c r="QO69" s="154"/>
      <c r="QP69" s="154"/>
      <c r="QQ69" s="154"/>
      <c r="QR69" s="154"/>
      <c r="QS69" s="154"/>
      <c r="QT69" s="154"/>
      <c r="QU69" s="154"/>
      <c r="QV69" s="154"/>
      <c r="QW69" s="154"/>
      <c r="QX69" s="154"/>
      <c r="QY69" s="154"/>
      <c r="QZ69" s="154"/>
      <c r="RA69" s="154"/>
      <c r="RB69" s="154"/>
      <c r="RC69" s="154"/>
      <c r="RD69" s="154"/>
      <c r="RE69" s="154"/>
      <c r="RF69" s="154"/>
      <c r="RG69" s="154"/>
      <c r="RH69" s="154"/>
      <c r="RI69" s="154"/>
      <c r="RJ69" s="154"/>
      <c r="RK69" s="154"/>
      <c r="RL69" s="154"/>
      <c r="RM69" s="154"/>
      <c r="RN69" s="154"/>
      <c r="RO69" s="154"/>
      <c r="RP69" s="154"/>
      <c r="RQ69" s="154"/>
      <c r="RR69" s="154"/>
      <c r="RS69" s="154"/>
      <c r="RT69" s="154"/>
      <c r="RU69" s="154"/>
      <c r="RV69" s="154"/>
      <c r="RW69" s="154"/>
      <c r="RX69" s="154"/>
      <c r="RY69" s="154"/>
      <c r="RZ69" s="154"/>
      <c r="SA69" s="154"/>
      <c r="SB69" s="154"/>
      <c r="SC69" s="154"/>
      <c r="SD69" s="154"/>
      <c r="SE69" s="154"/>
      <c r="SF69" s="154"/>
      <c r="SG69" s="154"/>
      <c r="SH69" s="154"/>
      <c r="SI69" s="154"/>
      <c r="SJ69" s="154"/>
      <c r="SK69" s="154"/>
      <c r="SL69" s="154"/>
      <c r="SM69" s="154"/>
      <c r="SN69" s="154"/>
      <c r="SO69" s="154"/>
      <c r="SP69" s="154"/>
      <c r="SQ69" s="154"/>
      <c r="SR69" s="154"/>
      <c r="SS69" s="154"/>
      <c r="ST69" s="154"/>
      <c r="SU69" s="154"/>
      <c r="SV69" s="154"/>
      <c r="SW69" s="154"/>
      <c r="SX69" s="154"/>
      <c r="SY69" s="154"/>
      <c r="SZ69" s="154"/>
      <c r="TA69" s="154"/>
      <c r="TB69" s="154"/>
      <c r="TC69" s="154"/>
      <c r="TD69" s="154"/>
      <c r="TE69" s="154"/>
      <c r="TF69" s="154"/>
      <c r="TG69" s="154"/>
      <c r="TH69" s="154"/>
      <c r="TI69" s="154"/>
      <c r="TJ69" s="154"/>
      <c r="TK69" s="154"/>
      <c r="TL69" s="154"/>
      <c r="TM69" s="154"/>
      <c r="TN69" s="154"/>
      <c r="TO69" s="154"/>
      <c r="TP69" s="154"/>
      <c r="TQ69" s="154"/>
      <c r="TR69" s="154"/>
      <c r="TS69" s="154"/>
      <c r="TT69" s="154"/>
      <c r="TU69" s="154"/>
      <c r="TV69" s="154"/>
      <c r="TW69" s="154"/>
      <c r="TX69" s="154"/>
      <c r="TY69" s="154"/>
      <c r="TZ69" s="154"/>
      <c r="UA69" s="154"/>
      <c r="UB69" s="154"/>
      <c r="UC69" s="154"/>
      <c r="UD69" s="154"/>
      <c r="UE69" s="154"/>
      <c r="UF69" s="154"/>
      <c r="UG69" s="154"/>
      <c r="UH69" s="154"/>
      <c r="UI69" s="154"/>
      <c r="UJ69" s="154"/>
      <c r="UK69" s="154"/>
      <c r="UL69" s="154"/>
      <c r="UM69" s="154"/>
      <c r="UN69" s="154"/>
      <c r="UO69" s="154"/>
      <c r="UP69" s="154"/>
      <c r="UQ69" s="154"/>
      <c r="UR69" s="154"/>
      <c r="US69" s="154"/>
      <c r="UT69" s="154"/>
      <c r="UU69" s="154"/>
      <c r="UV69" s="154"/>
      <c r="UW69" s="154"/>
      <c r="UX69" s="154"/>
      <c r="UY69" s="154"/>
      <c r="UZ69" s="154"/>
      <c r="VA69" s="154"/>
      <c r="VB69" s="154"/>
      <c r="VC69" s="154"/>
      <c r="VD69" s="154"/>
      <c r="VE69" s="154"/>
      <c r="VF69" s="154"/>
      <c r="VG69" s="154"/>
      <c r="VH69" s="154"/>
      <c r="VI69" s="154"/>
      <c r="VJ69" s="154"/>
      <c r="VK69" s="154"/>
      <c r="VL69" s="154"/>
      <c r="VM69" s="154"/>
      <c r="VN69" s="154"/>
      <c r="VO69" s="154"/>
      <c r="VP69" s="154"/>
      <c r="VQ69" s="154"/>
      <c r="VR69" s="154"/>
      <c r="VS69" s="154"/>
      <c r="VT69" s="154"/>
      <c r="VU69" s="154"/>
      <c r="VV69" s="154"/>
      <c r="VW69" s="154"/>
      <c r="VX69" s="154"/>
      <c r="VY69" s="154"/>
      <c r="VZ69" s="154"/>
      <c r="WA69" s="154"/>
      <c r="WB69" s="154"/>
      <c r="WC69" s="154"/>
      <c r="WD69" s="154"/>
      <c r="WE69" s="154"/>
      <c r="WF69" s="154"/>
      <c r="WG69" s="154"/>
      <c r="WH69" s="154"/>
      <c r="WI69" s="154"/>
      <c r="WJ69" s="154"/>
      <c r="WK69" s="154"/>
      <c r="WL69" s="154"/>
      <c r="WM69" s="154"/>
      <c r="WN69" s="154"/>
      <c r="WO69" s="154"/>
      <c r="WP69" s="154"/>
      <c r="WQ69" s="154"/>
      <c r="WR69" s="154"/>
      <c r="WS69" s="154"/>
      <c r="WT69" s="154"/>
      <c r="WU69" s="154"/>
      <c r="WV69" s="154"/>
      <c r="WW69" s="154"/>
      <c r="WX69" s="154"/>
      <c r="WY69" s="154"/>
      <c r="WZ69" s="154"/>
      <c r="XA69" s="154"/>
      <c r="XB69" s="154"/>
      <c r="XC69" s="154"/>
      <c r="XD69" s="154"/>
      <c r="XE69" s="154"/>
      <c r="XF69" s="154"/>
      <c r="XG69" s="154"/>
      <c r="XH69" s="154"/>
      <c r="XI69" s="154"/>
      <c r="XJ69" s="154"/>
      <c r="XK69" s="154"/>
      <c r="XL69" s="154"/>
      <c r="XM69" s="154"/>
      <c r="XN69" s="154"/>
      <c r="XO69" s="154"/>
      <c r="XP69" s="154"/>
      <c r="XQ69" s="154"/>
      <c r="XR69" s="154"/>
      <c r="XS69" s="154"/>
      <c r="XT69" s="154"/>
      <c r="XU69" s="154"/>
      <c r="XV69" s="154"/>
      <c r="XW69" s="154"/>
      <c r="XX69" s="154"/>
      <c r="XY69" s="154"/>
      <c r="XZ69" s="154"/>
      <c r="YA69" s="154"/>
      <c r="YB69" s="154"/>
      <c r="YC69" s="154"/>
      <c r="YD69" s="154"/>
      <c r="YE69" s="154"/>
      <c r="YF69" s="154"/>
      <c r="YG69" s="154"/>
      <c r="YH69" s="154"/>
      <c r="YI69" s="154"/>
      <c r="YJ69" s="154"/>
      <c r="YK69" s="154"/>
      <c r="YL69" s="154"/>
      <c r="YM69" s="154"/>
      <c r="YN69" s="154"/>
      <c r="YO69" s="154"/>
      <c r="YP69" s="154"/>
      <c r="YQ69" s="154"/>
      <c r="YR69" s="154"/>
      <c r="YS69" s="154"/>
      <c r="YT69" s="154"/>
      <c r="YU69" s="154"/>
      <c r="YV69" s="154"/>
      <c r="YW69" s="154"/>
      <c r="YX69" s="154"/>
      <c r="YY69" s="154"/>
      <c r="YZ69" s="154"/>
      <c r="ZA69" s="154"/>
      <c r="ZB69" s="154"/>
      <c r="ZC69" s="154"/>
      <c r="ZD69" s="154"/>
      <c r="ZE69" s="154"/>
      <c r="ZF69" s="154"/>
      <c r="ZG69" s="154"/>
      <c r="ZH69" s="154"/>
      <c r="ZI69" s="154"/>
      <c r="ZJ69" s="154"/>
      <c r="ZK69" s="154"/>
      <c r="ZL69" s="154"/>
      <c r="ZM69" s="154"/>
      <c r="ZN69" s="154"/>
      <c r="ZO69" s="154"/>
      <c r="ZP69" s="154"/>
      <c r="ZQ69" s="154"/>
      <c r="ZR69" s="154"/>
      <c r="ZS69" s="154"/>
      <c r="ZT69" s="154"/>
      <c r="ZU69" s="154"/>
      <c r="ZV69" s="154"/>
      <c r="ZW69" s="154"/>
      <c r="ZX69" s="154"/>
      <c r="ZY69" s="154"/>
      <c r="ZZ69" s="154"/>
      <c r="AAA69" s="154"/>
      <c r="AAB69" s="154"/>
      <c r="AAC69" s="154"/>
      <c r="AAD69" s="154"/>
      <c r="AAE69" s="154"/>
      <c r="AAF69" s="154"/>
      <c r="AAG69" s="154"/>
      <c r="AAH69" s="154"/>
      <c r="AAI69" s="154"/>
      <c r="AAJ69" s="154"/>
      <c r="AAK69" s="154"/>
      <c r="AAL69" s="154"/>
      <c r="AAM69" s="154"/>
      <c r="AAN69" s="154"/>
      <c r="AAO69" s="154"/>
      <c r="AAP69" s="154"/>
      <c r="AAQ69" s="154"/>
      <c r="AAR69" s="154"/>
      <c r="AAS69" s="154"/>
      <c r="AAT69" s="154"/>
      <c r="AAU69" s="154"/>
      <c r="AAV69" s="154"/>
      <c r="AAW69" s="154"/>
      <c r="AAX69" s="154"/>
      <c r="AAY69" s="154"/>
      <c r="AAZ69" s="154"/>
      <c r="ABA69" s="154"/>
      <c r="ABB69" s="154"/>
      <c r="ABC69" s="154"/>
      <c r="ABD69" s="154"/>
      <c r="ABE69" s="154"/>
      <c r="ABF69" s="154"/>
      <c r="ABG69" s="154"/>
      <c r="ABH69" s="154"/>
      <c r="ABI69" s="154"/>
      <c r="ABJ69" s="154"/>
      <c r="ABK69" s="154"/>
      <c r="ABL69" s="154"/>
      <c r="ABM69" s="154"/>
      <c r="ABN69" s="154"/>
      <c r="ABO69" s="154"/>
      <c r="ABP69" s="154"/>
      <c r="ABQ69" s="154"/>
      <c r="ABR69" s="154"/>
      <c r="ABS69" s="154"/>
      <c r="ABT69" s="154"/>
      <c r="ABU69" s="154"/>
      <c r="ABV69" s="154"/>
      <c r="ABW69" s="154"/>
      <c r="ABX69" s="154"/>
      <c r="ABY69" s="154"/>
      <c r="ABZ69" s="154"/>
      <c r="ACA69" s="154"/>
      <c r="ACB69" s="154"/>
      <c r="ACC69" s="154"/>
      <c r="ACD69" s="154"/>
      <c r="ACE69" s="154"/>
      <c r="ACF69" s="154"/>
      <c r="ACG69" s="154"/>
      <c r="ACH69" s="154"/>
      <c r="ACI69" s="154"/>
      <c r="ACJ69" s="154"/>
      <c r="ACK69" s="154"/>
      <c r="ACL69" s="154"/>
      <c r="ACM69" s="154"/>
      <c r="ACN69" s="154"/>
      <c r="ACO69" s="154"/>
      <c r="ACP69" s="154"/>
      <c r="ACQ69" s="154"/>
      <c r="ACR69" s="154"/>
      <c r="ACS69" s="154"/>
      <c r="ACT69" s="154"/>
      <c r="ACU69" s="154"/>
      <c r="ACV69" s="154"/>
      <c r="ACW69" s="154"/>
      <c r="ACX69" s="154"/>
      <c r="ACY69" s="154"/>
      <c r="ACZ69" s="154"/>
      <c r="ADA69" s="154"/>
      <c r="ADB69" s="154"/>
      <c r="ADC69" s="154"/>
      <c r="ADD69" s="154"/>
      <c r="ADE69" s="154"/>
      <c r="ADF69" s="154"/>
      <c r="ADG69" s="154"/>
      <c r="ADH69" s="154"/>
      <c r="ADI69" s="154"/>
      <c r="ADJ69" s="154"/>
      <c r="ADK69" s="154"/>
      <c r="ADL69" s="154"/>
      <c r="ADM69" s="154"/>
      <c r="ADN69" s="154"/>
      <c r="ADO69" s="154"/>
      <c r="ADP69" s="154"/>
      <c r="ADQ69" s="154"/>
      <c r="ADR69" s="154"/>
      <c r="ADS69" s="154"/>
      <c r="ADT69" s="154"/>
      <c r="ADU69" s="154"/>
      <c r="ADV69" s="154"/>
      <c r="ADW69" s="154"/>
      <c r="ADX69" s="154"/>
      <c r="ADY69" s="154"/>
      <c r="ADZ69" s="154"/>
      <c r="AEA69" s="154"/>
      <c r="AEB69" s="154"/>
      <c r="AEC69" s="154"/>
      <c r="AED69" s="154"/>
      <c r="AEE69" s="154"/>
      <c r="AEF69" s="154"/>
      <c r="AEG69" s="154"/>
      <c r="AEH69" s="154"/>
      <c r="AEI69" s="154"/>
      <c r="AEJ69" s="154"/>
      <c r="AEK69" s="154"/>
      <c r="AEL69" s="154"/>
      <c r="AEM69" s="154"/>
      <c r="AEN69" s="154"/>
      <c r="AEO69" s="154"/>
      <c r="AEP69" s="154"/>
      <c r="AEQ69" s="154"/>
      <c r="AER69" s="154"/>
      <c r="AES69" s="154"/>
      <c r="AET69" s="154"/>
      <c r="AEU69" s="154"/>
      <c r="AEV69" s="154"/>
      <c r="AEW69" s="154"/>
      <c r="AEX69" s="154"/>
      <c r="AEY69" s="154"/>
      <c r="AEZ69" s="154"/>
      <c r="AFA69" s="154"/>
      <c r="AFB69" s="154"/>
      <c r="AFC69" s="154"/>
      <c r="AFD69" s="154"/>
      <c r="AFE69" s="154"/>
      <c r="AFF69" s="154"/>
      <c r="AFG69" s="154"/>
      <c r="AFH69" s="154"/>
      <c r="AFI69" s="154"/>
      <c r="AFJ69" s="154"/>
      <c r="AFK69" s="154"/>
      <c r="AFL69" s="154"/>
      <c r="AFM69" s="154"/>
      <c r="AFN69" s="154"/>
      <c r="AFO69" s="154"/>
      <c r="AFP69" s="154"/>
      <c r="AFQ69" s="154"/>
      <c r="AFR69" s="154"/>
      <c r="AFS69" s="154"/>
      <c r="AFT69" s="154"/>
      <c r="AFU69" s="154"/>
      <c r="AFV69" s="154"/>
      <c r="AFW69" s="154"/>
      <c r="AFX69" s="154"/>
      <c r="AFY69" s="154"/>
      <c r="AFZ69" s="154"/>
      <c r="AGA69" s="154"/>
      <c r="AGB69" s="154"/>
      <c r="AGC69" s="154"/>
      <c r="AGD69" s="154"/>
      <c r="AGE69" s="154"/>
      <c r="AGF69" s="154"/>
      <c r="AGG69" s="154"/>
      <c r="AGH69" s="154"/>
      <c r="AGI69" s="154"/>
      <c r="AGJ69" s="154"/>
      <c r="AGK69" s="154"/>
      <c r="AGL69" s="154"/>
      <c r="AGM69" s="154"/>
      <c r="AGN69" s="154"/>
      <c r="AGO69" s="154"/>
      <c r="AGP69" s="154"/>
      <c r="AGQ69" s="154"/>
      <c r="AGR69" s="154"/>
      <c r="AGS69" s="154"/>
      <c r="AGT69" s="154"/>
      <c r="AGU69" s="154"/>
      <c r="AGV69" s="154"/>
      <c r="AGW69" s="154"/>
      <c r="AGX69" s="154"/>
      <c r="AGY69" s="154"/>
      <c r="AGZ69" s="154"/>
      <c r="AHA69" s="154"/>
      <c r="AHB69" s="154"/>
      <c r="AHC69" s="154"/>
      <c r="AHD69" s="154"/>
      <c r="AHE69" s="154"/>
      <c r="AHF69" s="154"/>
      <c r="AHG69" s="154"/>
      <c r="AHH69" s="154"/>
      <c r="AHI69" s="154"/>
      <c r="AHJ69" s="154"/>
      <c r="AHK69" s="154"/>
      <c r="AHL69" s="154"/>
      <c r="AHM69" s="154"/>
      <c r="AHN69" s="154"/>
      <c r="AHO69" s="154"/>
      <c r="AHP69" s="154"/>
      <c r="AHQ69" s="154"/>
      <c r="AHR69" s="154"/>
      <c r="AHS69" s="154"/>
      <c r="AHT69" s="154"/>
      <c r="AHU69" s="154"/>
      <c r="AHV69" s="154"/>
      <c r="AHW69" s="154"/>
      <c r="AHX69" s="154"/>
      <c r="AHY69" s="154"/>
      <c r="AHZ69" s="154"/>
      <c r="AIA69" s="154"/>
      <c r="AIB69" s="154"/>
      <c r="AIC69" s="154"/>
      <c r="AID69" s="154"/>
      <c r="AIE69" s="154"/>
      <c r="AIF69" s="154"/>
      <c r="AIG69" s="154"/>
      <c r="AIH69" s="154"/>
      <c r="AII69" s="154"/>
      <c r="AIJ69" s="154"/>
      <c r="AIK69" s="154"/>
      <c r="AIL69" s="154"/>
      <c r="AIM69" s="154"/>
      <c r="AIN69" s="154"/>
      <c r="AIO69" s="154"/>
      <c r="AIP69" s="154"/>
      <c r="AIQ69" s="154"/>
      <c r="AIR69" s="154"/>
      <c r="AIS69" s="154"/>
      <c r="AIT69" s="154"/>
      <c r="AIU69" s="154"/>
      <c r="AIV69" s="154"/>
      <c r="AIW69" s="154"/>
      <c r="AIX69" s="154"/>
      <c r="AIY69" s="154"/>
      <c r="AIZ69" s="154"/>
      <c r="AJA69" s="154"/>
      <c r="AJB69" s="154"/>
      <c r="AJC69" s="154"/>
      <c r="AJD69" s="154"/>
      <c r="AJE69" s="154"/>
      <c r="AJF69" s="154"/>
      <c r="AJG69" s="154"/>
      <c r="AJH69" s="154"/>
      <c r="AJI69" s="154"/>
      <c r="AJJ69" s="154"/>
      <c r="AJK69" s="154"/>
      <c r="AJL69" s="154"/>
      <c r="AJM69" s="154"/>
      <c r="AJN69" s="154"/>
      <c r="AJO69" s="154"/>
      <c r="AJP69" s="154"/>
      <c r="AJQ69" s="154"/>
      <c r="AJR69" s="154"/>
      <c r="AJS69" s="154"/>
      <c r="AJT69" s="154"/>
      <c r="AJU69" s="154"/>
      <c r="AJV69" s="154"/>
      <c r="AJW69" s="154"/>
      <c r="AJX69" s="154"/>
      <c r="AJY69" s="154"/>
      <c r="AJZ69" s="154"/>
      <c r="AKA69" s="154"/>
      <c r="AKB69" s="154"/>
      <c r="AKC69" s="154"/>
      <c r="AKD69" s="154"/>
      <c r="AKE69" s="154"/>
      <c r="AKF69" s="154"/>
      <c r="AKG69" s="154"/>
      <c r="AKH69" s="154"/>
      <c r="AKI69" s="154"/>
      <c r="AKJ69" s="154"/>
      <c r="AKK69" s="154"/>
      <c r="AKL69" s="154"/>
      <c r="AKM69" s="154"/>
      <c r="AKN69" s="154"/>
      <c r="AKO69" s="154"/>
      <c r="AKP69" s="154"/>
      <c r="AKQ69" s="154"/>
      <c r="AKR69" s="154"/>
      <c r="AKS69" s="154"/>
      <c r="AKT69" s="154"/>
      <c r="AKU69" s="154"/>
      <c r="AKV69" s="154"/>
      <c r="AKW69" s="154"/>
      <c r="AKX69" s="154"/>
      <c r="AKY69" s="154"/>
      <c r="AKZ69" s="154"/>
      <c r="ALA69" s="154"/>
      <c r="ALB69" s="154"/>
      <c r="ALC69" s="154"/>
      <c r="ALD69" s="154"/>
      <c r="ALE69" s="154"/>
      <c r="ALF69" s="154"/>
      <c r="ALG69" s="154"/>
      <c r="ALH69" s="154"/>
      <c r="ALI69" s="154"/>
      <c r="ALJ69" s="154"/>
      <c r="ALK69" s="154"/>
      <c r="ALL69" s="154"/>
      <c r="ALM69" s="154"/>
      <c r="ALN69" s="154"/>
      <c r="ALO69" s="154"/>
      <c r="ALP69" s="154"/>
      <c r="ALQ69" s="154"/>
      <c r="ALR69" s="154"/>
    </row>
    <row r="70" spans="1:1006" s="152" customFormat="1" ht="15" thickBot="1">
      <c r="A70" s="22" t="s">
        <v>61</v>
      </c>
      <c r="B70" s="23"/>
      <c r="C70" s="23" t="s">
        <v>7145</v>
      </c>
      <c r="D70" s="23"/>
      <c r="E70" s="23"/>
      <c r="F70" s="23"/>
      <c r="G70" s="24">
        <f>SUM(G71:G83)</f>
        <v>105805.28999999998</v>
      </c>
      <c r="H70" s="24">
        <f>SUM(H71:H83)</f>
        <v>135240.34</v>
      </c>
      <c r="I70" s="349"/>
      <c r="J70" s="316">
        <f t="shared" ref="J70:O70" si="43">SUM(J71:J83)</f>
        <v>10580.529</v>
      </c>
      <c r="K70" s="316">
        <f t="shared" si="43"/>
        <v>37031.85149999999</v>
      </c>
      <c r="L70" s="316">
        <f t="shared" si="43"/>
        <v>37031.85149999999</v>
      </c>
      <c r="M70" s="316">
        <f t="shared" si="43"/>
        <v>10580.529</v>
      </c>
      <c r="N70" s="316">
        <f t="shared" si="43"/>
        <v>5290.2645000000002</v>
      </c>
      <c r="O70" s="316">
        <f t="shared" si="43"/>
        <v>5290.2645000000002</v>
      </c>
      <c r="P70" s="292">
        <f t="shared" si="4"/>
        <v>105805.29</v>
      </c>
      <c r="Q70" s="367">
        <f t="shared" si="28"/>
        <v>0</v>
      </c>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4"/>
      <c r="BC70" s="154"/>
      <c r="BD70" s="154"/>
      <c r="BE70" s="154"/>
      <c r="BF70" s="154"/>
      <c r="BG70" s="154"/>
      <c r="BH70" s="154"/>
      <c r="BI70" s="154"/>
      <c r="BJ70" s="154"/>
      <c r="BK70" s="154"/>
      <c r="BL70" s="154"/>
      <c r="BM70" s="154"/>
      <c r="BN70" s="154"/>
      <c r="BO70" s="154"/>
      <c r="BP70" s="154"/>
      <c r="BQ70" s="154"/>
      <c r="BR70" s="154"/>
      <c r="BS70" s="154"/>
      <c r="BT70" s="154"/>
      <c r="BU70" s="154"/>
      <c r="BV70" s="154"/>
      <c r="BW70" s="154"/>
      <c r="BX70" s="154"/>
      <c r="BY70" s="154"/>
      <c r="BZ70" s="154"/>
      <c r="CA70" s="154"/>
      <c r="CB70" s="154"/>
      <c r="CC70" s="154"/>
      <c r="CD70" s="154"/>
      <c r="CE70" s="154"/>
      <c r="CF70" s="154"/>
      <c r="CG70" s="154"/>
      <c r="CH70" s="154"/>
      <c r="CI70" s="154"/>
      <c r="CJ70" s="154"/>
      <c r="CK70" s="154"/>
      <c r="CL70" s="154"/>
      <c r="CM70" s="154"/>
      <c r="CN70" s="154"/>
      <c r="CO70" s="154"/>
      <c r="CP70" s="154"/>
      <c r="CQ70" s="154"/>
      <c r="CR70" s="154"/>
      <c r="CS70" s="154"/>
      <c r="CT70" s="154"/>
      <c r="CU70" s="154"/>
      <c r="CV70" s="154"/>
      <c r="CW70" s="154"/>
      <c r="CX70" s="154"/>
      <c r="CY70" s="154"/>
      <c r="CZ70" s="154"/>
      <c r="DA70" s="154"/>
      <c r="DB70" s="154"/>
      <c r="DC70" s="154"/>
      <c r="DD70" s="154"/>
      <c r="DE70" s="154"/>
      <c r="DF70" s="154"/>
      <c r="DG70" s="154"/>
      <c r="DH70" s="154"/>
      <c r="DI70" s="154"/>
      <c r="DJ70" s="154"/>
      <c r="DK70" s="154"/>
      <c r="DL70" s="154"/>
      <c r="DM70" s="154"/>
      <c r="DN70" s="154"/>
      <c r="DO70" s="154"/>
      <c r="DP70" s="154"/>
      <c r="DQ70" s="154"/>
      <c r="DR70" s="154"/>
      <c r="DS70" s="154"/>
      <c r="DT70" s="154"/>
      <c r="DU70" s="154"/>
      <c r="DV70" s="154"/>
      <c r="DW70" s="154"/>
      <c r="DX70" s="154"/>
      <c r="DY70" s="154"/>
      <c r="DZ70" s="154"/>
      <c r="EA70" s="154"/>
      <c r="EB70" s="154"/>
      <c r="EC70" s="154"/>
      <c r="ED70" s="154"/>
      <c r="EE70" s="154"/>
      <c r="EF70" s="154"/>
      <c r="EG70" s="154"/>
      <c r="EH70" s="154"/>
      <c r="EI70" s="154"/>
      <c r="EJ70" s="154"/>
      <c r="EK70" s="154"/>
      <c r="EL70" s="154"/>
      <c r="EM70" s="154"/>
      <c r="EN70" s="154"/>
      <c r="EO70" s="154"/>
      <c r="EP70" s="154"/>
      <c r="EQ70" s="154"/>
      <c r="ER70" s="154"/>
      <c r="ES70" s="154"/>
      <c r="ET70" s="154"/>
      <c r="EU70" s="154"/>
      <c r="EV70" s="154"/>
      <c r="EW70" s="154"/>
      <c r="EX70" s="154"/>
      <c r="EY70" s="154"/>
      <c r="EZ70" s="154"/>
      <c r="FA70" s="154"/>
      <c r="FB70" s="154"/>
      <c r="FC70" s="154"/>
      <c r="FD70" s="154"/>
      <c r="FE70" s="154"/>
      <c r="FF70" s="154"/>
      <c r="FG70" s="154"/>
      <c r="FH70" s="154"/>
      <c r="FI70" s="154"/>
      <c r="FJ70" s="154"/>
      <c r="FK70" s="154"/>
      <c r="FL70" s="154"/>
      <c r="FM70" s="154"/>
      <c r="FN70" s="154"/>
      <c r="FO70" s="154"/>
      <c r="FP70" s="154"/>
      <c r="FQ70" s="154"/>
      <c r="FR70" s="154"/>
      <c r="FS70" s="154"/>
      <c r="FT70" s="154"/>
      <c r="FU70" s="154"/>
      <c r="FV70" s="154"/>
      <c r="FW70" s="154"/>
      <c r="FX70" s="154"/>
      <c r="FY70" s="154"/>
      <c r="FZ70" s="154"/>
      <c r="GA70" s="154"/>
      <c r="GB70" s="154"/>
      <c r="GC70" s="154"/>
      <c r="GD70" s="154"/>
      <c r="GE70" s="154"/>
      <c r="GF70" s="154"/>
      <c r="GG70" s="154"/>
      <c r="GH70" s="154"/>
      <c r="GI70" s="154"/>
      <c r="GJ70" s="154"/>
      <c r="GK70" s="154"/>
      <c r="GL70" s="154"/>
      <c r="GM70" s="154"/>
      <c r="GN70" s="154"/>
      <c r="GO70" s="154"/>
      <c r="GP70" s="154"/>
      <c r="GQ70" s="154"/>
      <c r="GR70" s="154"/>
      <c r="GS70" s="154"/>
      <c r="GT70" s="154"/>
      <c r="GU70" s="154"/>
      <c r="GV70" s="154"/>
      <c r="GW70" s="154"/>
      <c r="GX70" s="154"/>
      <c r="GY70" s="154"/>
      <c r="GZ70" s="154"/>
      <c r="HA70" s="154"/>
      <c r="HB70" s="154"/>
      <c r="HC70" s="154"/>
      <c r="HD70" s="154"/>
      <c r="HE70" s="154"/>
      <c r="HF70" s="154"/>
      <c r="HG70" s="154"/>
      <c r="HH70" s="154"/>
      <c r="HI70" s="154"/>
      <c r="HJ70" s="154"/>
      <c r="HK70" s="154"/>
      <c r="HL70" s="154"/>
      <c r="HM70" s="154"/>
      <c r="HN70" s="154"/>
      <c r="HO70" s="154"/>
      <c r="HP70" s="154"/>
      <c r="HQ70" s="154"/>
      <c r="HR70" s="154"/>
      <c r="HS70" s="154"/>
      <c r="HT70" s="154"/>
      <c r="HU70" s="154"/>
      <c r="HV70" s="154"/>
      <c r="HW70" s="154"/>
      <c r="HX70" s="154"/>
      <c r="HY70" s="154"/>
      <c r="HZ70" s="154"/>
      <c r="IA70" s="154"/>
      <c r="IB70" s="154"/>
      <c r="IC70" s="154"/>
      <c r="ID70" s="154"/>
      <c r="IE70" s="154"/>
      <c r="IF70" s="154"/>
      <c r="IG70" s="154"/>
      <c r="IH70" s="154"/>
      <c r="II70" s="154"/>
      <c r="IJ70" s="154"/>
      <c r="IK70" s="154"/>
      <c r="IL70" s="154"/>
      <c r="IM70" s="154"/>
      <c r="IN70" s="154"/>
      <c r="IO70" s="154"/>
      <c r="IP70" s="154"/>
      <c r="IQ70" s="154"/>
      <c r="IR70" s="154"/>
      <c r="IS70" s="154"/>
      <c r="IT70" s="154"/>
      <c r="IU70" s="154"/>
      <c r="IV70" s="154"/>
      <c r="IW70" s="154"/>
      <c r="IX70" s="154"/>
      <c r="IY70" s="154"/>
      <c r="IZ70" s="154"/>
      <c r="JA70" s="154"/>
      <c r="JB70" s="154"/>
      <c r="JC70" s="154"/>
      <c r="JD70" s="154"/>
      <c r="JE70" s="154"/>
      <c r="JF70" s="154"/>
      <c r="JG70" s="154"/>
      <c r="JH70" s="154"/>
      <c r="JI70" s="154"/>
      <c r="JJ70" s="154"/>
      <c r="JK70" s="154"/>
      <c r="JL70" s="154"/>
      <c r="JM70" s="154"/>
      <c r="JN70" s="154"/>
      <c r="JO70" s="154"/>
      <c r="JP70" s="154"/>
      <c r="JQ70" s="154"/>
      <c r="JR70" s="154"/>
      <c r="JS70" s="154"/>
      <c r="JT70" s="154"/>
      <c r="JU70" s="154"/>
      <c r="JV70" s="154"/>
      <c r="JW70" s="154"/>
      <c r="JX70" s="154"/>
      <c r="JY70" s="154"/>
      <c r="JZ70" s="154"/>
      <c r="KA70" s="154"/>
      <c r="KB70" s="154"/>
      <c r="KC70" s="154"/>
      <c r="KD70" s="154"/>
      <c r="KE70" s="154"/>
      <c r="KF70" s="154"/>
      <c r="KG70" s="154"/>
      <c r="KH70" s="154"/>
      <c r="KI70" s="154"/>
      <c r="KJ70" s="154"/>
      <c r="KK70" s="154"/>
      <c r="KL70" s="154"/>
      <c r="KM70" s="154"/>
      <c r="KN70" s="154"/>
      <c r="KO70" s="154"/>
      <c r="KP70" s="154"/>
      <c r="KQ70" s="154"/>
      <c r="KR70" s="154"/>
      <c r="KS70" s="154"/>
      <c r="KT70" s="154"/>
      <c r="KU70" s="154"/>
      <c r="KV70" s="154"/>
      <c r="KW70" s="154"/>
      <c r="KX70" s="154"/>
      <c r="KY70" s="154"/>
      <c r="KZ70" s="154"/>
      <c r="LA70" s="154"/>
      <c r="LB70" s="154"/>
      <c r="LC70" s="154"/>
      <c r="LD70" s="154"/>
      <c r="LE70" s="154"/>
      <c r="LF70" s="154"/>
      <c r="LG70" s="154"/>
      <c r="LH70" s="154"/>
      <c r="LI70" s="154"/>
      <c r="LJ70" s="154"/>
      <c r="LK70" s="154"/>
      <c r="LL70" s="154"/>
      <c r="LM70" s="154"/>
      <c r="LN70" s="154"/>
      <c r="LO70" s="154"/>
      <c r="LP70" s="154"/>
      <c r="LQ70" s="154"/>
      <c r="LR70" s="154"/>
      <c r="LS70" s="154"/>
      <c r="LT70" s="154"/>
      <c r="LU70" s="154"/>
      <c r="LV70" s="154"/>
      <c r="LW70" s="154"/>
      <c r="LX70" s="154"/>
      <c r="LY70" s="154"/>
      <c r="LZ70" s="154"/>
      <c r="MA70" s="154"/>
      <c r="MB70" s="154"/>
      <c r="MC70" s="154"/>
      <c r="MD70" s="154"/>
      <c r="ME70" s="154"/>
      <c r="MF70" s="154"/>
      <c r="MG70" s="154"/>
      <c r="MH70" s="154"/>
      <c r="MI70" s="154"/>
      <c r="MJ70" s="154"/>
      <c r="MK70" s="154"/>
      <c r="ML70" s="154"/>
      <c r="MM70" s="154"/>
      <c r="MN70" s="154"/>
      <c r="MO70" s="154"/>
      <c r="MP70" s="154"/>
      <c r="MQ70" s="154"/>
      <c r="MR70" s="154"/>
      <c r="MS70" s="154"/>
      <c r="MT70" s="154"/>
      <c r="MU70" s="154"/>
      <c r="MV70" s="154"/>
      <c r="MW70" s="154"/>
      <c r="MX70" s="154"/>
      <c r="MY70" s="154"/>
      <c r="MZ70" s="154"/>
      <c r="NA70" s="154"/>
      <c r="NB70" s="154"/>
      <c r="NC70" s="154"/>
      <c r="ND70" s="154"/>
      <c r="NE70" s="154"/>
      <c r="NF70" s="154"/>
      <c r="NG70" s="154"/>
      <c r="NH70" s="154"/>
      <c r="NI70" s="154"/>
      <c r="NJ70" s="154"/>
      <c r="NK70" s="154"/>
      <c r="NL70" s="154"/>
      <c r="NM70" s="154"/>
      <c r="NN70" s="154"/>
      <c r="NO70" s="154"/>
      <c r="NP70" s="154"/>
      <c r="NQ70" s="154"/>
      <c r="NR70" s="154"/>
      <c r="NS70" s="154"/>
      <c r="NT70" s="154"/>
      <c r="NU70" s="154"/>
      <c r="NV70" s="154"/>
      <c r="NW70" s="154"/>
      <c r="NX70" s="154"/>
      <c r="NY70" s="154"/>
      <c r="NZ70" s="154"/>
      <c r="OA70" s="154"/>
      <c r="OB70" s="154"/>
      <c r="OC70" s="154"/>
      <c r="OD70" s="154"/>
      <c r="OE70" s="154"/>
      <c r="OF70" s="154"/>
      <c r="OG70" s="154"/>
      <c r="OH70" s="154"/>
      <c r="OI70" s="154"/>
      <c r="OJ70" s="154"/>
      <c r="OK70" s="154"/>
      <c r="OL70" s="154"/>
      <c r="OM70" s="154"/>
      <c r="ON70" s="154"/>
      <c r="OO70" s="154"/>
      <c r="OP70" s="154"/>
      <c r="OQ70" s="154"/>
      <c r="OR70" s="154"/>
      <c r="OS70" s="154"/>
      <c r="OT70" s="154"/>
      <c r="OU70" s="154"/>
      <c r="OV70" s="154"/>
      <c r="OW70" s="154"/>
      <c r="OX70" s="154"/>
      <c r="OY70" s="154"/>
      <c r="OZ70" s="154"/>
      <c r="PA70" s="154"/>
      <c r="PB70" s="154"/>
      <c r="PC70" s="154"/>
      <c r="PD70" s="154"/>
      <c r="PE70" s="154"/>
      <c r="PF70" s="154"/>
      <c r="PG70" s="154"/>
      <c r="PH70" s="154"/>
      <c r="PI70" s="154"/>
      <c r="PJ70" s="154"/>
      <c r="PK70" s="154"/>
      <c r="PL70" s="154"/>
      <c r="PM70" s="154"/>
      <c r="PN70" s="154"/>
      <c r="PO70" s="154"/>
      <c r="PP70" s="154"/>
      <c r="PQ70" s="154"/>
      <c r="PR70" s="154"/>
      <c r="PS70" s="154"/>
      <c r="PT70" s="154"/>
      <c r="PU70" s="154"/>
      <c r="PV70" s="154"/>
      <c r="PW70" s="154"/>
      <c r="PX70" s="154"/>
      <c r="PY70" s="154"/>
      <c r="PZ70" s="154"/>
      <c r="QA70" s="154"/>
      <c r="QB70" s="154"/>
      <c r="QC70" s="154"/>
      <c r="QD70" s="154"/>
      <c r="QE70" s="154"/>
      <c r="QF70" s="154"/>
      <c r="QG70" s="154"/>
      <c r="QH70" s="154"/>
      <c r="QI70" s="154"/>
      <c r="QJ70" s="154"/>
      <c r="QK70" s="154"/>
      <c r="QL70" s="154"/>
      <c r="QM70" s="154"/>
      <c r="QN70" s="154"/>
      <c r="QO70" s="154"/>
      <c r="QP70" s="154"/>
      <c r="QQ70" s="154"/>
      <c r="QR70" s="154"/>
      <c r="QS70" s="154"/>
      <c r="QT70" s="154"/>
      <c r="QU70" s="154"/>
      <c r="QV70" s="154"/>
      <c r="QW70" s="154"/>
      <c r="QX70" s="154"/>
      <c r="QY70" s="154"/>
      <c r="QZ70" s="154"/>
      <c r="RA70" s="154"/>
      <c r="RB70" s="154"/>
      <c r="RC70" s="154"/>
      <c r="RD70" s="154"/>
      <c r="RE70" s="154"/>
      <c r="RF70" s="154"/>
      <c r="RG70" s="154"/>
      <c r="RH70" s="154"/>
      <c r="RI70" s="154"/>
      <c r="RJ70" s="154"/>
      <c r="RK70" s="154"/>
      <c r="RL70" s="154"/>
      <c r="RM70" s="154"/>
      <c r="RN70" s="154"/>
      <c r="RO70" s="154"/>
      <c r="RP70" s="154"/>
      <c r="RQ70" s="154"/>
      <c r="RR70" s="154"/>
      <c r="RS70" s="154"/>
      <c r="RT70" s="154"/>
      <c r="RU70" s="154"/>
      <c r="RV70" s="154"/>
      <c r="RW70" s="154"/>
      <c r="RX70" s="154"/>
      <c r="RY70" s="154"/>
      <c r="RZ70" s="154"/>
      <c r="SA70" s="154"/>
      <c r="SB70" s="154"/>
      <c r="SC70" s="154"/>
      <c r="SD70" s="154"/>
      <c r="SE70" s="154"/>
      <c r="SF70" s="154"/>
      <c r="SG70" s="154"/>
      <c r="SH70" s="154"/>
      <c r="SI70" s="154"/>
      <c r="SJ70" s="154"/>
      <c r="SK70" s="154"/>
      <c r="SL70" s="154"/>
      <c r="SM70" s="154"/>
      <c r="SN70" s="154"/>
      <c r="SO70" s="154"/>
      <c r="SP70" s="154"/>
      <c r="SQ70" s="154"/>
      <c r="SR70" s="154"/>
      <c r="SS70" s="154"/>
      <c r="ST70" s="154"/>
      <c r="SU70" s="154"/>
      <c r="SV70" s="154"/>
      <c r="SW70" s="154"/>
      <c r="SX70" s="154"/>
      <c r="SY70" s="154"/>
      <c r="SZ70" s="154"/>
      <c r="TA70" s="154"/>
      <c r="TB70" s="154"/>
      <c r="TC70" s="154"/>
      <c r="TD70" s="154"/>
      <c r="TE70" s="154"/>
      <c r="TF70" s="154"/>
      <c r="TG70" s="154"/>
      <c r="TH70" s="154"/>
      <c r="TI70" s="154"/>
      <c r="TJ70" s="154"/>
      <c r="TK70" s="154"/>
      <c r="TL70" s="154"/>
      <c r="TM70" s="154"/>
      <c r="TN70" s="154"/>
      <c r="TO70" s="154"/>
      <c r="TP70" s="154"/>
      <c r="TQ70" s="154"/>
      <c r="TR70" s="154"/>
      <c r="TS70" s="154"/>
      <c r="TT70" s="154"/>
      <c r="TU70" s="154"/>
      <c r="TV70" s="154"/>
      <c r="TW70" s="154"/>
      <c r="TX70" s="154"/>
      <c r="TY70" s="154"/>
      <c r="TZ70" s="154"/>
      <c r="UA70" s="154"/>
      <c r="UB70" s="154"/>
      <c r="UC70" s="154"/>
      <c r="UD70" s="154"/>
      <c r="UE70" s="154"/>
      <c r="UF70" s="154"/>
      <c r="UG70" s="154"/>
      <c r="UH70" s="154"/>
      <c r="UI70" s="154"/>
      <c r="UJ70" s="154"/>
      <c r="UK70" s="154"/>
      <c r="UL70" s="154"/>
      <c r="UM70" s="154"/>
      <c r="UN70" s="154"/>
      <c r="UO70" s="154"/>
      <c r="UP70" s="154"/>
      <c r="UQ70" s="154"/>
      <c r="UR70" s="154"/>
      <c r="US70" s="154"/>
      <c r="UT70" s="154"/>
      <c r="UU70" s="154"/>
      <c r="UV70" s="154"/>
      <c r="UW70" s="154"/>
      <c r="UX70" s="154"/>
      <c r="UY70" s="154"/>
      <c r="UZ70" s="154"/>
      <c r="VA70" s="154"/>
      <c r="VB70" s="154"/>
      <c r="VC70" s="154"/>
      <c r="VD70" s="154"/>
      <c r="VE70" s="154"/>
      <c r="VF70" s="154"/>
      <c r="VG70" s="154"/>
      <c r="VH70" s="154"/>
      <c r="VI70" s="154"/>
      <c r="VJ70" s="154"/>
      <c r="VK70" s="154"/>
      <c r="VL70" s="154"/>
      <c r="VM70" s="154"/>
      <c r="VN70" s="154"/>
      <c r="VO70" s="154"/>
      <c r="VP70" s="154"/>
      <c r="VQ70" s="154"/>
      <c r="VR70" s="154"/>
      <c r="VS70" s="154"/>
      <c r="VT70" s="154"/>
      <c r="VU70" s="154"/>
      <c r="VV70" s="154"/>
      <c r="VW70" s="154"/>
      <c r="VX70" s="154"/>
      <c r="VY70" s="154"/>
      <c r="VZ70" s="154"/>
      <c r="WA70" s="154"/>
      <c r="WB70" s="154"/>
      <c r="WC70" s="154"/>
      <c r="WD70" s="154"/>
      <c r="WE70" s="154"/>
      <c r="WF70" s="154"/>
      <c r="WG70" s="154"/>
      <c r="WH70" s="154"/>
      <c r="WI70" s="154"/>
      <c r="WJ70" s="154"/>
      <c r="WK70" s="154"/>
      <c r="WL70" s="154"/>
      <c r="WM70" s="154"/>
      <c r="WN70" s="154"/>
      <c r="WO70" s="154"/>
      <c r="WP70" s="154"/>
      <c r="WQ70" s="154"/>
      <c r="WR70" s="154"/>
      <c r="WS70" s="154"/>
      <c r="WT70" s="154"/>
      <c r="WU70" s="154"/>
      <c r="WV70" s="154"/>
      <c r="WW70" s="154"/>
      <c r="WX70" s="154"/>
      <c r="WY70" s="154"/>
      <c r="WZ70" s="154"/>
      <c r="XA70" s="154"/>
      <c r="XB70" s="154"/>
      <c r="XC70" s="154"/>
      <c r="XD70" s="154"/>
      <c r="XE70" s="154"/>
      <c r="XF70" s="154"/>
      <c r="XG70" s="154"/>
      <c r="XH70" s="154"/>
      <c r="XI70" s="154"/>
      <c r="XJ70" s="154"/>
      <c r="XK70" s="154"/>
      <c r="XL70" s="154"/>
      <c r="XM70" s="154"/>
      <c r="XN70" s="154"/>
      <c r="XO70" s="154"/>
      <c r="XP70" s="154"/>
      <c r="XQ70" s="154"/>
      <c r="XR70" s="154"/>
      <c r="XS70" s="154"/>
      <c r="XT70" s="154"/>
      <c r="XU70" s="154"/>
      <c r="XV70" s="154"/>
      <c r="XW70" s="154"/>
      <c r="XX70" s="154"/>
      <c r="XY70" s="154"/>
      <c r="XZ70" s="154"/>
      <c r="YA70" s="154"/>
      <c r="YB70" s="154"/>
      <c r="YC70" s="154"/>
      <c r="YD70" s="154"/>
      <c r="YE70" s="154"/>
      <c r="YF70" s="154"/>
      <c r="YG70" s="154"/>
      <c r="YH70" s="154"/>
      <c r="YI70" s="154"/>
      <c r="YJ70" s="154"/>
      <c r="YK70" s="154"/>
      <c r="YL70" s="154"/>
      <c r="YM70" s="154"/>
      <c r="YN70" s="154"/>
      <c r="YO70" s="154"/>
      <c r="YP70" s="154"/>
      <c r="YQ70" s="154"/>
      <c r="YR70" s="154"/>
      <c r="YS70" s="154"/>
      <c r="YT70" s="154"/>
      <c r="YU70" s="154"/>
      <c r="YV70" s="154"/>
      <c r="YW70" s="154"/>
      <c r="YX70" s="154"/>
      <c r="YY70" s="154"/>
      <c r="YZ70" s="154"/>
      <c r="ZA70" s="154"/>
      <c r="ZB70" s="154"/>
      <c r="ZC70" s="154"/>
      <c r="ZD70" s="154"/>
      <c r="ZE70" s="154"/>
      <c r="ZF70" s="154"/>
      <c r="ZG70" s="154"/>
      <c r="ZH70" s="154"/>
      <c r="ZI70" s="154"/>
      <c r="ZJ70" s="154"/>
      <c r="ZK70" s="154"/>
      <c r="ZL70" s="154"/>
      <c r="ZM70" s="154"/>
      <c r="ZN70" s="154"/>
      <c r="ZO70" s="154"/>
      <c r="ZP70" s="154"/>
      <c r="ZQ70" s="154"/>
      <c r="ZR70" s="154"/>
      <c r="ZS70" s="154"/>
      <c r="ZT70" s="154"/>
      <c r="ZU70" s="154"/>
      <c r="ZV70" s="154"/>
      <c r="ZW70" s="154"/>
      <c r="ZX70" s="154"/>
      <c r="ZY70" s="154"/>
      <c r="ZZ70" s="154"/>
      <c r="AAA70" s="154"/>
      <c r="AAB70" s="154"/>
      <c r="AAC70" s="154"/>
      <c r="AAD70" s="154"/>
      <c r="AAE70" s="154"/>
      <c r="AAF70" s="154"/>
      <c r="AAG70" s="154"/>
      <c r="AAH70" s="154"/>
      <c r="AAI70" s="154"/>
      <c r="AAJ70" s="154"/>
      <c r="AAK70" s="154"/>
      <c r="AAL70" s="154"/>
      <c r="AAM70" s="154"/>
      <c r="AAN70" s="154"/>
      <c r="AAO70" s="154"/>
      <c r="AAP70" s="154"/>
      <c r="AAQ70" s="154"/>
      <c r="AAR70" s="154"/>
      <c r="AAS70" s="154"/>
      <c r="AAT70" s="154"/>
      <c r="AAU70" s="154"/>
      <c r="AAV70" s="154"/>
      <c r="AAW70" s="154"/>
      <c r="AAX70" s="154"/>
      <c r="AAY70" s="154"/>
      <c r="AAZ70" s="154"/>
      <c r="ABA70" s="154"/>
      <c r="ABB70" s="154"/>
      <c r="ABC70" s="154"/>
      <c r="ABD70" s="154"/>
      <c r="ABE70" s="154"/>
      <c r="ABF70" s="154"/>
      <c r="ABG70" s="154"/>
      <c r="ABH70" s="154"/>
      <c r="ABI70" s="154"/>
      <c r="ABJ70" s="154"/>
      <c r="ABK70" s="154"/>
      <c r="ABL70" s="154"/>
      <c r="ABM70" s="154"/>
      <c r="ABN70" s="154"/>
      <c r="ABO70" s="154"/>
      <c r="ABP70" s="154"/>
      <c r="ABQ70" s="154"/>
      <c r="ABR70" s="154"/>
      <c r="ABS70" s="154"/>
      <c r="ABT70" s="154"/>
      <c r="ABU70" s="154"/>
      <c r="ABV70" s="154"/>
      <c r="ABW70" s="154"/>
      <c r="ABX70" s="154"/>
      <c r="ABY70" s="154"/>
      <c r="ABZ70" s="154"/>
      <c r="ACA70" s="154"/>
      <c r="ACB70" s="154"/>
      <c r="ACC70" s="154"/>
      <c r="ACD70" s="154"/>
      <c r="ACE70" s="154"/>
      <c r="ACF70" s="154"/>
      <c r="ACG70" s="154"/>
      <c r="ACH70" s="154"/>
      <c r="ACI70" s="154"/>
      <c r="ACJ70" s="154"/>
      <c r="ACK70" s="154"/>
      <c r="ACL70" s="154"/>
      <c r="ACM70" s="154"/>
      <c r="ACN70" s="154"/>
      <c r="ACO70" s="154"/>
      <c r="ACP70" s="154"/>
      <c r="ACQ70" s="154"/>
      <c r="ACR70" s="154"/>
      <c r="ACS70" s="154"/>
      <c r="ACT70" s="154"/>
      <c r="ACU70" s="154"/>
      <c r="ACV70" s="154"/>
      <c r="ACW70" s="154"/>
      <c r="ACX70" s="154"/>
      <c r="ACY70" s="154"/>
      <c r="ACZ70" s="154"/>
      <c r="ADA70" s="154"/>
      <c r="ADB70" s="154"/>
      <c r="ADC70" s="154"/>
      <c r="ADD70" s="154"/>
      <c r="ADE70" s="154"/>
      <c r="ADF70" s="154"/>
      <c r="ADG70" s="154"/>
      <c r="ADH70" s="154"/>
      <c r="ADI70" s="154"/>
      <c r="ADJ70" s="154"/>
      <c r="ADK70" s="154"/>
      <c r="ADL70" s="154"/>
      <c r="ADM70" s="154"/>
      <c r="ADN70" s="154"/>
      <c r="ADO70" s="154"/>
      <c r="ADP70" s="154"/>
      <c r="ADQ70" s="154"/>
      <c r="ADR70" s="154"/>
      <c r="ADS70" s="154"/>
      <c r="ADT70" s="154"/>
      <c r="ADU70" s="154"/>
      <c r="ADV70" s="154"/>
      <c r="ADW70" s="154"/>
      <c r="ADX70" s="154"/>
      <c r="ADY70" s="154"/>
      <c r="ADZ70" s="154"/>
      <c r="AEA70" s="154"/>
      <c r="AEB70" s="154"/>
      <c r="AEC70" s="154"/>
      <c r="AED70" s="154"/>
      <c r="AEE70" s="154"/>
      <c r="AEF70" s="154"/>
      <c r="AEG70" s="154"/>
      <c r="AEH70" s="154"/>
      <c r="AEI70" s="154"/>
      <c r="AEJ70" s="154"/>
      <c r="AEK70" s="154"/>
      <c r="AEL70" s="154"/>
      <c r="AEM70" s="154"/>
      <c r="AEN70" s="154"/>
      <c r="AEO70" s="154"/>
      <c r="AEP70" s="154"/>
      <c r="AEQ70" s="154"/>
      <c r="AER70" s="154"/>
      <c r="AES70" s="154"/>
      <c r="AET70" s="154"/>
      <c r="AEU70" s="154"/>
      <c r="AEV70" s="154"/>
      <c r="AEW70" s="154"/>
      <c r="AEX70" s="154"/>
      <c r="AEY70" s="154"/>
      <c r="AEZ70" s="154"/>
      <c r="AFA70" s="154"/>
      <c r="AFB70" s="154"/>
      <c r="AFC70" s="154"/>
      <c r="AFD70" s="154"/>
      <c r="AFE70" s="154"/>
      <c r="AFF70" s="154"/>
      <c r="AFG70" s="154"/>
      <c r="AFH70" s="154"/>
      <c r="AFI70" s="154"/>
      <c r="AFJ70" s="154"/>
      <c r="AFK70" s="154"/>
      <c r="AFL70" s="154"/>
      <c r="AFM70" s="154"/>
      <c r="AFN70" s="154"/>
      <c r="AFO70" s="154"/>
      <c r="AFP70" s="154"/>
      <c r="AFQ70" s="154"/>
      <c r="AFR70" s="154"/>
      <c r="AFS70" s="154"/>
      <c r="AFT70" s="154"/>
      <c r="AFU70" s="154"/>
      <c r="AFV70" s="154"/>
      <c r="AFW70" s="154"/>
      <c r="AFX70" s="154"/>
      <c r="AFY70" s="154"/>
      <c r="AFZ70" s="154"/>
      <c r="AGA70" s="154"/>
      <c r="AGB70" s="154"/>
      <c r="AGC70" s="154"/>
      <c r="AGD70" s="154"/>
      <c r="AGE70" s="154"/>
      <c r="AGF70" s="154"/>
      <c r="AGG70" s="154"/>
      <c r="AGH70" s="154"/>
      <c r="AGI70" s="154"/>
      <c r="AGJ70" s="154"/>
      <c r="AGK70" s="154"/>
      <c r="AGL70" s="154"/>
      <c r="AGM70" s="154"/>
      <c r="AGN70" s="154"/>
      <c r="AGO70" s="154"/>
      <c r="AGP70" s="154"/>
      <c r="AGQ70" s="154"/>
      <c r="AGR70" s="154"/>
      <c r="AGS70" s="154"/>
      <c r="AGT70" s="154"/>
      <c r="AGU70" s="154"/>
      <c r="AGV70" s="154"/>
      <c r="AGW70" s="154"/>
      <c r="AGX70" s="154"/>
      <c r="AGY70" s="154"/>
      <c r="AGZ70" s="154"/>
      <c r="AHA70" s="154"/>
      <c r="AHB70" s="154"/>
      <c r="AHC70" s="154"/>
      <c r="AHD70" s="154"/>
      <c r="AHE70" s="154"/>
      <c r="AHF70" s="154"/>
      <c r="AHG70" s="154"/>
      <c r="AHH70" s="154"/>
      <c r="AHI70" s="154"/>
      <c r="AHJ70" s="154"/>
      <c r="AHK70" s="154"/>
      <c r="AHL70" s="154"/>
      <c r="AHM70" s="154"/>
      <c r="AHN70" s="154"/>
      <c r="AHO70" s="154"/>
      <c r="AHP70" s="154"/>
      <c r="AHQ70" s="154"/>
      <c r="AHR70" s="154"/>
      <c r="AHS70" s="154"/>
      <c r="AHT70" s="154"/>
      <c r="AHU70" s="154"/>
      <c r="AHV70" s="154"/>
      <c r="AHW70" s="154"/>
      <c r="AHX70" s="154"/>
      <c r="AHY70" s="154"/>
      <c r="AHZ70" s="154"/>
      <c r="AIA70" s="154"/>
      <c r="AIB70" s="154"/>
      <c r="AIC70" s="154"/>
      <c r="AID70" s="154"/>
      <c r="AIE70" s="154"/>
      <c r="AIF70" s="154"/>
      <c r="AIG70" s="154"/>
      <c r="AIH70" s="154"/>
      <c r="AII70" s="154"/>
      <c r="AIJ70" s="154"/>
      <c r="AIK70" s="154"/>
      <c r="AIL70" s="154"/>
      <c r="AIM70" s="154"/>
      <c r="AIN70" s="154"/>
      <c r="AIO70" s="154"/>
      <c r="AIP70" s="154"/>
      <c r="AIQ70" s="154"/>
      <c r="AIR70" s="154"/>
      <c r="AIS70" s="154"/>
      <c r="AIT70" s="154"/>
      <c r="AIU70" s="154"/>
      <c r="AIV70" s="154"/>
      <c r="AIW70" s="154"/>
      <c r="AIX70" s="154"/>
      <c r="AIY70" s="154"/>
      <c r="AIZ70" s="154"/>
      <c r="AJA70" s="154"/>
      <c r="AJB70" s="154"/>
      <c r="AJC70" s="154"/>
      <c r="AJD70" s="154"/>
      <c r="AJE70" s="154"/>
      <c r="AJF70" s="154"/>
      <c r="AJG70" s="154"/>
      <c r="AJH70" s="154"/>
      <c r="AJI70" s="154"/>
      <c r="AJJ70" s="154"/>
      <c r="AJK70" s="154"/>
      <c r="AJL70" s="154"/>
      <c r="AJM70" s="154"/>
      <c r="AJN70" s="154"/>
      <c r="AJO70" s="154"/>
      <c r="AJP70" s="154"/>
      <c r="AJQ70" s="154"/>
      <c r="AJR70" s="154"/>
      <c r="AJS70" s="154"/>
      <c r="AJT70" s="154"/>
      <c r="AJU70" s="154"/>
      <c r="AJV70" s="154"/>
      <c r="AJW70" s="154"/>
      <c r="AJX70" s="154"/>
      <c r="AJY70" s="154"/>
      <c r="AJZ70" s="154"/>
      <c r="AKA70" s="154"/>
      <c r="AKB70" s="154"/>
      <c r="AKC70" s="154"/>
      <c r="AKD70" s="154"/>
      <c r="AKE70" s="154"/>
      <c r="AKF70" s="154"/>
      <c r="AKG70" s="154"/>
      <c r="AKH70" s="154"/>
      <c r="AKI70" s="154"/>
      <c r="AKJ70" s="154"/>
      <c r="AKK70" s="154"/>
      <c r="AKL70" s="154"/>
      <c r="AKM70" s="154"/>
      <c r="AKN70" s="154"/>
      <c r="AKO70" s="154"/>
      <c r="AKP70" s="154"/>
      <c r="AKQ70" s="154"/>
      <c r="AKR70" s="154"/>
      <c r="AKS70" s="154"/>
      <c r="AKT70" s="154"/>
      <c r="AKU70" s="154"/>
      <c r="AKV70" s="154"/>
      <c r="AKW70" s="154"/>
      <c r="AKX70" s="154"/>
      <c r="AKY70" s="154"/>
      <c r="AKZ70" s="154"/>
      <c r="ALA70" s="154"/>
      <c r="ALB70" s="154"/>
      <c r="ALC70" s="154"/>
      <c r="ALD70" s="154"/>
      <c r="ALE70" s="154"/>
      <c r="ALF70" s="154"/>
      <c r="ALG70" s="154"/>
      <c r="ALH70" s="154"/>
      <c r="ALI70" s="154"/>
      <c r="ALJ70" s="154"/>
      <c r="ALK70" s="154"/>
      <c r="ALL70" s="154"/>
      <c r="ALM70" s="154"/>
      <c r="ALN70" s="154"/>
      <c r="ALO70" s="154"/>
      <c r="ALP70" s="154"/>
      <c r="ALQ70" s="154"/>
      <c r="ALR70" s="154"/>
    </row>
    <row r="71" spans="1:1006" s="152" customFormat="1">
      <c r="A71" s="306" t="s">
        <v>7241</v>
      </c>
      <c r="B71" s="307" t="s">
        <v>7147</v>
      </c>
      <c r="C71" s="358" t="str">
        <f>IFERROR(VLOOKUP(B71,'Serviços FEV2019'!$A$1:$AC$17000,2,),IFERROR(VLOOKUP(B71,'ORSE FEV2019'!$A$1:$S$16684,2,),VLOOKUP(B71,'COMPOSIÇÕES IFAL'!$B$1:$X$12973,2,)))</f>
        <v>DEMOLIÇÃO DE CONCRETO MANUALMENTE</v>
      </c>
      <c r="D71" s="296" t="str">
        <f>IFERROR(VLOOKUP(B71,'Serviços FEV2019'!$A$1:$AC$17000,3,),IFERROR(VLOOKUP(B71,'ORSE FEV2019'!$A$1:$S$16684,3,),VLOOKUP(B71,'COMPOSIÇÕES IFAL'!$B$1:$X$12973,3,)))</f>
        <v>M3</v>
      </c>
      <c r="E71" s="303">
        <f>Memorial!E64</f>
        <v>32.11</v>
      </c>
      <c r="F71" s="134">
        <f>IFERROR(VLOOKUP(B71,'Serviços FEV2019'!$A$1:$AC$17000,5,),IFERROR(VLOOKUP(B71,'ORSE FEV2019'!$A$1:$S$16684,4,),VLOOKUP(B71,'COMPOSIÇÕES IFAL'!$B$1:$X$12973,6,)))</f>
        <v>185.84</v>
      </c>
      <c r="G71" s="298">
        <f t="shared" ref="G71" si="44">ROUND(F71*E71,2)</f>
        <v>5967.32</v>
      </c>
      <c r="H71" s="298">
        <f t="shared" ref="H71:H83" si="45">ROUND(G71*(1+$E$121),2)</f>
        <v>7627.43</v>
      </c>
      <c r="I71" s="349"/>
      <c r="J71" s="352">
        <f>$G71*0.1</f>
        <v>596.73199999999997</v>
      </c>
      <c r="K71" s="352">
        <f>$G71*0.35</f>
        <v>2088.5619999999999</v>
      </c>
      <c r="L71" s="352">
        <f>$G71*0.35</f>
        <v>2088.5619999999999</v>
      </c>
      <c r="M71" s="352">
        <f>$G71*0.1</f>
        <v>596.73199999999997</v>
      </c>
      <c r="N71" s="317">
        <f t="shared" ref="N71:O83" si="46">$G71*0.05</f>
        <v>298.36599999999999</v>
      </c>
      <c r="O71" s="317">
        <f t="shared" si="46"/>
        <v>298.36599999999999</v>
      </c>
      <c r="P71" s="317">
        <f t="shared" si="4"/>
        <v>5967.32</v>
      </c>
      <c r="Q71" s="367">
        <f t="shared" si="28"/>
        <v>0</v>
      </c>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4"/>
      <c r="BD71" s="154"/>
      <c r="BE71" s="154"/>
      <c r="BF71" s="154"/>
      <c r="BG71" s="154"/>
      <c r="BH71" s="154"/>
      <c r="BI71" s="154"/>
      <c r="BJ71" s="154"/>
      <c r="BK71" s="154"/>
      <c r="BL71" s="154"/>
      <c r="BM71" s="154"/>
      <c r="BN71" s="154"/>
      <c r="BO71" s="154"/>
      <c r="BP71" s="154"/>
      <c r="BQ71" s="154"/>
      <c r="BR71" s="154"/>
      <c r="BS71" s="154"/>
      <c r="BT71" s="154"/>
      <c r="BU71" s="154"/>
      <c r="BV71" s="154"/>
      <c r="BW71" s="154"/>
      <c r="BX71" s="154"/>
      <c r="BY71" s="154"/>
      <c r="BZ71" s="154"/>
      <c r="CA71" s="154"/>
      <c r="CB71" s="154"/>
      <c r="CC71" s="154"/>
      <c r="CD71" s="154"/>
      <c r="CE71" s="154"/>
      <c r="CF71" s="154"/>
      <c r="CG71" s="154"/>
      <c r="CH71" s="154"/>
      <c r="CI71" s="154"/>
      <c r="CJ71" s="154"/>
      <c r="CK71" s="154"/>
      <c r="CL71" s="154"/>
      <c r="CM71" s="154"/>
      <c r="CN71" s="154"/>
      <c r="CO71" s="154"/>
      <c r="CP71" s="154"/>
      <c r="CQ71" s="154"/>
      <c r="CR71" s="154"/>
      <c r="CS71" s="154"/>
      <c r="CT71" s="154"/>
      <c r="CU71" s="154"/>
      <c r="CV71" s="154"/>
      <c r="CW71" s="154"/>
      <c r="CX71" s="154"/>
      <c r="CY71" s="154"/>
      <c r="CZ71" s="154"/>
      <c r="DA71" s="154"/>
      <c r="DB71" s="154"/>
      <c r="DC71" s="154"/>
      <c r="DD71" s="154"/>
      <c r="DE71" s="154"/>
      <c r="DF71" s="154"/>
      <c r="DG71" s="154"/>
      <c r="DH71" s="154"/>
      <c r="DI71" s="154"/>
      <c r="DJ71" s="154"/>
      <c r="DK71" s="154"/>
      <c r="DL71" s="154"/>
      <c r="DM71" s="154"/>
      <c r="DN71" s="154"/>
      <c r="DO71" s="154"/>
      <c r="DP71" s="154"/>
      <c r="DQ71" s="154"/>
      <c r="DR71" s="154"/>
      <c r="DS71" s="154"/>
      <c r="DT71" s="154"/>
      <c r="DU71" s="154"/>
      <c r="DV71" s="154"/>
      <c r="DW71" s="154"/>
      <c r="DX71" s="154"/>
      <c r="DY71" s="154"/>
      <c r="DZ71" s="154"/>
      <c r="EA71" s="154"/>
      <c r="EB71" s="154"/>
      <c r="EC71" s="154"/>
      <c r="ED71" s="154"/>
      <c r="EE71" s="154"/>
      <c r="EF71" s="154"/>
      <c r="EG71" s="154"/>
      <c r="EH71" s="154"/>
      <c r="EI71" s="154"/>
      <c r="EJ71" s="154"/>
      <c r="EK71" s="154"/>
      <c r="EL71" s="154"/>
      <c r="EM71" s="154"/>
      <c r="EN71" s="154"/>
      <c r="EO71" s="154"/>
      <c r="EP71" s="154"/>
      <c r="EQ71" s="154"/>
      <c r="ER71" s="154"/>
      <c r="ES71" s="154"/>
      <c r="ET71" s="154"/>
      <c r="EU71" s="154"/>
      <c r="EV71" s="154"/>
      <c r="EW71" s="154"/>
      <c r="EX71" s="154"/>
      <c r="EY71" s="154"/>
      <c r="EZ71" s="154"/>
      <c r="FA71" s="154"/>
      <c r="FB71" s="154"/>
      <c r="FC71" s="154"/>
      <c r="FD71" s="154"/>
      <c r="FE71" s="154"/>
      <c r="FF71" s="154"/>
      <c r="FG71" s="154"/>
      <c r="FH71" s="154"/>
      <c r="FI71" s="154"/>
      <c r="FJ71" s="154"/>
      <c r="FK71" s="154"/>
      <c r="FL71" s="154"/>
      <c r="FM71" s="154"/>
      <c r="FN71" s="154"/>
      <c r="FO71" s="154"/>
      <c r="FP71" s="154"/>
      <c r="FQ71" s="154"/>
      <c r="FR71" s="154"/>
      <c r="FS71" s="154"/>
      <c r="FT71" s="154"/>
      <c r="FU71" s="154"/>
      <c r="FV71" s="154"/>
      <c r="FW71" s="154"/>
      <c r="FX71" s="154"/>
      <c r="FY71" s="154"/>
      <c r="FZ71" s="154"/>
      <c r="GA71" s="154"/>
      <c r="GB71" s="154"/>
      <c r="GC71" s="154"/>
      <c r="GD71" s="154"/>
      <c r="GE71" s="154"/>
      <c r="GF71" s="154"/>
      <c r="GG71" s="154"/>
      <c r="GH71" s="154"/>
      <c r="GI71" s="154"/>
      <c r="GJ71" s="154"/>
      <c r="GK71" s="154"/>
      <c r="GL71" s="154"/>
      <c r="GM71" s="154"/>
      <c r="GN71" s="154"/>
      <c r="GO71" s="154"/>
      <c r="GP71" s="154"/>
      <c r="GQ71" s="154"/>
      <c r="GR71" s="154"/>
      <c r="GS71" s="154"/>
      <c r="GT71" s="154"/>
      <c r="GU71" s="154"/>
      <c r="GV71" s="154"/>
      <c r="GW71" s="154"/>
      <c r="GX71" s="154"/>
      <c r="GY71" s="154"/>
      <c r="GZ71" s="154"/>
      <c r="HA71" s="154"/>
      <c r="HB71" s="154"/>
      <c r="HC71" s="154"/>
      <c r="HD71" s="154"/>
      <c r="HE71" s="154"/>
      <c r="HF71" s="154"/>
      <c r="HG71" s="154"/>
      <c r="HH71" s="154"/>
      <c r="HI71" s="154"/>
      <c r="HJ71" s="154"/>
      <c r="HK71" s="154"/>
      <c r="HL71" s="154"/>
      <c r="HM71" s="154"/>
      <c r="HN71" s="154"/>
      <c r="HO71" s="154"/>
      <c r="HP71" s="154"/>
      <c r="HQ71" s="154"/>
      <c r="HR71" s="154"/>
      <c r="HS71" s="154"/>
      <c r="HT71" s="154"/>
      <c r="HU71" s="154"/>
      <c r="HV71" s="154"/>
      <c r="HW71" s="154"/>
      <c r="HX71" s="154"/>
      <c r="HY71" s="154"/>
      <c r="HZ71" s="154"/>
      <c r="IA71" s="154"/>
      <c r="IB71" s="154"/>
      <c r="IC71" s="154"/>
      <c r="ID71" s="154"/>
      <c r="IE71" s="154"/>
      <c r="IF71" s="154"/>
      <c r="IG71" s="154"/>
      <c r="IH71" s="154"/>
      <c r="II71" s="154"/>
      <c r="IJ71" s="154"/>
      <c r="IK71" s="154"/>
      <c r="IL71" s="154"/>
      <c r="IM71" s="154"/>
      <c r="IN71" s="154"/>
      <c r="IO71" s="154"/>
      <c r="IP71" s="154"/>
      <c r="IQ71" s="154"/>
      <c r="IR71" s="154"/>
      <c r="IS71" s="154"/>
      <c r="IT71" s="154"/>
      <c r="IU71" s="154"/>
      <c r="IV71" s="154"/>
      <c r="IW71" s="154"/>
      <c r="IX71" s="154"/>
      <c r="IY71" s="154"/>
      <c r="IZ71" s="154"/>
      <c r="JA71" s="154"/>
      <c r="JB71" s="154"/>
      <c r="JC71" s="154"/>
      <c r="JD71" s="154"/>
      <c r="JE71" s="154"/>
      <c r="JF71" s="154"/>
      <c r="JG71" s="154"/>
      <c r="JH71" s="154"/>
      <c r="JI71" s="154"/>
      <c r="JJ71" s="154"/>
      <c r="JK71" s="154"/>
      <c r="JL71" s="154"/>
      <c r="JM71" s="154"/>
      <c r="JN71" s="154"/>
      <c r="JO71" s="154"/>
      <c r="JP71" s="154"/>
      <c r="JQ71" s="154"/>
      <c r="JR71" s="154"/>
      <c r="JS71" s="154"/>
      <c r="JT71" s="154"/>
      <c r="JU71" s="154"/>
      <c r="JV71" s="154"/>
      <c r="JW71" s="154"/>
      <c r="JX71" s="154"/>
      <c r="JY71" s="154"/>
      <c r="JZ71" s="154"/>
      <c r="KA71" s="154"/>
      <c r="KB71" s="154"/>
      <c r="KC71" s="154"/>
      <c r="KD71" s="154"/>
      <c r="KE71" s="154"/>
      <c r="KF71" s="154"/>
      <c r="KG71" s="154"/>
      <c r="KH71" s="154"/>
      <c r="KI71" s="154"/>
      <c r="KJ71" s="154"/>
      <c r="KK71" s="154"/>
      <c r="KL71" s="154"/>
      <c r="KM71" s="154"/>
      <c r="KN71" s="154"/>
      <c r="KO71" s="154"/>
      <c r="KP71" s="154"/>
      <c r="KQ71" s="154"/>
      <c r="KR71" s="154"/>
      <c r="KS71" s="154"/>
      <c r="KT71" s="154"/>
      <c r="KU71" s="154"/>
      <c r="KV71" s="154"/>
      <c r="KW71" s="154"/>
      <c r="KX71" s="154"/>
      <c r="KY71" s="154"/>
      <c r="KZ71" s="154"/>
      <c r="LA71" s="154"/>
      <c r="LB71" s="154"/>
      <c r="LC71" s="154"/>
      <c r="LD71" s="154"/>
      <c r="LE71" s="154"/>
      <c r="LF71" s="154"/>
      <c r="LG71" s="154"/>
      <c r="LH71" s="154"/>
      <c r="LI71" s="154"/>
      <c r="LJ71" s="154"/>
      <c r="LK71" s="154"/>
      <c r="LL71" s="154"/>
      <c r="LM71" s="154"/>
      <c r="LN71" s="154"/>
      <c r="LO71" s="154"/>
      <c r="LP71" s="154"/>
      <c r="LQ71" s="154"/>
      <c r="LR71" s="154"/>
      <c r="LS71" s="154"/>
      <c r="LT71" s="154"/>
      <c r="LU71" s="154"/>
      <c r="LV71" s="154"/>
      <c r="LW71" s="154"/>
      <c r="LX71" s="154"/>
      <c r="LY71" s="154"/>
      <c r="LZ71" s="154"/>
      <c r="MA71" s="154"/>
      <c r="MB71" s="154"/>
      <c r="MC71" s="154"/>
      <c r="MD71" s="154"/>
      <c r="ME71" s="154"/>
      <c r="MF71" s="154"/>
      <c r="MG71" s="154"/>
      <c r="MH71" s="154"/>
      <c r="MI71" s="154"/>
      <c r="MJ71" s="154"/>
      <c r="MK71" s="154"/>
      <c r="ML71" s="154"/>
      <c r="MM71" s="154"/>
      <c r="MN71" s="154"/>
      <c r="MO71" s="154"/>
      <c r="MP71" s="154"/>
      <c r="MQ71" s="154"/>
      <c r="MR71" s="154"/>
      <c r="MS71" s="154"/>
      <c r="MT71" s="154"/>
      <c r="MU71" s="154"/>
      <c r="MV71" s="154"/>
      <c r="MW71" s="154"/>
      <c r="MX71" s="154"/>
      <c r="MY71" s="154"/>
      <c r="MZ71" s="154"/>
      <c r="NA71" s="154"/>
      <c r="NB71" s="154"/>
      <c r="NC71" s="154"/>
      <c r="ND71" s="154"/>
      <c r="NE71" s="154"/>
      <c r="NF71" s="154"/>
      <c r="NG71" s="154"/>
      <c r="NH71" s="154"/>
      <c r="NI71" s="154"/>
      <c r="NJ71" s="154"/>
      <c r="NK71" s="154"/>
      <c r="NL71" s="154"/>
      <c r="NM71" s="154"/>
      <c r="NN71" s="154"/>
      <c r="NO71" s="154"/>
      <c r="NP71" s="154"/>
      <c r="NQ71" s="154"/>
      <c r="NR71" s="154"/>
      <c r="NS71" s="154"/>
      <c r="NT71" s="154"/>
      <c r="NU71" s="154"/>
      <c r="NV71" s="154"/>
      <c r="NW71" s="154"/>
      <c r="NX71" s="154"/>
      <c r="NY71" s="154"/>
      <c r="NZ71" s="154"/>
      <c r="OA71" s="154"/>
      <c r="OB71" s="154"/>
      <c r="OC71" s="154"/>
      <c r="OD71" s="154"/>
      <c r="OE71" s="154"/>
      <c r="OF71" s="154"/>
      <c r="OG71" s="154"/>
      <c r="OH71" s="154"/>
      <c r="OI71" s="154"/>
      <c r="OJ71" s="154"/>
      <c r="OK71" s="154"/>
      <c r="OL71" s="154"/>
      <c r="OM71" s="154"/>
      <c r="ON71" s="154"/>
      <c r="OO71" s="154"/>
      <c r="OP71" s="154"/>
      <c r="OQ71" s="154"/>
      <c r="OR71" s="154"/>
      <c r="OS71" s="154"/>
      <c r="OT71" s="154"/>
      <c r="OU71" s="154"/>
      <c r="OV71" s="154"/>
      <c r="OW71" s="154"/>
      <c r="OX71" s="154"/>
      <c r="OY71" s="154"/>
      <c r="OZ71" s="154"/>
      <c r="PA71" s="154"/>
      <c r="PB71" s="154"/>
      <c r="PC71" s="154"/>
      <c r="PD71" s="154"/>
      <c r="PE71" s="154"/>
      <c r="PF71" s="154"/>
      <c r="PG71" s="154"/>
      <c r="PH71" s="154"/>
      <c r="PI71" s="154"/>
      <c r="PJ71" s="154"/>
      <c r="PK71" s="154"/>
      <c r="PL71" s="154"/>
      <c r="PM71" s="154"/>
      <c r="PN71" s="154"/>
      <c r="PO71" s="154"/>
      <c r="PP71" s="154"/>
      <c r="PQ71" s="154"/>
      <c r="PR71" s="154"/>
      <c r="PS71" s="154"/>
      <c r="PT71" s="154"/>
      <c r="PU71" s="154"/>
      <c r="PV71" s="154"/>
      <c r="PW71" s="154"/>
      <c r="PX71" s="154"/>
      <c r="PY71" s="154"/>
      <c r="PZ71" s="154"/>
      <c r="QA71" s="154"/>
      <c r="QB71" s="154"/>
      <c r="QC71" s="154"/>
      <c r="QD71" s="154"/>
      <c r="QE71" s="154"/>
      <c r="QF71" s="154"/>
      <c r="QG71" s="154"/>
      <c r="QH71" s="154"/>
      <c r="QI71" s="154"/>
      <c r="QJ71" s="154"/>
      <c r="QK71" s="154"/>
      <c r="QL71" s="154"/>
      <c r="QM71" s="154"/>
      <c r="QN71" s="154"/>
      <c r="QO71" s="154"/>
      <c r="QP71" s="154"/>
      <c r="QQ71" s="154"/>
      <c r="QR71" s="154"/>
      <c r="QS71" s="154"/>
      <c r="QT71" s="154"/>
      <c r="QU71" s="154"/>
      <c r="QV71" s="154"/>
      <c r="QW71" s="154"/>
      <c r="QX71" s="154"/>
      <c r="QY71" s="154"/>
      <c r="QZ71" s="154"/>
      <c r="RA71" s="154"/>
      <c r="RB71" s="154"/>
      <c r="RC71" s="154"/>
      <c r="RD71" s="154"/>
      <c r="RE71" s="154"/>
      <c r="RF71" s="154"/>
      <c r="RG71" s="154"/>
      <c r="RH71" s="154"/>
      <c r="RI71" s="154"/>
      <c r="RJ71" s="154"/>
      <c r="RK71" s="154"/>
      <c r="RL71" s="154"/>
      <c r="RM71" s="154"/>
      <c r="RN71" s="154"/>
      <c r="RO71" s="154"/>
      <c r="RP71" s="154"/>
      <c r="RQ71" s="154"/>
      <c r="RR71" s="154"/>
      <c r="RS71" s="154"/>
      <c r="RT71" s="154"/>
      <c r="RU71" s="154"/>
      <c r="RV71" s="154"/>
      <c r="RW71" s="154"/>
      <c r="RX71" s="154"/>
      <c r="RY71" s="154"/>
      <c r="RZ71" s="154"/>
      <c r="SA71" s="154"/>
      <c r="SB71" s="154"/>
      <c r="SC71" s="154"/>
      <c r="SD71" s="154"/>
      <c r="SE71" s="154"/>
      <c r="SF71" s="154"/>
      <c r="SG71" s="154"/>
      <c r="SH71" s="154"/>
      <c r="SI71" s="154"/>
      <c r="SJ71" s="154"/>
      <c r="SK71" s="154"/>
      <c r="SL71" s="154"/>
      <c r="SM71" s="154"/>
      <c r="SN71" s="154"/>
      <c r="SO71" s="154"/>
      <c r="SP71" s="154"/>
      <c r="SQ71" s="154"/>
      <c r="SR71" s="154"/>
      <c r="SS71" s="154"/>
      <c r="ST71" s="154"/>
      <c r="SU71" s="154"/>
      <c r="SV71" s="154"/>
      <c r="SW71" s="154"/>
      <c r="SX71" s="154"/>
      <c r="SY71" s="154"/>
      <c r="SZ71" s="154"/>
      <c r="TA71" s="154"/>
      <c r="TB71" s="154"/>
      <c r="TC71" s="154"/>
      <c r="TD71" s="154"/>
      <c r="TE71" s="154"/>
      <c r="TF71" s="154"/>
      <c r="TG71" s="154"/>
      <c r="TH71" s="154"/>
      <c r="TI71" s="154"/>
      <c r="TJ71" s="154"/>
      <c r="TK71" s="154"/>
      <c r="TL71" s="154"/>
      <c r="TM71" s="154"/>
      <c r="TN71" s="154"/>
      <c r="TO71" s="154"/>
      <c r="TP71" s="154"/>
      <c r="TQ71" s="154"/>
      <c r="TR71" s="154"/>
      <c r="TS71" s="154"/>
      <c r="TT71" s="154"/>
      <c r="TU71" s="154"/>
      <c r="TV71" s="154"/>
      <c r="TW71" s="154"/>
      <c r="TX71" s="154"/>
      <c r="TY71" s="154"/>
      <c r="TZ71" s="154"/>
      <c r="UA71" s="154"/>
      <c r="UB71" s="154"/>
      <c r="UC71" s="154"/>
      <c r="UD71" s="154"/>
      <c r="UE71" s="154"/>
      <c r="UF71" s="154"/>
      <c r="UG71" s="154"/>
      <c r="UH71" s="154"/>
      <c r="UI71" s="154"/>
      <c r="UJ71" s="154"/>
      <c r="UK71" s="154"/>
      <c r="UL71" s="154"/>
      <c r="UM71" s="154"/>
      <c r="UN71" s="154"/>
      <c r="UO71" s="154"/>
      <c r="UP71" s="154"/>
      <c r="UQ71" s="154"/>
      <c r="UR71" s="154"/>
      <c r="US71" s="154"/>
      <c r="UT71" s="154"/>
      <c r="UU71" s="154"/>
      <c r="UV71" s="154"/>
      <c r="UW71" s="154"/>
      <c r="UX71" s="154"/>
      <c r="UY71" s="154"/>
      <c r="UZ71" s="154"/>
      <c r="VA71" s="154"/>
      <c r="VB71" s="154"/>
      <c r="VC71" s="154"/>
      <c r="VD71" s="154"/>
      <c r="VE71" s="154"/>
      <c r="VF71" s="154"/>
      <c r="VG71" s="154"/>
      <c r="VH71" s="154"/>
      <c r="VI71" s="154"/>
      <c r="VJ71" s="154"/>
      <c r="VK71" s="154"/>
      <c r="VL71" s="154"/>
      <c r="VM71" s="154"/>
      <c r="VN71" s="154"/>
      <c r="VO71" s="154"/>
      <c r="VP71" s="154"/>
      <c r="VQ71" s="154"/>
      <c r="VR71" s="154"/>
      <c r="VS71" s="154"/>
      <c r="VT71" s="154"/>
      <c r="VU71" s="154"/>
      <c r="VV71" s="154"/>
      <c r="VW71" s="154"/>
      <c r="VX71" s="154"/>
      <c r="VY71" s="154"/>
      <c r="VZ71" s="154"/>
      <c r="WA71" s="154"/>
      <c r="WB71" s="154"/>
      <c r="WC71" s="154"/>
      <c r="WD71" s="154"/>
      <c r="WE71" s="154"/>
      <c r="WF71" s="154"/>
      <c r="WG71" s="154"/>
      <c r="WH71" s="154"/>
      <c r="WI71" s="154"/>
      <c r="WJ71" s="154"/>
      <c r="WK71" s="154"/>
      <c r="WL71" s="154"/>
      <c r="WM71" s="154"/>
      <c r="WN71" s="154"/>
      <c r="WO71" s="154"/>
      <c r="WP71" s="154"/>
      <c r="WQ71" s="154"/>
      <c r="WR71" s="154"/>
      <c r="WS71" s="154"/>
      <c r="WT71" s="154"/>
      <c r="WU71" s="154"/>
      <c r="WV71" s="154"/>
      <c r="WW71" s="154"/>
      <c r="WX71" s="154"/>
      <c r="WY71" s="154"/>
      <c r="WZ71" s="154"/>
      <c r="XA71" s="154"/>
      <c r="XB71" s="154"/>
      <c r="XC71" s="154"/>
      <c r="XD71" s="154"/>
      <c r="XE71" s="154"/>
      <c r="XF71" s="154"/>
      <c r="XG71" s="154"/>
      <c r="XH71" s="154"/>
      <c r="XI71" s="154"/>
      <c r="XJ71" s="154"/>
      <c r="XK71" s="154"/>
      <c r="XL71" s="154"/>
      <c r="XM71" s="154"/>
      <c r="XN71" s="154"/>
      <c r="XO71" s="154"/>
      <c r="XP71" s="154"/>
      <c r="XQ71" s="154"/>
      <c r="XR71" s="154"/>
      <c r="XS71" s="154"/>
      <c r="XT71" s="154"/>
      <c r="XU71" s="154"/>
      <c r="XV71" s="154"/>
      <c r="XW71" s="154"/>
      <c r="XX71" s="154"/>
      <c r="XY71" s="154"/>
      <c r="XZ71" s="154"/>
      <c r="YA71" s="154"/>
      <c r="YB71" s="154"/>
      <c r="YC71" s="154"/>
      <c r="YD71" s="154"/>
      <c r="YE71" s="154"/>
      <c r="YF71" s="154"/>
      <c r="YG71" s="154"/>
      <c r="YH71" s="154"/>
      <c r="YI71" s="154"/>
      <c r="YJ71" s="154"/>
      <c r="YK71" s="154"/>
      <c r="YL71" s="154"/>
      <c r="YM71" s="154"/>
      <c r="YN71" s="154"/>
      <c r="YO71" s="154"/>
      <c r="YP71" s="154"/>
      <c r="YQ71" s="154"/>
      <c r="YR71" s="154"/>
      <c r="YS71" s="154"/>
      <c r="YT71" s="154"/>
      <c r="YU71" s="154"/>
      <c r="YV71" s="154"/>
      <c r="YW71" s="154"/>
      <c r="YX71" s="154"/>
      <c r="YY71" s="154"/>
      <c r="YZ71" s="154"/>
      <c r="ZA71" s="154"/>
      <c r="ZB71" s="154"/>
      <c r="ZC71" s="154"/>
      <c r="ZD71" s="154"/>
      <c r="ZE71" s="154"/>
      <c r="ZF71" s="154"/>
      <c r="ZG71" s="154"/>
      <c r="ZH71" s="154"/>
      <c r="ZI71" s="154"/>
      <c r="ZJ71" s="154"/>
      <c r="ZK71" s="154"/>
      <c r="ZL71" s="154"/>
      <c r="ZM71" s="154"/>
      <c r="ZN71" s="154"/>
      <c r="ZO71" s="154"/>
      <c r="ZP71" s="154"/>
      <c r="ZQ71" s="154"/>
      <c r="ZR71" s="154"/>
      <c r="ZS71" s="154"/>
      <c r="ZT71" s="154"/>
      <c r="ZU71" s="154"/>
      <c r="ZV71" s="154"/>
      <c r="ZW71" s="154"/>
      <c r="ZX71" s="154"/>
      <c r="ZY71" s="154"/>
      <c r="ZZ71" s="154"/>
      <c r="AAA71" s="154"/>
      <c r="AAB71" s="154"/>
      <c r="AAC71" s="154"/>
      <c r="AAD71" s="154"/>
      <c r="AAE71" s="154"/>
      <c r="AAF71" s="154"/>
      <c r="AAG71" s="154"/>
      <c r="AAH71" s="154"/>
      <c r="AAI71" s="154"/>
      <c r="AAJ71" s="154"/>
      <c r="AAK71" s="154"/>
      <c r="AAL71" s="154"/>
      <c r="AAM71" s="154"/>
      <c r="AAN71" s="154"/>
      <c r="AAO71" s="154"/>
      <c r="AAP71" s="154"/>
      <c r="AAQ71" s="154"/>
      <c r="AAR71" s="154"/>
      <c r="AAS71" s="154"/>
      <c r="AAT71" s="154"/>
      <c r="AAU71" s="154"/>
      <c r="AAV71" s="154"/>
      <c r="AAW71" s="154"/>
      <c r="AAX71" s="154"/>
      <c r="AAY71" s="154"/>
      <c r="AAZ71" s="154"/>
      <c r="ABA71" s="154"/>
      <c r="ABB71" s="154"/>
      <c r="ABC71" s="154"/>
      <c r="ABD71" s="154"/>
      <c r="ABE71" s="154"/>
      <c r="ABF71" s="154"/>
      <c r="ABG71" s="154"/>
      <c r="ABH71" s="154"/>
      <c r="ABI71" s="154"/>
      <c r="ABJ71" s="154"/>
      <c r="ABK71" s="154"/>
      <c r="ABL71" s="154"/>
      <c r="ABM71" s="154"/>
      <c r="ABN71" s="154"/>
      <c r="ABO71" s="154"/>
      <c r="ABP71" s="154"/>
      <c r="ABQ71" s="154"/>
      <c r="ABR71" s="154"/>
      <c r="ABS71" s="154"/>
      <c r="ABT71" s="154"/>
      <c r="ABU71" s="154"/>
      <c r="ABV71" s="154"/>
      <c r="ABW71" s="154"/>
      <c r="ABX71" s="154"/>
      <c r="ABY71" s="154"/>
      <c r="ABZ71" s="154"/>
      <c r="ACA71" s="154"/>
      <c r="ACB71" s="154"/>
      <c r="ACC71" s="154"/>
      <c r="ACD71" s="154"/>
      <c r="ACE71" s="154"/>
      <c r="ACF71" s="154"/>
      <c r="ACG71" s="154"/>
      <c r="ACH71" s="154"/>
      <c r="ACI71" s="154"/>
      <c r="ACJ71" s="154"/>
      <c r="ACK71" s="154"/>
      <c r="ACL71" s="154"/>
      <c r="ACM71" s="154"/>
      <c r="ACN71" s="154"/>
      <c r="ACO71" s="154"/>
      <c r="ACP71" s="154"/>
      <c r="ACQ71" s="154"/>
      <c r="ACR71" s="154"/>
      <c r="ACS71" s="154"/>
      <c r="ACT71" s="154"/>
      <c r="ACU71" s="154"/>
      <c r="ACV71" s="154"/>
      <c r="ACW71" s="154"/>
      <c r="ACX71" s="154"/>
      <c r="ACY71" s="154"/>
      <c r="ACZ71" s="154"/>
      <c r="ADA71" s="154"/>
      <c r="ADB71" s="154"/>
      <c r="ADC71" s="154"/>
      <c r="ADD71" s="154"/>
      <c r="ADE71" s="154"/>
      <c r="ADF71" s="154"/>
      <c r="ADG71" s="154"/>
      <c r="ADH71" s="154"/>
      <c r="ADI71" s="154"/>
      <c r="ADJ71" s="154"/>
      <c r="ADK71" s="154"/>
      <c r="ADL71" s="154"/>
      <c r="ADM71" s="154"/>
      <c r="ADN71" s="154"/>
      <c r="ADO71" s="154"/>
      <c r="ADP71" s="154"/>
      <c r="ADQ71" s="154"/>
      <c r="ADR71" s="154"/>
      <c r="ADS71" s="154"/>
      <c r="ADT71" s="154"/>
      <c r="ADU71" s="154"/>
      <c r="ADV71" s="154"/>
      <c r="ADW71" s="154"/>
      <c r="ADX71" s="154"/>
      <c r="ADY71" s="154"/>
      <c r="ADZ71" s="154"/>
      <c r="AEA71" s="154"/>
      <c r="AEB71" s="154"/>
      <c r="AEC71" s="154"/>
      <c r="AED71" s="154"/>
      <c r="AEE71" s="154"/>
      <c r="AEF71" s="154"/>
      <c r="AEG71" s="154"/>
      <c r="AEH71" s="154"/>
      <c r="AEI71" s="154"/>
      <c r="AEJ71" s="154"/>
      <c r="AEK71" s="154"/>
      <c r="AEL71" s="154"/>
      <c r="AEM71" s="154"/>
      <c r="AEN71" s="154"/>
      <c r="AEO71" s="154"/>
      <c r="AEP71" s="154"/>
      <c r="AEQ71" s="154"/>
      <c r="AER71" s="154"/>
      <c r="AES71" s="154"/>
      <c r="AET71" s="154"/>
      <c r="AEU71" s="154"/>
      <c r="AEV71" s="154"/>
      <c r="AEW71" s="154"/>
      <c r="AEX71" s="154"/>
      <c r="AEY71" s="154"/>
      <c r="AEZ71" s="154"/>
      <c r="AFA71" s="154"/>
      <c r="AFB71" s="154"/>
      <c r="AFC71" s="154"/>
      <c r="AFD71" s="154"/>
      <c r="AFE71" s="154"/>
      <c r="AFF71" s="154"/>
      <c r="AFG71" s="154"/>
      <c r="AFH71" s="154"/>
      <c r="AFI71" s="154"/>
      <c r="AFJ71" s="154"/>
      <c r="AFK71" s="154"/>
      <c r="AFL71" s="154"/>
      <c r="AFM71" s="154"/>
      <c r="AFN71" s="154"/>
      <c r="AFO71" s="154"/>
      <c r="AFP71" s="154"/>
      <c r="AFQ71" s="154"/>
      <c r="AFR71" s="154"/>
      <c r="AFS71" s="154"/>
      <c r="AFT71" s="154"/>
      <c r="AFU71" s="154"/>
      <c r="AFV71" s="154"/>
      <c r="AFW71" s="154"/>
      <c r="AFX71" s="154"/>
      <c r="AFY71" s="154"/>
      <c r="AFZ71" s="154"/>
      <c r="AGA71" s="154"/>
      <c r="AGB71" s="154"/>
      <c r="AGC71" s="154"/>
      <c r="AGD71" s="154"/>
      <c r="AGE71" s="154"/>
      <c r="AGF71" s="154"/>
      <c r="AGG71" s="154"/>
      <c r="AGH71" s="154"/>
      <c r="AGI71" s="154"/>
      <c r="AGJ71" s="154"/>
      <c r="AGK71" s="154"/>
      <c r="AGL71" s="154"/>
      <c r="AGM71" s="154"/>
      <c r="AGN71" s="154"/>
      <c r="AGO71" s="154"/>
      <c r="AGP71" s="154"/>
      <c r="AGQ71" s="154"/>
      <c r="AGR71" s="154"/>
      <c r="AGS71" s="154"/>
      <c r="AGT71" s="154"/>
      <c r="AGU71" s="154"/>
      <c r="AGV71" s="154"/>
      <c r="AGW71" s="154"/>
      <c r="AGX71" s="154"/>
      <c r="AGY71" s="154"/>
      <c r="AGZ71" s="154"/>
      <c r="AHA71" s="154"/>
      <c r="AHB71" s="154"/>
      <c r="AHC71" s="154"/>
      <c r="AHD71" s="154"/>
      <c r="AHE71" s="154"/>
      <c r="AHF71" s="154"/>
      <c r="AHG71" s="154"/>
      <c r="AHH71" s="154"/>
      <c r="AHI71" s="154"/>
      <c r="AHJ71" s="154"/>
      <c r="AHK71" s="154"/>
      <c r="AHL71" s="154"/>
      <c r="AHM71" s="154"/>
      <c r="AHN71" s="154"/>
      <c r="AHO71" s="154"/>
      <c r="AHP71" s="154"/>
      <c r="AHQ71" s="154"/>
      <c r="AHR71" s="154"/>
      <c r="AHS71" s="154"/>
      <c r="AHT71" s="154"/>
      <c r="AHU71" s="154"/>
      <c r="AHV71" s="154"/>
      <c r="AHW71" s="154"/>
      <c r="AHX71" s="154"/>
      <c r="AHY71" s="154"/>
      <c r="AHZ71" s="154"/>
      <c r="AIA71" s="154"/>
      <c r="AIB71" s="154"/>
      <c r="AIC71" s="154"/>
      <c r="AID71" s="154"/>
      <c r="AIE71" s="154"/>
      <c r="AIF71" s="154"/>
      <c r="AIG71" s="154"/>
      <c r="AIH71" s="154"/>
      <c r="AII71" s="154"/>
      <c r="AIJ71" s="154"/>
      <c r="AIK71" s="154"/>
      <c r="AIL71" s="154"/>
      <c r="AIM71" s="154"/>
      <c r="AIN71" s="154"/>
      <c r="AIO71" s="154"/>
      <c r="AIP71" s="154"/>
      <c r="AIQ71" s="154"/>
      <c r="AIR71" s="154"/>
      <c r="AIS71" s="154"/>
      <c r="AIT71" s="154"/>
      <c r="AIU71" s="154"/>
      <c r="AIV71" s="154"/>
      <c r="AIW71" s="154"/>
      <c r="AIX71" s="154"/>
      <c r="AIY71" s="154"/>
      <c r="AIZ71" s="154"/>
      <c r="AJA71" s="154"/>
      <c r="AJB71" s="154"/>
      <c r="AJC71" s="154"/>
      <c r="AJD71" s="154"/>
      <c r="AJE71" s="154"/>
      <c r="AJF71" s="154"/>
      <c r="AJG71" s="154"/>
      <c r="AJH71" s="154"/>
      <c r="AJI71" s="154"/>
      <c r="AJJ71" s="154"/>
      <c r="AJK71" s="154"/>
      <c r="AJL71" s="154"/>
      <c r="AJM71" s="154"/>
      <c r="AJN71" s="154"/>
      <c r="AJO71" s="154"/>
      <c r="AJP71" s="154"/>
      <c r="AJQ71" s="154"/>
      <c r="AJR71" s="154"/>
      <c r="AJS71" s="154"/>
      <c r="AJT71" s="154"/>
      <c r="AJU71" s="154"/>
      <c r="AJV71" s="154"/>
      <c r="AJW71" s="154"/>
      <c r="AJX71" s="154"/>
      <c r="AJY71" s="154"/>
      <c r="AJZ71" s="154"/>
      <c r="AKA71" s="154"/>
      <c r="AKB71" s="154"/>
      <c r="AKC71" s="154"/>
      <c r="AKD71" s="154"/>
      <c r="AKE71" s="154"/>
      <c r="AKF71" s="154"/>
      <c r="AKG71" s="154"/>
      <c r="AKH71" s="154"/>
      <c r="AKI71" s="154"/>
      <c r="AKJ71" s="154"/>
      <c r="AKK71" s="154"/>
      <c r="AKL71" s="154"/>
      <c r="AKM71" s="154"/>
      <c r="AKN71" s="154"/>
      <c r="AKO71" s="154"/>
      <c r="AKP71" s="154"/>
      <c r="AKQ71" s="154"/>
      <c r="AKR71" s="154"/>
      <c r="AKS71" s="154"/>
      <c r="AKT71" s="154"/>
      <c r="AKU71" s="154"/>
      <c r="AKV71" s="154"/>
      <c r="AKW71" s="154"/>
      <c r="AKX71" s="154"/>
      <c r="AKY71" s="154"/>
      <c r="AKZ71" s="154"/>
      <c r="ALA71" s="154"/>
      <c r="ALB71" s="154"/>
      <c r="ALC71" s="154"/>
      <c r="ALD71" s="154"/>
      <c r="ALE71" s="154"/>
      <c r="ALF71" s="154"/>
      <c r="ALG71" s="154"/>
      <c r="ALH71" s="154"/>
      <c r="ALI71" s="154"/>
      <c r="ALJ71" s="154"/>
      <c r="ALK71" s="154"/>
      <c r="ALL71" s="154"/>
      <c r="ALM71" s="154"/>
      <c r="ALN71" s="154"/>
      <c r="ALO71" s="154"/>
      <c r="ALP71" s="154"/>
      <c r="ALQ71" s="154"/>
      <c r="ALR71" s="154"/>
    </row>
    <row r="72" spans="1:1006" s="152" customFormat="1">
      <c r="A72" s="306" t="s">
        <v>7242</v>
      </c>
      <c r="B72" s="307">
        <v>93358</v>
      </c>
      <c r="C72" s="358" t="str">
        <f>IFERROR(VLOOKUP(B72,'Serviços FEV2019'!$A$1:$AC$17000,2,),IFERROR(VLOOKUP(B72,'ORSE FEV2019'!$A$1:$S$16684,2,),VLOOKUP(B72,'COMPOSIÇÕES IFAL'!$B$1:$X$12973,2,)))</f>
        <v>ESCAVAÇÃO MANUAL DE VALA COM PROFUNDIDADE MENOR OU IGUAL A 1,30 M. AF_03/2016</v>
      </c>
      <c r="D72" s="296" t="str">
        <f>IFERROR(VLOOKUP(B72,'Serviços FEV2019'!$A$1:$AC$17000,3,),IFERROR(VLOOKUP(B72,'ORSE FEV2019'!$A$1:$S$16684,3,),VLOOKUP(B72,'COMPOSIÇÕES IFAL'!$B$1:$X$12973,3,)))</f>
        <v>M3</v>
      </c>
      <c r="E72" s="303">
        <f>Memorial!E65</f>
        <v>15.1</v>
      </c>
      <c r="F72" s="134">
        <f>IFERROR(VLOOKUP(B72,'Serviços FEV2019'!$A$1:$AC$17000,5,),IFERROR(VLOOKUP(B72,'ORSE FEV2019'!$A$1:$S$16684,4,),VLOOKUP(B72,'COMPOSIÇÕES IFAL'!$B$1:$X$12973,6,)))</f>
        <v>50.24</v>
      </c>
      <c r="G72" s="298">
        <f t="shared" ref="G72:G78" si="47">ROUND(F72*E72,2)</f>
        <v>758.62</v>
      </c>
      <c r="H72" s="298">
        <f t="shared" si="45"/>
        <v>969.67</v>
      </c>
      <c r="I72" s="349"/>
      <c r="J72" s="352">
        <f t="shared" ref="J72:J83" si="48">$G72*0.1</f>
        <v>75.862000000000009</v>
      </c>
      <c r="K72" s="352">
        <f t="shared" ref="K72:L83" si="49">$G72*0.35</f>
        <v>265.517</v>
      </c>
      <c r="L72" s="352">
        <f t="shared" si="49"/>
        <v>265.517</v>
      </c>
      <c r="M72" s="352">
        <f t="shared" ref="M72:M83" si="50">$G72*0.1</f>
        <v>75.862000000000009</v>
      </c>
      <c r="N72" s="317">
        <f t="shared" si="46"/>
        <v>37.931000000000004</v>
      </c>
      <c r="O72" s="317">
        <f t="shared" si="46"/>
        <v>37.931000000000004</v>
      </c>
      <c r="P72" s="317">
        <f t="shared" si="4"/>
        <v>758.62</v>
      </c>
      <c r="Q72" s="367">
        <f t="shared" si="28"/>
        <v>0</v>
      </c>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c r="BJ72" s="154"/>
      <c r="BK72" s="154"/>
      <c r="BL72" s="154"/>
      <c r="BM72" s="154"/>
      <c r="BN72" s="154"/>
      <c r="BO72" s="154"/>
      <c r="BP72" s="154"/>
      <c r="BQ72" s="154"/>
      <c r="BR72" s="154"/>
      <c r="BS72" s="154"/>
      <c r="BT72" s="154"/>
      <c r="BU72" s="154"/>
      <c r="BV72" s="154"/>
      <c r="BW72" s="154"/>
      <c r="BX72" s="154"/>
      <c r="BY72" s="154"/>
      <c r="BZ72" s="154"/>
      <c r="CA72" s="154"/>
      <c r="CB72" s="154"/>
      <c r="CC72" s="154"/>
      <c r="CD72" s="154"/>
      <c r="CE72" s="154"/>
      <c r="CF72" s="154"/>
      <c r="CG72" s="154"/>
      <c r="CH72" s="154"/>
      <c r="CI72" s="154"/>
      <c r="CJ72" s="154"/>
      <c r="CK72" s="154"/>
      <c r="CL72" s="154"/>
      <c r="CM72" s="154"/>
      <c r="CN72" s="154"/>
      <c r="CO72" s="154"/>
      <c r="CP72" s="154"/>
      <c r="CQ72" s="154"/>
      <c r="CR72" s="154"/>
      <c r="CS72" s="154"/>
      <c r="CT72" s="154"/>
      <c r="CU72" s="154"/>
      <c r="CV72" s="154"/>
      <c r="CW72" s="154"/>
      <c r="CX72" s="154"/>
      <c r="CY72" s="154"/>
      <c r="CZ72" s="154"/>
      <c r="DA72" s="154"/>
      <c r="DB72" s="154"/>
      <c r="DC72" s="154"/>
      <c r="DD72" s="154"/>
      <c r="DE72" s="154"/>
      <c r="DF72" s="154"/>
      <c r="DG72" s="154"/>
      <c r="DH72" s="154"/>
      <c r="DI72" s="154"/>
      <c r="DJ72" s="154"/>
      <c r="DK72" s="154"/>
      <c r="DL72" s="154"/>
      <c r="DM72" s="154"/>
      <c r="DN72" s="154"/>
      <c r="DO72" s="154"/>
      <c r="DP72" s="154"/>
      <c r="DQ72" s="154"/>
      <c r="DR72" s="154"/>
      <c r="DS72" s="154"/>
      <c r="DT72" s="154"/>
      <c r="DU72" s="154"/>
      <c r="DV72" s="154"/>
      <c r="DW72" s="154"/>
      <c r="DX72" s="154"/>
      <c r="DY72" s="154"/>
      <c r="DZ72" s="154"/>
      <c r="EA72" s="154"/>
      <c r="EB72" s="154"/>
      <c r="EC72" s="154"/>
      <c r="ED72" s="154"/>
      <c r="EE72" s="154"/>
      <c r="EF72" s="154"/>
      <c r="EG72" s="154"/>
      <c r="EH72" s="154"/>
      <c r="EI72" s="154"/>
      <c r="EJ72" s="154"/>
      <c r="EK72" s="154"/>
      <c r="EL72" s="154"/>
      <c r="EM72" s="154"/>
      <c r="EN72" s="154"/>
      <c r="EO72" s="154"/>
      <c r="EP72" s="154"/>
      <c r="EQ72" s="154"/>
      <c r="ER72" s="154"/>
      <c r="ES72" s="154"/>
      <c r="ET72" s="154"/>
      <c r="EU72" s="154"/>
      <c r="EV72" s="154"/>
      <c r="EW72" s="154"/>
      <c r="EX72" s="154"/>
      <c r="EY72" s="154"/>
      <c r="EZ72" s="154"/>
      <c r="FA72" s="154"/>
      <c r="FB72" s="154"/>
      <c r="FC72" s="154"/>
      <c r="FD72" s="154"/>
      <c r="FE72" s="154"/>
      <c r="FF72" s="154"/>
      <c r="FG72" s="154"/>
      <c r="FH72" s="154"/>
      <c r="FI72" s="154"/>
      <c r="FJ72" s="154"/>
      <c r="FK72" s="154"/>
      <c r="FL72" s="154"/>
      <c r="FM72" s="154"/>
      <c r="FN72" s="154"/>
      <c r="FO72" s="154"/>
      <c r="FP72" s="154"/>
      <c r="FQ72" s="154"/>
      <c r="FR72" s="154"/>
      <c r="FS72" s="154"/>
      <c r="FT72" s="154"/>
      <c r="FU72" s="154"/>
      <c r="FV72" s="154"/>
      <c r="FW72" s="154"/>
      <c r="FX72" s="154"/>
      <c r="FY72" s="154"/>
      <c r="FZ72" s="154"/>
      <c r="GA72" s="154"/>
      <c r="GB72" s="154"/>
      <c r="GC72" s="154"/>
      <c r="GD72" s="154"/>
      <c r="GE72" s="154"/>
      <c r="GF72" s="154"/>
      <c r="GG72" s="154"/>
      <c r="GH72" s="154"/>
      <c r="GI72" s="154"/>
      <c r="GJ72" s="154"/>
      <c r="GK72" s="154"/>
      <c r="GL72" s="154"/>
      <c r="GM72" s="154"/>
      <c r="GN72" s="154"/>
      <c r="GO72" s="154"/>
      <c r="GP72" s="154"/>
      <c r="GQ72" s="154"/>
      <c r="GR72" s="154"/>
      <c r="GS72" s="154"/>
      <c r="GT72" s="154"/>
      <c r="GU72" s="154"/>
      <c r="GV72" s="154"/>
      <c r="GW72" s="154"/>
      <c r="GX72" s="154"/>
      <c r="GY72" s="154"/>
      <c r="GZ72" s="154"/>
      <c r="HA72" s="154"/>
      <c r="HB72" s="154"/>
      <c r="HC72" s="154"/>
      <c r="HD72" s="154"/>
      <c r="HE72" s="154"/>
      <c r="HF72" s="154"/>
      <c r="HG72" s="154"/>
      <c r="HH72" s="154"/>
      <c r="HI72" s="154"/>
      <c r="HJ72" s="154"/>
      <c r="HK72" s="154"/>
      <c r="HL72" s="154"/>
      <c r="HM72" s="154"/>
      <c r="HN72" s="154"/>
      <c r="HO72" s="154"/>
      <c r="HP72" s="154"/>
      <c r="HQ72" s="154"/>
      <c r="HR72" s="154"/>
      <c r="HS72" s="154"/>
      <c r="HT72" s="154"/>
      <c r="HU72" s="154"/>
      <c r="HV72" s="154"/>
      <c r="HW72" s="154"/>
      <c r="HX72" s="154"/>
      <c r="HY72" s="154"/>
      <c r="HZ72" s="154"/>
      <c r="IA72" s="154"/>
      <c r="IB72" s="154"/>
      <c r="IC72" s="154"/>
      <c r="ID72" s="154"/>
      <c r="IE72" s="154"/>
      <c r="IF72" s="154"/>
      <c r="IG72" s="154"/>
      <c r="IH72" s="154"/>
      <c r="II72" s="154"/>
      <c r="IJ72" s="154"/>
      <c r="IK72" s="154"/>
      <c r="IL72" s="154"/>
      <c r="IM72" s="154"/>
      <c r="IN72" s="154"/>
      <c r="IO72" s="154"/>
      <c r="IP72" s="154"/>
      <c r="IQ72" s="154"/>
      <c r="IR72" s="154"/>
      <c r="IS72" s="154"/>
      <c r="IT72" s="154"/>
      <c r="IU72" s="154"/>
      <c r="IV72" s="154"/>
      <c r="IW72" s="154"/>
      <c r="IX72" s="154"/>
      <c r="IY72" s="154"/>
      <c r="IZ72" s="154"/>
      <c r="JA72" s="154"/>
      <c r="JB72" s="154"/>
      <c r="JC72" s="154"/>
      <c r="JD72" s="154"/>
      <c r="JE72" s="154"/>
      <c r="JF72" s="154"/>
      <c r="JG72" s="154"/>
      <c r="JH72" s="154"/>
      <c r="JI72" s="154"/>
      <c r="JJ72" s="154"/>
      <c r="JK72" s="154"/>
      <c r="JL72" s="154"/>
      <c r="JM72" s="154"/>
      <c r="JN72" s="154"/>
      <c r="JO72" s="154"/>
      <c r="JP72" s="154"/>
      <c r="JQ72" s="154"/>
      <c r="JR72" s="154"/>
      <c r="JS72" s="154"/>
      <c r="JT72" s="154"/>
      <c r="JU72" s="154"/>
      <c r="JV72" s="154"/>
      <c r="JW72" s="154"/>
      <c r="JX72" s="154"/>
      <c r="JY72" s="154"/>
      <c r="JZ72" s="154"/>
      <c r="KA72" s="154"/>
      <c r="KB72" s="154"/>
      <c r="KC72" s="154"/>
      <c r="KD72" s="154"/>
      <c r="KE72" s="154"/>
      <c r="KF72" s="154"/>
      <c r="KG72" s="154"/>
      <c r="KH72" s="154"/>
      <c r="KI72" s="154"/>
      <c r="KJ72" s="154"/>
      <c r="KK72" s="154"/>
      <c r="KL72" s="154"/>
      <c r="KM72" s="154"/>
      <c r="KN72" s="154"/>
      <c r="KO72" s="154"/>
      <c r="KP72" s="154"/>
      <c r="KQ72" s="154"/>
      <c r="KR72" s="154"/>
      <c r="KS72" s="154"/>
      <c r="KT72" s="154"/>
      <c r="KU72" s="154"/>
      <c r="KV72" s="154"/>
      <c r="KW72" s="154"/>
      <c r="KX72" s="154"/>
      <c r="KY72" s="154"/>
      <c r="KZ72" s="154"/>
      <c r="LA72" s="154"/>
      <c r="LB72" s="154"/>
      <c r="LC72" s="154"/>
      <c r="LD72" s="154"/>
      <c r="LE72" s="154"/>
      <c r="LF72" s="154"/>
      <c r="LG72" s="154"/>
      <c r="LH72" s="154"/>
      <c r="LI72" s="154"/>
      <c r="LJ72" s="154"/>
      <c r="LK72" s="154"/>
      <c r="LL72" s="154"/>
      <c r="LM72" s="154"/>
      <c r="LN72" s="154"/>
      <c r="LO72" s="154"/>
      <c r="LP72" s="154"/>
      <c r="LQ72" s="154"/>
      <c r="LR72" s="154"/>
      <c r="LS72" s="154"/>
      <c r="LT72" s="154"/>
      <c r="LU72" s="154"/>
      <c r="LV72" s="154"/>
      <c r="LW72" s="154"/>
      <c r="LX72" s="154"/>
      <c r="LY72" s="154"/>
      <c r="LZ72" s="154"/>
      <c r="MA72" s="154"/>
      <c r="MB72" s="154"/>
      <c r="MC72" s="154"/>
      <c r="MD72" s="154"/>
      <c r="ME72" s="154"/>
      <c r="MF72" s="154"/>
      <c r="MG72" s="154"/>
      <c r="MH72" s="154"/>
      <c r="MI72" s="154"/>
      <c r="MJ72" s="154"/>
      <c r="MK72" s="154"/>
      <c r="ML72" s="154"/>
      <c r="MM72" s="154"/>
      <c r="MN72" s="154"/>
      <c r="MO72" s="154"/>
      <c r="MP72" s="154"/>
      <c r="MQ72" s="154"/>
      <c r="MR72" s="154"/>
      <c r="MS72" s="154"/>
      <c r="MT72" s="154"/>
      <c r="MU72" s="154"/>
      <c r="MV72" s="154"/>
      <c r="MW72" s="154"/>
      <c r="MX72" s="154"/>
      <c r="MY72" s="154"/>
      <c r="MZ72" s="154"/>
      <c r="NA72" s="154"/>
      <c r="NB72" s="154"/>
      <c r="NC72" s="154"/>
      <c r="ND72" s="154"/>
      <c r="NE72" s="154"/>
      <c r="NF72" s="154"/>
      <c r="NG72" s="154"/>
      <c r="NH72" s="154"/>
      <c r="NI72" s="154"/>
      <c r="NJ72" s="154"/>
      <c r="NK72" s="154"/>
      <c r="NL72" s="154"/>
      <c r="NM72" s="154"/>
      <c r="NN72" s="154"/>
      <c r="NO72" s="154"/>
      <c r="NP72" s="154"/>
      <c r="NQ72" s="154"/>
      <c r="NR72" s="154"/>
      <c r="NS72" s="154"/>
      <c r="NT72" s="154"/>
      <c r="NU72" s="154"/>
      <c r="NV72" s="154"/>
      <c r="NW72" s="154"/>
      <c r="NX72" s="154"/>
      <c r="NY72" s="154"/>
      <c r="NZ72" s="154"/>
      <c r="OA72" s="154"/>
      <c r="OB72" s="154"/>
      <c r="OC72" s="154"/>
      <c r="OD72" s="154"/>
      <c r="OE72" s="154"/>
      <c r="OF72" s="154"/>
      <c r="OG72" s="154"/>
      <c r="OH72" s="154"/>
      <c r="OI72" s="154"/>
      <c r="OJ72" s="154"/>
      <c r="OK72" s="154"/>
      <c r="OL72" s="154"/>
      <c r="OM72" s="154"/>
      <c r="ON72" s="154"/>
      <c r="OO72" s="154"/>
      <c r="OP72" s="154"/>
      <c r="OQ72" s="154"/>
      <c r="OR72" s="154"/>
      <c r="OS72" s="154"/>
      <c r="OT72" s="154"/>
      <c r="OU72" s="154"/>
      <c r="OV72" s="154"/>
      <c r="OW72" s="154"/>
      <c r="OX72" s="154"/>
      <c r="OY72" s="154"/>
      <c r="OZ72" s="154"/>
      <c r="PA72" s="154"/>
      <c r="PB72" s="154"/>
      <c r="PC72" s="154"/>
      <c r="PD72" s="154"/>
      <c r="PE72" s="154"/>
      <c r="PF72" s="154"/>
      <c r="PG72" s="154"/>
      <c r="PH72" s="154"/>
      <c r="PI72" s="154"/>
      <c r="PJ72" s="154"/>
      <c r="PK72" s="154"/>
      <c r="PL72" s="154"/>
      <c r="PM72" s="154"/>
      <c r="PN72" s="154"/>
      <c r="PO72" s="154"/>
      <c r="PP72" s="154"/>
      <c r="PQ72" s="154"/>
      <c r="PR72" s="154"/>
      <c r="PS72" s="154"/>
      <c r="PT72" s="154"/>
      <c r="PU72" s="154"/>
      <c r="PV72" s="154"/>
      <c r="PW72" s="154"/>
      <c r="PX72" s="154"/>
      <c r="PY72" s="154"/>
      <c r="PZ72" s="154"/>
      <c r="QA72" s="154"/>
      <c r="QB72" s="154"/>
      <c r="QC72" s="154"/>
      <c r="QD72" s="154"/>
      <c r="QE72" s="154"/>
      <c r="QF72" s="154"/>
      <c r="QG72" s="154"/>
      <c r="QH72" s="154"/>
      <c r="QI72" s="154"/>
      <c r="QJ72" s="154"/>
      <c r="QK72" s="154"/>
      <c r="QL72" s="154"/>
      <c r="QM72" s="154"/>
      <c r="QN72" s="154"/>
      <c r="QO72" s="154"/>
      <c r="QP72" s="154"/>
      <c r="QQ72" s="154"/>
      <c r="QR72" s="154"/>
      <c r="QS72" s="154"/>
      <c r="QT72" s="154"/>
      <c r="QU72" s="154"/>
      <c r="QV72" s="154"/>
      <c r="QW72" s="154"/>
      <c r="QX72" s="154"/>
      <c r="QY72" s="154"/>
      <c r="QZ72" s="154"/>
      <c r="RA72" s="154"/>
      <c r="RB72" s="154"/>
      <c r="RC72" s="154"/>
      <c r="RD72" s="154"/>
      <c r="RE72" s="154"/>
      <c r="RF72" s="154"/>
      <c r="RG72" s="154"/>
      <c r="RH72" s="154"/>
      <c r="RI72" s="154"/>
      <c r="RJ72" s="154"/>
      <c r="RK72" s="154"/>
      <c r="RL72" s="154"/>
      <c r="RM72" s="154"/>
      <c r="RN72" s="154"/>
      <c r="RO72" s="154"/>
      <c r="RP72" s="154"/>
      <c r="RQ72" s="154"/>
      <c r="RR72" s="154"/>
      <c r="RS72" s="154"/>
      <c r="RT72" s="154"/>
      <c r="RU72" s="154"/>
      <c r="RV72" s="154"/>
      <c r="RW72" s="154"/>
      <c r="RX72" s="154"/>
      <c r="RY72" s="154"/>
      <c r="RZ72" s="154"/>
      <c r="SA72" s="154"/>
      <c r="SB72" s="154"/>
      <c r="SC72" s="154"/>
      <c r="SD72" s="154"/>
      <c r="SE72" s="154"/>
      <c r="SF72" s="154"/>
      <c r="SG72" s="154"/>
      <c r="SH72" s="154"/>
      <c r="SI72" s="154"/>
      <c r="SJ72" s="154"/>
      <c r="SK72" s="154"/>
      <c r="SL72" s="154"/>
      <c r="SM72" s="154"/>
      <c r="SN72" s="154"/>
      <c r="SO72" s="154"/>
      <c r="SP72" s="154"/>
      <c r="SQ72" s="154"/>
      <c r="SR72" s="154"/>
      <c r="SS72" s="154"/>
      <c r="ST72" s="154"/>
      <c r="SU72" s="154"/>
      <c r="SV72" s="154"/>
      <c r="SW72" s="154"/>
      <c r="SX72" s="154"/>
      <c r="SY72" s="154"/>
      <c r="SZ72" s="154"/>
      <c r="TA72" s="154"/>
      <c r="TB72" s="154"/>
      <c r="TC72" s="154"/>
      <c r="TD72" s="154"/>
      <c r="TE72" s="154"/>
      <c r="TF72" s="154"/>
      <c r="TG72" s="154"/>
      <c r="TH72" s="154"/>
      <c r="TI72" s="154"/>
      <c r="TJ72" s="154"/>
      <c r="TK72" s="154"/>
      <c r="TL72" s="154"/>
      <c r="TM72" s="154"/>
      <c r="TN72" s="154"/>
      <c r="TO72" s="154"/>
      <c r="TP72" s="154"/>
      <c r="TQ72" s="154"/>
      <c r="TR72" s="154"/>
      <c r="TS72" s="154"/>
      <c r="TT72" s="154"/>
      <c r="TU72" s="154"/>
      <c r="TV72" s="154"/>
      <c r="TW72" s="154"/>
      <c r="TX72" s="154"/>
      <c r="TY72" s="154"/>
      <c r="TZ72" s="154"/>
      <c r="UA72" s="154"/>
      <c r="UB72" s="154"/>
      <c r="UC72" s="154"/>
      <c r="UD72" s="154"/>
      <c r="UE72" s="154"/>
      <c r="UF72" s="154"/>
      <c r="UG72" s="154"/>
      <c r="UH72" s="154"/>
      <c r="UI72" s="154"/>
      <c r="UJ72" s="154"/>
      <c r="UK72" s="154"/>
      <c r="UL72" s="154"/>
      <c r="UM72" s="154"/>
      <c r="UN72" s="154"/>
      <c r="UO72" s="154"/>
      <c r="UP72" s="154"/>
      <c r="UQ72" s="154"/>
      <c r="UR72" s="154"/>
      <c r="US72" s="154"/>
      <c r="UT72" s="154"/>
      <c r="UU72" s="154"/>
      <c r="UV72" s="154"/>
      <c r="UW72" s="154"/>
      <c r="UX72" s="154"/>
      <c r="UY72" s="154"/>
      <c r="UZ72" s="154"/>
      <c r="VA72" s="154"/>
      <c r="VB72" s="154"/>
      <c r="VC72" s="154"/>
      <c r="VD72" s="154"/>
      <c r="VE72" s="154"/>
      <c r="VF72" s="154"/>
      <c r="VG72" s="154"/>
      <c r="VH72" s="154"/>
      <c r="VI72" s="154"/>
      <c r="VJ72" s="154"/>
      <c r="VK72" s="154"/>
      <c r="VL72" s="154"/>
      <c r="VM72" s="154"/>
      <c r="VN72" s="154"/>
      <c r="VO72" s="154"/>
      <c r="VP72" s="154"/>
      <c r="VQ72" s="154"/>
      <c r="VR72" s="154"/>
      <c r="VS72" s="154"/>
      <c r="VT72" s="154"/>
      <c r="VU72" s="154"/>
      <c r="VV72" s="154"/>
      <c r="VW72" s="154"/>
      <c r="VX72" s="154"/>
      <c r="VY72" s="154"/>
      <c r="VZ72" s="154"/>
      <c r="WA72" s="154"/>
      <c r="WB72" s="154"/>
      <c r="WC72" s="154"/>
      <c r="WD72" s="154"/>
      <c r="WE72" s="154"/>
      <c r="WF72" s="154"/>
      <c r="WG72" s="154"/>
      <c r="WH72" s="154"/>
      <c r="WI72" s="154"/>
      <c r="WJ72" s="154"/>
      <c r="WK72" s="154"/>
      <c r="WL72" s="154"/>
      <c r="WM72" s="154"/>
      <c r="WN72" s="154"/>
      <c r="WO72" s="154"/>
      <c r="WP72" s="154"/>
      <c r="WQ72" s="154"/>
      <c r="WR72" s="154"/>
      <c r="WS72" s="154"/>
      <c r="WT72" s="154"/>
      <c r="WU72" s="154"/>
      <c r="WV72" s="154"/>
      <c r="WW72" s="154"/>
      <c r="WX72" s="154"/>
      <c r="WY72" s="154"/>
      <c r="WZ72" s="154"/>
      <c r="XA72" s="154"/>
      <c r="XB72" s="154"/>
      <c r="XC72" s="154"/>
      <c r="XD72" s="154"/>
      <c r="XE72" s="154"/>
      <c r="XF72" s="154"/>
      <c r="XG72" s="154"/>
      <c r="XH72" s="154"/>
      <c r="XI72" s="154"/>
      <c r="XJ72" s="154"/>
      <c r="XK72" s="154"/>
      <c r="XL72" s="154"/>
      <c r="XM72" s="154"/>
      <c r="XN72" s="154"/>
      <c r="XO72" s="154"/>
      <c r="XP72" s="154"/>
      <c r="XQ72" s="154"/>
      <c r="XR72" s="154"/>
      <c r="XS72" s="154"/>
      <c r="XT72" s="154"/>
      <c r="XU72" s="154"/>
      <c r="XV72" s="154"/>
      <c r="XW72" s="154"/>
      <c r="XX72" s="154"/>
      <c r="XY72" s="154"/>
      <c r="XZ72" s="154"/>
      <c r="YA72" s="154"/>
      <c r="YB72" s="154"/>
      <c r="YC72" s="154"/>
      <c r="YD72" s="154"/>
      <c r="YE72" s="154"/>
      <c r="YF72" s="154"/>
      <c r="YG72" s="154"/>
      <c r="YH72" s="154"/>
      <c r="YI72" s="154"/>
      <c r="YJ72" s="154"/>
      <c r="YK72" s="154"/>
      <c r="YL72" s="154"/>
      <c r="YM72" s="154"/>
      <c r="YN72" s="154"/>
      <c r="YO72" s="154"/>
      <c r="YP72" s="154"/>
      <c r="YQ72" s="154"/>
      <c r="YR72" s="154"/>
      <c r="YS72" s="154"/>
      <c r="YT72" s="154"/>
      <c r="YU72" s="154"/>
      <c r="YV72" s="154"/>
      <c r="YW72" s="154"/>
      <c r="YX72" s="154"/>
      <c r="YY72" s="154"/>
      <c r="YZ72" s="154"/>
      <c r="ZA72" s="154"/>
      <c r="ZB72" s="154"/>
      <c r="ZC72" s="154"/>
      <c r="ZD72" s="154"/>
      <c r="ZE72" s="154"/>
      <c r="ZF72" s="154"/>
      <c r="ZG72" s="154"/>
      <c r="ZH72" s="154"/>
      <c r="ZI72" s="154"/>
      <c r="ZJ72" s="154"/>
      <c r="ZK72" s="154"/>
      <c r="ZL72" s="154"/>
      <c r="ZM72" s="154"/>
      <c r="ZN72" s="154"/>
      <c r="ZO72" s="154"/>
      <c r="ZP72" s="154"/>
      <c r="ZQ72" s="154"/>
      <c r="ZR72" s="154"/>
      <c r="ZS72" s="154"/>
      <c r="ZT72" s="154"/>
      <c r="ZU72" s="154"/>
      <c r="ZV72" s="154"/>
      <c r="ZW72" s="154"/>
      <c r="ZX72" s="154"/>
      <c r="ZY72" s="154"/>
      <c r="ZZ72" s="154"/>
      <c r="AAA72" s="154"/>
      <c r="AAB72" s="154"/>
      <c r="AAC72" s="154"/>
      <c r="AAD72" s="154"/>
      <c r="AAE72" s="154"/>
      <c r="AAF72" s="154"/>
      <c r="AAG72" s="154"/>
      <c r="AAH72" s="154"/>
      <c r="AAI72" s="154"/>
      <c r="AAJ72" s="154"/>
      <c r="AAK72" s="154"/>
      <c r="AAL72" s="154"/>
      <c r="AAM72" s="154"/>
      <c r="AAN72" s="154"/>
      <c r="AAO72" s="154"/>
      <c r="AAP72" s="154"/>
      <c r="AAQ72" s="154"/>
      <c r="AAR72" s="154"/>
      <c r="AAS72" s="154"/>
      <c r="AAT72" s="154"/>
      <c r="AAU72" s="154"/>
      <c r="AAV72" s="154"/>
      <c r="AAW72" s="154"/>
      <c r="AAX72" s="154"/>
      <c r="AAY72" s="154"/>
      <c r="AAZ72" s="154"/>
      <c r="ABA72" s="154"/>
      <c r="ABB72" s="154"/>
      <c r="ABC72" s="154"/>
      <c r="ABD72" s="154"/>
      <c r="ABE72" s="154"/>
      <c r="ABF72" s="154"/>
      <c r="ABG72" s="154"/>
      <c r="ABH72" s="154"/>
      <c r="ABI72" s="154"/>
      <c r="ABJ72" s="154"/>
      <c r="ABK72" s="154"/>
      <c r="ABL72" s="154"/>
      <c r="ABM72" s="154"/>
      <c r="ABN72" s="154"/>
      <c r="ABO72" s="154"/>
      <c r="ABP72" s="154"/>
      <c r="ABQ72" s="154"/>
      <c r="ABR72" s="154"/>
      <c r="ABS72" s="154"/>
      <c r="ABT72" s="154"/>
      <c r="ABU72" s="154"/>
      <c r="ABV72" s="154"/>
      <c r="ABW72" s="154"/>
      <c r="ABX72" s="154"/>
      <c r="ABY72" s="154"/>
      <c r="ABZ72" s="154"/>
      <c r="ACA72" s="154"/>
      <c r="ACB72" s="154"/>
      <c r="ACC72" s="154"/>
      <c r="ACD72" s="154"/>
      <c r="ACE72" s="154"/>
      <c r="ACF72" s="154"/>
      <c r="ACG72" s="154"/>
      <c r="ACH72" s="154"/>
      <c r="ACI72" s="154"/>
      <c r="ACJ72" s="154"/>
      <c r="ACK72" s="154"/>
      <c r="ACL72" s="154"/>
      <c r="ACM72" s="154"/>
      <c r="ACN72" s="154"/>
      <c r="ACO72" s="154"/>
      <c r="ACP72" s="154"/>
      <c r="ACQ72" s="154"/>
      <c r="ACR72" s="154"/>
      <c r="ACS72" s="154"/>
      <c r="ACT72" s="154"/>
      <c r="ACU72" s="154"/>
      <c r="ACV72" s="154"/>
      <c r="ACW72" s="154"/>
      <c r="ACX72" s="154"/>
      <c r="ACY72" s="154"/>
      <c r="ACZ72" s="154"/>
      <c r="ADA72" s="154"/>
      <c r="ADB72" s="154"/>
      <c r="ADC72" s="154"/>
      <c r="ADD72" s="154"/>
      <c r="ADE72" s="154"/>
      <c r="ADF72" s="154"/>
      <c r="ADG72" s="154"/>
      <c r="ADH72" s="154"/>
      <c r="ADI72" s="154"/>
      <c r="ADJ72" s="154"/>
      <c r="ADK72" s="154"/>
      <c r="ADL72" s="154"/>
      <c r="ADM72" s="154"/>
      <c r="ADN72" s="154"/>
      <c r="ADO72" s="154"/>
      <c r="ADP72" s="154"/>
      <c r="ADQ72" s="154"/>
      <c r="ADR72" s="154"/>
      <c r="ADS72" s="154"/>
      <c r="ADT72" s="154"/>
      <c r="ADU72" s="154"/>
      <c r="ADV72" s="154"/>
      <c r="ADW72" s="154"/>
      <c r="ADX72" s="154"/>
      <c r="ADY72" s="154"/>
      <c r="ADZ72" s="154"/>
      <c r="AEA72" s="154"/>
      <c r="AEB72" s="154"/>
      <c r="AEC72" s="154"/>
      <c r="AED72" s="154"/>
      <c r="AEE72" s="154"/>
      <c r="AEF72" s="154"/>
      <c r="AEG72" s="154"/>
      <c r="AEH72" s="154"/>
      <c r="AEI72" s="154"/>
      <c r="AEJ72" s="154"/>
      <c r="AEK72" s="154"/>
      <c r="AEL72" s="154"/>
      <c r="AEM72" s="154"/>
      <c r="AEN72" s="154"/>
      <c r="AEO72" s="154"/>
      <c r="AEP72" s="154"/>
      <c r="AEQ72" s="154"/>
      <c r="AER72" s="154"/>
      <c r="AES72" s="154"/>
      <c r="AET72" s="154"/>
      <c r="AEU72" s="154"/>
      <c r="AEV72" s="154"/>
      <c r="AEW72" s="154"/>
      <c r="AEX72" s="154"/>
      <c r="AEY72" s="154"/>
      <c r="AEZ72" s="154"/>
      <c r="AFA72" s="154"/>
      <c r="AFB72" s="154"/>
      <c r="AFC72" s="154"/>
      <c r="AFD72" s="154"/>
      <c r="AFE72" s="154"/>
      <c r="AFF72" s="154"/>
      <c r="AFG72" s="154"/>
      <c r="AFH72" s="154"/>
      <c r="AFI72" s="154"/>
      <c r="AFJ72" s="154"/>
      <c r="AFK72" s="154"/>
      <c r="AFL72" s="154"/>
      <c r="AFM72" s="154"/>
      <c r="AFN72" s="154"/>
      <c r="AFO72" s="154"/>
      <c r="AFP72" s="154"/>
      <c r="AFQ72" s="154"/>
      <c r="AFR72" s="154"/>
      <c r="AFS72" s="154"/>
      <c r="AFT72" s="154"/>
      <c r="AFU72" s="154"/>
      <c r="AFV72" s="154"/>
      <c r="AFW72" s="154"/>
      <c r="AFX72" s="154"/>
      <c r="AFY72" s="154"/>
      <c r="AFZ72" s="154"/>
      <c r="AGA72" s="154"/>
      <c r="AGB72" s="154"/>
      <c r="AGC72" s="154"/>
      <c r="AGD72" s="154"/>
      <c r="AGE72" s="154"/>
      <c r="AGF72" s="154"/>
      <c r="AGG72" s="154"/>
      <c r="AGH72" s="154"/>
      <c r="AGI72" s="154"/>
      <c r="AGJ72" s="154"/>
      <c r="AGK72" s="154"/>
      <c r="AGL72" s="154"/>
      <c r="AGM72" s="154"/>
      <c r="AGN72" s="154"/>
      <c r="AGO72" s="154"/>
      <c r="AGP72" s="154"/>
      <c r="AGQ72" s="154"/>
      <c r="AGR72" s="154"/>
      <c r="AGS72" s="154"/>
      <c r="AGT72" s="154"/>
      <c r="AGU72" s="154"/>
      <c r="AGV72" s="154"/>
      <c r="AGW72" s="154"/>
      <c r="AGX72" s="154"/>
      <c r="AGY72" s="154"/>
      <c r="AGZ72" s="154"/>
      <c r="AHA72" s="154"/>
      <c r="AHB72" s="154"/>
      <c r="AHC72" s="154"/>
      <c r="AHD72" s="154"/>
      <c r="AHE72" s="154"/>
      <c r="AHF72" s="154"/>
      <c r="AHG72" s="154"/>
      <c r="AHH72" s="154"/>
      <c r="AHI72" s="154"/>
      <c r="AHJ72" s="154"/>
      <c r="AHK72" s="154"/>
      <c r="AHL72" s="154"/>
      <c r="AHM72" s="154"/>
      <c r="AHN72" s="154"/>
      <c r="AHO72" s="154"/>
      <c r="AHP72" s="154"/>
      <c r="AHQ72" s="154"/>
      <c r="AHR72" s="154"/>
      <c r="AHS72" s="154"/>
      <c r="AHT72" s="154"/>
      <c r="AHU72" s="154"/>
      <c r="AHV72" s="154"/>
      <c r="AHW72" s="154"/>
      <c r="AHX72" s="154"/>
      <c r="AHY72" s="154"/>
      <c r="AHZ72" s="154"/>
      <c r="AIA72" s="154"/>
      <c r="AIB72" s="154"/>
      <c r="AIC72" s="154"/>
      <c r="AID72" s="154"/>
      <c r="AIE72" s="154"/>
      <c r="AIF72" s="154"/>
      <c r="AIG72" s="154"/>
      <c r="AIH72" s="154"/>
      <c r="AII72" s="154"/>
      <c r="AIJ72" s="154"/>
      <c r="AIK72" s="154"/>
      <c r="AIL72" s="154"/>
      <c r="AIM72" s="154"/>
      <c r="AIN72" s="154"/>
      <c r="AIO72" s="154"/>
      <c r="AIP72" s="154"/>
      <c r="AIQ72" s="154"/>
      <c r="AIR72" s="154"/>
      <c r="AIS72" s="154"/>
      <c r="AIT72" s="154"/>
      <c r="AIU72" s="154"/>
      <c r="AIV72" s="154"/>
      <c r="AIW72" s="154"/>
      <c r="AIX72" s="154"/>
      <c r="AIY72" s="154"/>
      <c r="AIZ72" s="154"/>
      <c r="AJA72" s="154"/>
      <c r="AJB72" s="154"/>
      <c r="AJC72" s="154"/>
      <c r="AJD72" s="154"/>
      <c r="AJE72" s="154"/>
      <c r="AJF72" s="154"/>
      <c r="AJG72" s="154"/>
      <c r="AJH72" s="154"/>
      <c r="AJI72" s="154"/>
      <c r="AJJ72" s="154"/>
      <c r="AJK72" s="154"/>
      <c r="AJL72" s="154"/>
      <c r="AJM72" s="154"/>
      <c r="AJN72" s="154"/>
      <c r="AJO72" s="154"/>
      <c r="AJP72" s="154"/>
      <c r="AJQ72" s="154"/>
      <c r="AJR72" s="154"/>
      <c r="AJS72" s="154"/>
      <c r="AJT72" s="154"/>
      <c r="AJU72" s="154"/>
      <c r="AJV72" s="154"/>
      <c r="AJW72" s="154"/>
      <c r="AJX72" s="154"/>
      <c r="AJY72" s="154"/>
      <c r="AJZ72" s="154"/>
      <c r="AKA72" s="154"/>
      <c r="AKB72" s="154"/>
      <c r="AKC72" s="154"/>
      <c r="AKD72" s="154"/>
      <c r="AKE72" s="154"/>
      <c r="AKF72" s="154"/>
      <c r="AKG72" s="154"/>
      <c r="AKH72" s="154"/>
      <c r="AKI72" s="154"/>
      <c r="AKJ72" s="154"/>
      <c r="AKK72" s="154"/>
      <c r="AKL72" s="154"/>
      <c r="AKM72" s="154"/>
      <c r="AKN72" s="154"/>
      <c r="AKO72" s="154"/>
      <c r="AKP72" s="154"/>
      <c r="AKQ72" s="154"/>
      <c r="AKR72" s="154"/>
      <c r="AKS72" s="154"/>
      <c r="AKT72" s="154"/>
      <c r="AKU72" s="154"/>
      <c r="AKV72" s="154"/>
      <c r="AKW72" s="154"/>
      <c r="AKX72" s="154"/>
      <c r="AKY72" s="154"/>
      <c r="AKZ72" s="154"/>
      <c r="ALA72" s="154"/>
      <c r="ALB72" s="154"/>
      <c r="ALC72" s="154"/>
      <c r="ALD72" s="154"/>
      <c r="ALE72" s="154"/>
      <c r="ALF72" s="154"/>
      <c r="ALG72" s="154"/>
      <c r="ALH72" s="154"/>
      <c r="ALI72" s="154"/>
      <c r="ALJ72" s="154"/>
      <c r="ALK72" s="154"/>
      <c r="ALL72" s="154"/>
      <c r="ALM72" s="154"/>
      <c r="ALN72" s="154"/>
      <c r="ALO72" s="154"/>
      <c r="ALP72" s="154"/>
      <c r="ALQ72" s="154"/>
      <c r="ALR72" s="154"/>
    </row>
    <row r="73" spans="1:1006" s="152" customFormat="1" ht="36">
      <c r="A73" s="306" t="s">
        <v>7243</v>
      </c>
      <c r="B73" s="307" t="str">
        <f>'COMPOSIÇÕES IFAL'!B224</f>
        <v>IFAL 5.03</v>
      </c>
      <c r="C73" s="358" t="str">
        <f>IFERROR(VLOOKUP(B73,'Serviços FEV2019'!$A$1:$AC$17000,2,),IFERROR(VLOOKUP(B73,'ORSE FEV2019'!$A$1:$S$16684,2,),VLOOKUP(B73,'COMPOSIÇÕES IFAL'!$B$1:$X$12973,2,)))</f>
        <v>FUNDAÇÃO DE CONCRETO SIMPLES FCK = 15MPA, 40 X 40 (CM X CM), PREPARO MECÂNICO COM BETONEIRA 600 L, INCLUSIVE LANÇAMENTO, ADENSAMENTO E ACABAMENTO NA INFRAESTRUTURA</v>
      </c>
      <c r="D73" s="296" t="str">
        <f>IFERROR(VLOOKUP(B73,'Serviços FEV2019'!$A$1:$AC$17000,3,),IFERROR(VLOOKUP(B73,'ORSE FEV2019'!$A$1:$S$16684,3,),VLOOKUP(B73,'COMPOSIÇÕES IFAL'!$B$1:$X$12973,3,)))</f>
        <v>M3</v>
      </c>
      <c r="E73" s="303">
        <f>Memorial!E66</f>
        <v>10.07</v>
      </c>
      <c r="F73" s="134">
        <f>IFERROR(VLOOKUP(B73,'Serviços FEV2019'!$A$1:$AC$17000,5,),IFERROR(VLOOKUP(B73,'ORSE FEV2019'!$A$1:$S$16684,4,),VLOOKUP(B73,'COMPOSIÇÕES IFAL'!$B$1:$X$12973,6,)))</f>
        <v>286.91000000000003</v>
      </c>
      <c r="G73" s="298">
        <f t="shared" si="47"/>
        <v>2889.18</v>
      </c>
      <c r="H73" s="298">
        <f t="shared" si="45"/>
        <v>3692.95</v>
      </c>
      <c r="I73" s="349"/>
      <c r="J73" s="352">
        <f t="shared" si="48"/>
        <v>288.91800000000001</v>
      </c>
      <c r="K73" s="352">
        <f t="shared" si="49"/>
        <v>1011.2129999999999</v>
      </c>
      <c r="L73" s="352">
        <f t="shared" si="49"/>
        <v>1011.2129999999999</v>
      </c>
      <c r="M73" s="352">
        <f t="shared" si="50"/>
        <v>288.91800000000001</v>
      </c>
      <c r="N73" s="317">
        <f t="shared" si="46"/>
        <v>144.459</v>
      </c>
      <c r="O73" s="317">
        <f t="shared" si="46"/>
        <v>144.459</v>
      </c>
      <c r="P73" s="317">
        <f t="shared" si="4"/>
        <v>2889.1799999999994</v>
      </c>
      <c r="Q73" s="367">
        <f t="shared" si="28"/>
        <v>0</v>
      </c>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4"/>
      <c r="BQ73" s="154"/>
      <c r="BR73" s="154"/>
      <c r="BS73" s="154"/>
      <c r="BT73" s="154"/>
      <c r="BU73" s="154"/>
      <c r="BV73" s="154"/>
      <c r="BW73" s="154"/>
      <c r="BX73" s="154"/>
      <c r="BY73" s="154"/>
      <c r="BZ73" s="154"/>
      <c r="CA73" s="154"/>
      <c r="CB73" s="154"/>
      <c r="CC73" s="154"/>
      <c r="CD73" s="154"/>
      <c r="CE73" s="154"/>
      <c r="CF73" s="154"/>
      <c r="CG73" s="154"/>
      <c r="CH73" s="154"/>
      <c r="CI73" s="154"/>
      <c r="CJ73" s="154"/>
      <c r="CK73" s="154"/>
      <c r="CL73" s="154"/>
      <c r="CM73" s="154"/>
      <c r="CN73" s="154"/>
      <c r="CO73" s="154"/>
      <c r="CP73" s="154"/>
      <c r="CQ73" s="154"/>
      <c r="CR73" s="154"/>
      <c r="CS73" s="154"/>
      <c r="CT73" s="154"/>
      <c r="CU73" s="154"/>
      <c r="CV73" s="154"/>
      <c r="CW73" s="154"/>
      <c r="CX73" s="154"/>
      <c r="CY73" s="154"/>
      <c r="CZ73" s="154"/>
      <c r="DA73" s="154"/>
      <c r="DB73" s="154"/>
      <c r="DC73" s="154"/>
      <c r="DD73" s="154"/>
      <c r="DE73" s="154"/>
      <c r="DF73" s="154"/>
      <c r="DG73" s="154"/>
      <c r="DH73" s="154"/>
      <c r="DI73" s="154"/>
      <c r="DJ73" s="154"/>
      <c r="DK73" s="154"/>
      <c r="DL73" s="154"/>
      <c r="DM73" s="154"/>
      <c r="DN73" s="154"/>
      <c r="DO73" s="154"/>
      <c r="DP73" s="154"/>
      <c r="DQ73" s="154"/>
      <c r="DR73" s="154"/>
      <c r="DS73" s="154"/>
      <c r="DT73" s="154"/>
      <c r="DU73" s="154"/>
      <c r="DV73" s="154"/>
      <c r="DW73" s="154"/>
      <c r="DX73" s="154"/>
      <c r="DY73" s="154"/>
      <c r="DZ73" s="154"/>
      <c r="EA73" s="154"/>
      <c r="EB73" s="154"/>
      <c r="EC73" s="154"/>
      <c r="ED73" s="154"/>
      <c r="EE73" s="154"/>
      <c r="EF73" s="154"/>
      <c r="EG73" s="154"/>
      <c r="EH73" s="154"/>
      <c r="EI73" s="154"/>
      <c r="EJ73" s="154"/>
      <c r="EK73" s="154"/>
      <c r="EL73" s="154"/>
      <c r="EM73" s="154"/>
      <c r="EN73" s="154"/>
      <c r="EO73" s="154"/>
      <c r="EP73" s="154"/>
      <c r="EQ73" s="154"/>
      <c r="ER73" s="154"/>
      <c r="ES73" s="154"/>
      <c r="ET73" s="154"/>
      <c r="EU73" s="154"/>
      <c r="EV73" s="154"/>
      <c r="EW73" s="154"/>
      <c r="EX73" s="154"/>
      <c r="EY73" s="154"/>
      <c r="EZ73" s="154"/>
      <c r="FA73" s="154"/>
      <c r="FB73" s="154"/>
      <c r="FC73" s="154"/>
      <c r="FD73" s="154"/>
      <c r="FE73" s="154"/>
      <c r="FF73" s="154"/>
      <c r="FG73" s="154"/>
      <c r="FH73" s="154"/>
      <c r="FI73" s="154"/>
      <c r="FJ73" s="154"/>
      <c r="FK73" s="154"/>
      <c r="FL73" s="154"/>
      <c r="FM73" s="154"/>
      <c r="FN73" s="154"/>
      <c r="FO73" s="154"/>
      <c r="FP73" s="154"/>
      <c r="FQ73" s="154"/>
      <c r="FR73" s="154"/>
      <c r="FS73" s="154"/>
      <c r="FT73" s="154"/>
      <c r="FU73" s="154"/>
      <c r="FV73" s="154"/>
      <c r="FW73" s="154"/>
      <c r="FX73" s="154"/>
      <c r="FY73" s="154"/>
      <c r="FZ73" s="154"/>
      <c r="GA73" s="154"/>
      <c r="GB73" s="154"/>
      <c r="GC73" s="154"/>
      <c r="GD73" s="154"/>
      <c r="GE73" s="154"/>
      <c r="GF73" s="154"/>
      <c r="GG73" s="154"/>
      <c r="GH73" s="154"/>
      <c r="GI73" s="154"/>
      <c r="GJ73" s="154"/>
      <c r="GK73" s="154"/>
      <c r="GL73" s="154"/>
      <c r="GM73" s="154"/>
      <c r="GN73" s="154"/>
      <c r="GO73" s="154"/>
      <c r="GP73" s="154"/>
      <c r="GQ73" s="154"/>
      <c r="GR73" s="154"/>
      <c r="GS73" s="154"/>
      <c r="GT73" s="154"/>
      <c r="GU73" s="154"/>
      <c r="GV73" s="154"/>
      <c r="GW73" s="154"/>
      <c r="GX73" s="154"/>
      <c r="GY73" s="154"/>
      <c r="GZ73" s="154"/>
      <c r="HA73" s="154"/>
      <c r="HB73" s="154"/>
      <c r="HC73" s="154"/>
      <c r="HD73" s="154"/>
      <c r="HE73" s="154"/>
      <c r="HF73" s="154"/>
      <c r="HG73" s="154"/>
      <c r="HH73" s="154"/>
      <c r="HI73" s="154"/>
      <c r="HJ73" s="154"/>
      <c r="HK73" s="154"/>
      <c r="HL73" s="154"/>
      <c r="HM73" s="154"/>
      <c r="HN73" s="154"/>
      <c r="HO73" s="154"/>
      <c r="HP73" s="154"/>
      <c r="HQ73" s="154"/>
      <c r="HR73" s="154"/>
      <c r="HS73" s="154"/>
      <c r="HT73" s="154"/>
      <c r="HU73" s="154"/>
      <c r="HV73" s="154"/>
      <c r="HW73" s="154"/>
      <c r="HX73" s="154"/>
      <c r="HY73" s="154"/>
      <c r="HZ73" s="154"/>
      <c r="IA73" s="154"/>
      <c r="IB73" s="154"/>
      <c r="IC73" s="154"/>
      <c r="ID73" s="154"/>
      <c r="IE73" s="154"/>
      <c r="IF73" s="154"/>
      <c r="IG73" s="154"/>
      <c r="IH73" s="154"/>
      <c r="II73" s="154"/>
      <c r="IJ73" s="154"/>
      <c r="IK73" s="154"/>
      <c r="IL73" s="154"/>
      <c r="IM73" s="154"/>
      <c r="IN73" s="154"/>
      <c r="IO73" s="154"/>
      <c r="IP73" s="154"/>
      <c r="IQ73" s="154"/>
      <c r="IR73" s="154"/>
      <c r="IS73" s="154"/>
      <c r="IT73" s="154"/>
      <c r="IU73" s="154"/>
      <c r="IV73" s="154"/>
      <c r="IW73" s="154"/>
      <c r="IX73" s="154"/>
      <c r="IY73" s="154"/>
      <c r="IZ73" s="154"/>
      <c r="JA73" s="154"/>
      <c r="JB73" s="154"/>
      <c r="JC73" s="154"/>
      <c r="JD73" s="154"/>
      <c r="JE73" s="154"/>
      <c r="JF73" s="154"/>
      <c r="JG73" s="154"/>
      <c r="JH73" s="154"/>
      <c r="JI73" s="154"/>
      <c r="JJ73" s="154"/>
      <c r="JK73" s="154"/>
      <c r="JL73" s="154"/>
      <c r="JM73" s="154"/>
      <c r="JN73" s="154"/>
      <c r="JO73" s="154"/>
      <c r="JP73" s="154"/>
      <c r="JQ73" s="154"/>
      <c r="JR73" s="154"/>
      <c r="JS73" s="154"/>
      <c r="JT73" s="154"/>
      <c r="JU73" s="154"/>
      <c r="JV73" s="154"/>
      <c r="JW73" s="154"/>
      <c r="JX73" s="154"/>
      <c r="JY73" s="154"/>
      <c r="JZ73" s="154"/>
      <c r="KA73" s="154"/>
      <c r="KB73" s="154"/>
      <c r="KC73" s="154"/>
      <c r="KD73" s="154"/>
      <c r="KE73" s="154"/>
      <c r="KF73" s="154"/>
      <c r="KG73" s="154"/>
      <c r="KH73" s="154"/>
      <c r="KI73" s="154"/>
      <c r="KJ73" s="154"/>
      <c r="KK73" s="154"/>
      <c r="KL73" s="154"/>
      <c r="KM73" s="154"/>
      <c r="KN73" s="154"/>
      <c r="KO73" s="154"/>
      <c r="KP73" s="154"/>
      <c r="KQ73" s="154"/>
      <c r="KR73" s="154"/>
      <c r="KS73" s="154"/>
      <c r="KT73" s="154"/>
      <c r="KU73" s="154"/>
      <c r="KV73" s="154"/>
      <c r="KW73" s="154"/>
      <c r="KX73" s="154"/>
      <c r="KY73" s="154"/>
      <c r="KZ73" s="154"/>
      <c r="LA73" s="154"/>
      <c r="LB73" s="154"/>
      <c r="LC73" s="154"/>
      <c r="LD73" s="154"/>
      <c r="LE73" s="154"/>
      <c r="LF73" s="154"/>
      <c r="LG73" s="154"/>
      <c r="LH73" s="154"/>
      <c r="LI73" s="154"/>
      <c r="LJ73" s="154"/>
      <c r="LK73" s="154"/>
      <c r="LL73" s="154"/>
      <c r="LM73" s="154"/>
      <c r="LN73" s="154"/>
      <c r="LO73" s="154"/>
      <c r="LP73" s="154"/>
      <c r="LQ73" s="154"/>
      <c r="LR73" s="154"/>
      <c r="LS73" s="154"/>
      <c r="LT73" s="154"/>
      <c r="LU73" s="154"/>
      <c r="LV73" s="154"/>
      <c r="LW73" s="154"/>
      <c r="LX73" s="154"/>
      <c r="LY73" s="154"/>
      <c r="LZ73" s="154"/>
      <c r="MA73" s="154"/>
      <c r="MB73" s="154"/>
      <c r="MC73" s="154"/>
      <c r="MD73" s="154"/>
      <c r="ME73" s="154"/>
      <c r="MF73" s="154"/>
      <c r="MG73" s="154"/>
      <c r="MH73" s="154"/>
      <c r="MI73" s="154"/>
      <c r="MJ73" s="154"/>
      <c r="MK73" s="154"/>
      <c r="ML73" s="154"/>
      <c r="MM73" s="154"/>
      <c r="MN73" s="154"/>
      <c r="MO73" s="154"/>
      <c r="MP73" s="154"/>
      <c r="MQ73" s="154"/>
      <c r="MR73" s="154"/>
      <c r="MS73" s="154"/>
      <c r="MT73" s="154"/>
      <c r="MU73" s="154"/>
      <c r="MV73" s="154"/>
      <c r="MW73" s="154"/>
      <c r="MX73" s="154"/>
      <c r="MY73" s="154"/>
      <c r="MZ73" s="154"/>
      <c r="NA73" s="154"/>
      <c r="NB73" s="154"/>
      <c r="NC73" s="154"/>
      <c r="ND73" s="154"/>
      <c r="NE73" s="154"/>
      <c r="NF73" s="154"/>
      <c r="NG73" s="154"/>
      <c r="NH73" s="154"/>
      <c r="NI73" s="154"/>
      <c r="NJ73" s="154"/>
      <c r="NK73" s="154"/>
      <c r="NL73" s="154"/>
      <c r="NM73" s="154"/>
      <c r="NN73" s="154"/>
      <c r="NO73" s="154"/>
      <c r="NP73" s="154"/>
      <c r="NQ73" s="154"/>
      <c r="NR73" s="154"/>
      <c r="NS73" s="154"/>
      <c r="NT73" s="154"/>
      <c r="NU73" s="154"/>
      <c r="NV73" s="154"/>
      <c r="NW73" s="154"/>
      <c r="NX73" s="154"/>
      <c r="NY73" s="154"/>
      <c r="NZ73" s="154"/>
      <c r="OA73" s="154"/>
      <c r="OB73" s="154"/>
      <c r="OC73" s="154"/>
      <c r="OD73" s="154"/>
      <c r="OE73" s="154"/>
      <c r="OF73" s="154"/>
      <c r="OG73" s="154"/>
      <c r="OH73" s="154"/>
      <c r="OI73" s="154"/>
      <c r="OJ73" s="154"/>
      <c r="OK73" s="154"/>
      <c r="OL73" s="154"/>
      <c r="OM73" s="154"/>
      <c r="ON73" s="154"/>
      <c r="OO73" s="154"/>
      <c r="OP73" s="154"/>
      <c r="OQ73" s="154"/>
      <c r="OR73" s="154"/>
      <c r="OS73" s="154"/>
      <c r="OT73" s="154"/>
      <c r="OU73" s="154"/>
      <c r="OV73" s="154"/>
      <c r="OW73" s="154"/>
      <c r="OX73" s="154"/>
      <c r="OY73" s="154"/>
      <c r="OZ73" s="154"/>
      <c r="PA73" s="154"/>
      <c r="PB73" s="154"/>
      <c r="PC73" s="154"/>
      <c r="PD73" s="154"/>
      <c r="PE73" s="154"/>
      <c r="PF73" s="154"/>
      <c r="PG73" s="154"/>
      <c r="PH73" s="154"/>
      <c r="PI73" s="154"/>
      <c r="PJ73" s="154"/>
      <c r="PK73" s="154"/>
      <c r="PL73" s="154"/>
      <c r="PM73" s="154"/>
      <c r="PN73" s="154"/>
      <c r="PO73" s="154"/>
      <c r="PP73" s="154"/>
      <c r="PQ73" s="154"/>
      <c r="PR73" s="154"/>
      <c r="PS73" s="154"/>
      <c r="PT73" s="154"/>
      <c r="PU73" s="154"/>
      <c r="PV73" s="154"/>
      <c r="PW73" s="154"/>
      <c r="PX73" s="154"/>
      <c r="PY73" s="154"/>
      <c r="PZ73" s="154"/>
      <c r="QA73" s="154"/>
      <c r="QB73" s="154"/>
      <c r="QC73" s="154"/>
      <c r="QD73" s="154"/>
      <c r="QE73" s="154"/>
      <c r="QF73" s="154"/>
      <c r="QG73" s="154"/>
      <c r="QH73" s="154"/>
      <c r="QI73" s="154"/>
      <c r="QJ73" s="154"/>
      <c r="QK73" s="154"/>
      <c r="QL73" s="154"/>
      <c r="QM73" s="154"/>
      <c r="QN73" s="154"/>
      <c r="QO73" s="154"/>
      <c r="QP73" s="154"/>
      <c r="QQ73" s="154"/>
      <c r="QR73" s="154"/>
      <c r="QS73" s="154"/>
      <c r="QT73" s="154"/>
      <c r="QU73" s="154"/>
      <c r="QV73" s="154"/>
      <c r="QW73" s="154"/>
      <c r="QX73" s="154"/>
      <c r="QY73" s="154"/>
      <c r="QZ73" s="154"/>
      <c r="RA73" s="154"/>
      <c r="RB73" s="154"/>
      <c r="RC73" s="154"/>
      <c r="RD73" s="154"/>
      <c r="RE73" s="154"/>
      <c r="RF73" s="154"/>
      <c r="RG73" s="154"/>
      <c r="RH73" s="154"/>
      <c r="RI73" s="154"/>
      <c r="RJ73" s="154"/>
      <c r="RK73" s="154"/>
      <c r="RL73" s="154"/>
      <c r="RM73" s="154"/>
      <c r="RN73" s="154"/>
      <c r="RO73" s="154"/>
      <c r="RP73" s="154"/>
      <c r="RQ73" s="154"/>
      <c r="RR73" s="154"/>
      <c r="RS73" s="154"/>
      <c r="RT73" s="154"/>
      <c r="RU73" s="154"/>
      <c r="RV73" s="154"/>
      <c r="RW73" s="154"/>
      <c r="RX73" s="154"/>
      <c r="RY73" s="154"/>
      <c r="RZ73" s="154"/>
      <c r="SA73" s="154"/>
      <c r="SB73" s="154"/>
      <c r="SC73" s="154"/>
      <c r="SD73" s="154"/>
      <c r="SE73" s="154"/>
      <c r="SF73" s="154"/>
      <c r="SG73" s="154"/>
      <c r="SH73" s="154"/>
      <c r="SI73" s="154"/>
      <c r="SJ73" s="154"/>
      <c r="SK73" s="154"/>
      <c r="SL73" s="154"/>
      <c r="SM73" s="154"/>
      <c r="SN73" s="154"/>
      <c r="SO73" s="154"/>
      <c r="SP73" s="154"/>
      <c r="SQ73" s="154"/>
      <c r="SR73" s="154"/>
      <c r="SS73" s="154"/>
      <c r="ST73" s="154"/>
      <c r="SU73" s="154"/>
      <c r="SV73" s="154"/>
      <c r="SW73" s="154"/>
      <c r="SX73" s="154"/>
      <c r="SY73" s="154"/>
      <c r="SZ73" s="154"/>
      <c r="TA73" s="154"/>
      <c r="TB73" s="154"/>
      <c r="TC73" s="154"/>
      <c r="TD73" s="154"/>
      <c r="TE73" s="154"/>
      <c r="TF73" s="154"/>
      <c r="TG73" s="154"/>
      <c r="TH73" s="154"/>
      <c r="TI73" s="154"/>
      <c r="TJ73" s="154"/>
      <c r="TK73" s="154"/>
      <c r="TL73" s="154"/>
      <c r="TM73" s="154"/>
      <c r="TN73" s="154"/>
      <c r="TO73" s="154"/>
      <c r="TP73" s="154"/>
      <c r="TQ73" s="154"/>
      <c r="TR73" s="154"/>
      <c r="TS73" s="154"/>
      <c r="TT73" s="154"/>
      <c r="TU73" s="154"/>
      <c r="TV73" s="154"/>
      <c r="TW73" s="154"/>
      <c r="TX73" s="154"/>
      <c r="TY73" s="154"/>
      <c r="TZ73" s="154"/>
      <c r="UA73" s="154"/>
      <c r="UB73" s="154"/>
      <c r="UC73" s="154"/>
      <c r="UD73" s="154"/>
      <c r="UE73" s="154"/>
      <c r="UF73" s="154"/>
      <c r="UG73" s="154"/>
      <c r="UH73" s="154"/>
      <c r="UI73" s="154"/>
      <c r="UJ73" s="154"/>
      <c r="UK73" s="154"/>
      <c r="UL73" s="154"/>
      <c r="UM73" s="154"/>
      <c r="UN73" s="154"/>
      <c r="UO73" s="154"/>
      <c r="UP73" s="154"/>
      <c r="UQ73" s="154"/>
      <c r="UR73" s="154"/>
      <c r="US73" s="154"/>
      <c r="UT73" s="154"/>
      <c r="UU73" s="154"/>
      <c r="UV73" s="154"/>
      <c r="UW73" s="154"/>
      <c r="UX73" s="154"/>
      <c r="UY73" s="154"/>
      <c r="UZ73" s="154"/>
      <c r="VA73" s="154"/>
      <c r="VB73" s="154"/>
      <c r="VC73" s="154"/>
      <c r="VD73" s="154"/>
      <c r="VE73" s="154"/>
      <c r="VF73" s="154"/>
      <c r="VG73" s="154"/>
      <c r="VH73" s="154"/>
      <c r="VI73" s="154"/>
      <c r="VJ73" s="154"/>
      <c r="VK73" s="154"/>
      <c r="VL73" s="154"/>
      <c r="VM73" s="154"/>
      <c r="VN73" s="154"/>
      <c r="VO73" s="154"/>
      <c r="VP73" s="154"/>
      <c r="VQ73" s="154"/>
      <c r="VR73" s="154"/>
      <c r="VS73" s="154"/>
      <c r="VT73" s="154"/>
      <c r="VU73" s="154"/>
      <c r="VV73" s="154"/>
      <c r="VW73" s="154"/>
      <c r="VX73" s="154"/>
      <c r="VY73" s="154"/>
      <c r="VZ73" s="154"/>
      <c r="WA73" s="154"/>
      <c r="WB73" s="154"/>
      <c r="WC73" s="154"/>
      <c r="WD73" s="154"/>
      <c r="WE73" s="154"/>
      <c r="WF73" s="154"/>
      <c r="WG73" s="154"/>
      <c r="WH73" s="154"/>
      <c r="WI73" s="154"/>
      <c r="WJ73" s="154"/>
      <c r="WK73" s="154"/>
      <c r="WL73" s="154"/>
      <c r="WM73" s="154"/>
      <c r="WN73" s="154"/>
      <c r="WO73" s="154"/>
      <c r="WP73" s="154"/>
      <c r="WQ73" s="154"/>
      <c r="WR73" s="154"/>
      <c r="WS73" s="154"/>
      <c r="WT73" s="154"/>
      <c r="WU73" s="154"/>
      <c r="WV73" s="154"/>
      <c r="WW73" s="154"/>
      <c r="WX73" s="154"/>
      <c r="WY73" s="154"/>
      <c r="WZ73" s="154"/>
      <c r="XA73" s="154"/>
      <c r="XB73" s="154"/>
      <c r="XC73" s="154"/>
      <c r="XD73" s="154"/>
      <c r="XE73" s="154"/>
      <c r="XF73" s="154"/>
      <c r="XG73" s="154"/>
      <c r="XH73" s="154"/>
      <c r="XI73" s="154"/>
      <c r="XJ73" s="154"/>
      <c r="XK73" s="154"/>
      <c r="XL73" s="154"/>
      <c r="XM73" s="154"/>
      <c r="XN73" s="154"/>
      <c r="XO73" s="154"/>
      <c r="XP73" s="154"/>
      <c r="XQ73" s="154"/>
      <c r="XR73" s="154"/>
      <c r="XS73" s="154"/>
      <c r="XT73" s="154"/>
      <c r="XU73" s="154"/>
      <c r="XV73" s="154"/>
      <c r="XW73" s="154"/>
      <c r="XX73" s="154"/>
      <c r="XY73" s="154"/>
      <c r="XZ73" s="154"/>
      <c r="YA73" s="154"/>
      <c r="YB73" s="154"/>
      <c r="YC73" s="154"/>
      <c r="YD73" s="154"/>
      <c r="YE73" s="154"/>
      <c r="YF73" s="154"/>
      <c r="YG73" s="154"/>
      <c r="YH73" s="154"/>
      <c r="YI73" s="154"/>
      <c r="YJ73" s="154"/>
      <c r="YK73" s="154"/>
      <c r="YL73" s="154"/>
      <c r="YM73" s="154"/>
      <c r="YN73" s="154"/>
      <c r="YO73" s="154"/>
      <c r="YP73" s="154"/>
      <c r="YQ73" s="154"/>
      <c r="YR73" s="154"/>
      <c r="YS73" s="154"/>
      <c r="YT73" s="154"/>
      <c r="YU73" s="154"/>
      <c r="YV73" s="154"/>
      <c r="YW73" s="154"/>
      <c r="YX73" s="154"/>
      <c r="YY73" s="154"/>
      <c r="YZ73" s="154"/>
      <c r="ZA73" s="154"/>
      <c r="ZB73" s="154"/>
      <c r="ZC73" s="154"/>
      <c r="ZD73" s="154"/>
      <c r="ZE73" s="154"/>
      <c r="ZF73" s="154"/>
      <c r="ZG73" s="154"/>
      <c r="ZH73" s="154"/>
      <c r="ZI73" s="154"/>
      <c r="ZJ73" s="154"/>
      <c r="ZK73" s="154"/>
      <c r="ZL73" s="154"/>
      <c r="ZM73" s="154"/>
      <c r="ZN73" s="154"/>
      <c r="ZO73" s="154"/>
      <c r="ZP73" s="154"/>
      <c r="ZQ73" s="154"/>
      <c r="ZR73" s="154"/>
      <c r="ZS73" s="154"/>
      <c r="ZT73" s="154"/>
      <c r="ZU73" s="154"/>
      <c r="ZV73" s="154"/>
      <c r="ZW73" s="154"/>
      <c r="ZX73" s="154"/>
      <c r="ZY73" s="154"/>
      <c r="ZZ73" s="154"/>
      <c r="AAA73" s="154"/>
      <c r="AAB73" s="154"/>
      <c r="AAC73" s="154"/>
      <c r="AAD73" s="154"/>
      <c r="AAE73" s="154"/>
      <c r="AAF73" s="154"/>
      <c r="AAG73" s="154"/>
      <c r="AAH73" s="154"/>
      <c r="AAI73" s="154"/>
      <c r="AAJ73" s="154"/>
      <c r="AAK73" s="154"/>
      <c r="AAL73" s="154"/>
      <c r="AAM73" s="154"/>
      <c r="AAN73" s="154"/>
      <c r="AAO73" s="154"/>
      <c r="AAP73" s="154"/>
      <c r="AAQ73" s="154"/>
      <c r="AAR73" s="154"/>
      <c r="AAS73" s="154"/>
      <c r="AAT73" s="154"/>
      <c r="AAU73" s="154"/>
      <c r="AAV73" s="154"/>
      <c r="AAW73" s="154"/>
      <c r="AAX73" s="154"/>
      <c r="AAY73" s="154"/>
      <c r="AAZ73" s="154"/>
      <c r="ABA73" s="154"/>
      <c r="ABB73" s="154"/>
      <c r="ABC73" s="154"/>
      <c r="ABD73" s="154"/>
      <c r="ABE73" s="154"/>
      <c r="ABF73" s="154"/>
      <c r="ABG73" s="154"/>
      <c r="ABH73" s="154"/>
      <c r="ABI73" s="154"/>
      <c r="ABJ73" s="154"/>
      <c r="ABK73" s="154"/>
      <c r="ABL73" s="154"/>
      <c r="ABM73" s="154"/>
      <c r="ABN73" s="154"/>
      <c r="ABO73" s="154"/>
      <c r="ABP73" s="154"/>
      <c r="ABQ73" s="154"/>
      <c r="ABR73" s="154"/>
      <c r="ABS73" s="154"/>
      <c r="ABT73" s="154"/>
      <c r="ABU73" s="154"/>
      <c r="ABV73" s="154"/>
      <c r="ABW73" s="154"/>
      <c r="ABX73" s="154"/>
      <c r="ABY73" s="154"/>
      <c r="ABZ73" s="154"/>
      <c r="ACA73" s="154"/>
      <c r="ACB73" s="154"/>
      <c r="ACC73" s="154"/>
      <c r="ACD73" s="154"/>
      <c r="ACE73" s="154"/>
      <c r="ACF73" s="154"/>
      <c r="ACG73" s="154"/>
      <c r="ACH73" s="154"/>
      <c r="ACI73" s="154"/>
      <c r="ACJ73" s="154"/>
      <c r="ACK73" s="154"/>
      <c r="ACL73" s="154"/>
      <c r="ACM73" s="154"/>
      <c r="ACN73" s="154"/>
      <c r="ACO73" s="154"/>
      <c r="ACP73" s="154"/>
      <c r="ACQ73" s="154"/>
      <c r="ACR73" s="154"/>
      <c r="ACS73" s="154"/>
      <c r="ACT73" s="154"/>
      <c r="ACU73" s="154"/>
      <c r="ACV73" s="154"/>
      <c r="ACW73" s="154"/>
      <c r="ACX73" s="154"/>
      <c r="ACY73" s="154"/>
      <c r="ACZ73" s="154"/>
      <c r="ADA73" s="154"/>
      <c r="ADB73" s="154"/>
      <c r="ADC73" s="154"/>
      <c r="ADD73" s="154"/>
      <c r="ADE73" s="154"/>
      <c r="ADF73" s="154"/>
      <c r="ADG73" s="154"/>
      <c r="ADH73" s="154"/>
      <c r="ADI73" s="154"/>
      <c r="ADJ73" s="154"/>
      <c r="ADK73" s="154"/>
      <c r="ADL73" s="154"/>
      <c r="ADM73" s="154"/>
      <c r="ADN73" s="154"/>
      <c r="ADO73" s="154"/>
      <c r="ADP73" s="154"/>
      <c r="ADQ73" s="154"/>
      <c r="ADR73" s="154"/>
      <c r="ADS73" s="154"/>
      <c r="ADT73" s="154"/>
      <c r="ADU73" s="154"/>
      <c r="ADV73" s="154"/>
      <c r="ADW73" s="154"/>
      <c r="ADX73" s="154"/>
      <c r="ADY73" s="154"/>
      <c r="ADZ73" s="154"/>
      <c r="AEA73" s="154"/>
      <c r="AEB73" s="154"/>
      <c r="AEC73" s="154"/>
      <c r="AED73" s="154"/>
      <c r="AEE73" s="154"/>
      <c r="AEF73" s="154"/>
      <c r="AEG73" s="154"/>
      <c r="AEH73" s="154"/>
      <c r="AEI73" s="154"/>
      <c r="AEJ73" s="154"/>
      <c r="AEK73" s="154"/>
      <c r="AEL73" s="154"/>
      <c r="AEM73" s="154"/>
      <c r="AEN73" s="154"/>
      <c r="AEO73" s="154"/>
      <c r="AEP73" s="154"/>
      <c r="AEQ73" s="154"/>
      <c r="AER73" s="154"/>
      <c r="AES73" s="154"/>
      <c r="AET73" s="154"/>
      <c r="AEU73" s="154"/>
      <c r="AEV73" s="154"/>
      <c r="AEW73" s="154"/>
      <c r="AEX73" s="154"/>
      <c r="AEY73" s="154"/>
      <c r="AEZ73" s="154"/>
      <c r="AFA73" s="154"/>
      <c r="AFB73" s="154"/>
      <c r="AFC73" s="154"/>
      <c r="AFD73" s="154"/>
      <c r="AFE73" s="154"/>
      <c r="AFF73" s="154"/>
      <c r="AFG73" s="154"/>
      <c r="AFH73" s="154"/>
      <c r="AFI73" s="154"/>
      <c r="AFJ73" s="154"/>
      <c r="AFK73" s="154"/>
      <c r="AFL73" s="154"/>
      <c r="AFM73" s="154"/>
      <c r="AFN73" s="154"/>
      <c r="AFO73" s="154"/>
      <c r="AFP73" s="154"/>
      <c r="AFQ73" s="154"/>
      <c r="AFR73" s="154"/>
      <c r="AFS73" s="154"/>
      <c r="AFT73" s="154"/>
      <c r="AFU73" s="154"/>
      <c r="AFV73" s="154"/>
      <c r="AFW73" s="154"/>
      <c r="AFX73" s="154"/>
      <c r="AFY73" s="154"/>
      <c r="AFZ73" s="154"/>
      <c r="AGA73" s="154"/>
      <c r="AGB73" s="154"/>
      <c r="AGC73" s="154"/>
      <c r="AGD73" s="154"/>
      <c r="AGE73" s="154"/>
      <c r="AGF73" s="154"/>
      <c r="AGG73" s="154"/>
      <c r="AGH73" s="154"/>
      <c r="AGI73" s="154"/>
      <c r="AGJ73" s="154"/>
      <c r="AGK73" s="154"/>
      <c r="AGL73" s="154"/>
      <c r="AGM73" s="154"/>
      <c r="AGN73" s="154"/>
      <c r="AGO73" s="154"/>
      <c r="AGP73" s="154"/>
      <c r="AGQ73" s="154"/>
      <c r="AGR73" s="154"/>
      <c r="AGS73" s="154"/>
      <c r="AGT73" s="154"/>
      <c r="AGU73" s="154"/>
      <c r="AGV73" s="154"/>
      <c r="AGW73" s="154"/>
      <c r="AGX73" s="154"/>
      <c r="AGY73" s="154"/>
      <c r="AGZ73" s="154"/>
      <c r="AHA73" s="154"/>
      <c r="AHB73" s="154"/>
      <c r="AHC73" s="154"/>
      <c r="AHD73" s="154"/>
      <c r="AHE73" s="154"/>
      <c r="AHF73" s="154"/>
      <c r="AHG73" s="154"/>
      <c r="AHH73" s="154"/>
      <c r="AHI73" s="154"/>
      <c r="AHJ73" s="154"/>
      <c r="AHK73" s="154"/>
      <c r="AHL73" s="154"/>
      <c r="AHM73" s="154"/>
      <c r="AHN73" s="154"/>
      <c r="AHO73" s="154"/>
      <c r="AHP73" s="154"/>
      <c r="AHQ73" s="154"/>
      <c r="AHR73" s="154"/>
      <c r="AHS73" s="154"/>
      <c r="AHT73" s="154"/>
      <c r="AHU73" s="154"/>
      <c r="AHV73" s="154"/>
      <c r="AHW73" s="154"/>
      <c r="AHX73" s="154"/>
      <c r="AHY73" s="154"/>
      <c r="AHZ73" s="154"/>
      <c r="AIA73" s="154"/>
      <c r="AIB73" s="154"/>
      <c r="AIC73" s="154"/>
      <c r="AID73" s="154"/>
      <c r="AIE73" s="154"/>
      <c r="AIF73" s="154"/>
      <c r="AIG73" s="154"/>
      <c r="AIH73" s="154"/>
      <c r="AII73" s="154"/>
      <c r="AIJ73" s="154"/>
      <c r="AIK73" s="154"/>
      <c r="AIL73" s="154"/>
      <c r="AIM73" s="154"/>
      <c r="AIN73" s="154"/>
      <c r="AIO73" s="154"/>
      <c r="AIP73" s="154"/>
      <c r="AIQ73" s="154"/>
      <c r="AIR73" s="154"/>
      <c r="AIS73" s="154"/>
      <c r="AIT73" s="154"/>
      <c r="AIU73" s="154"/>
      <c r="AIV73" s="154"/>
      <c r="AIW73" s="154"/>
      <c r="AIX73" s="154"/>
      <c r="AIY73" s="154"/>
      <c r="AIZ73" s="154"/>
      <c r="AJA73" s="154"/>
      <c r="AJB73" s="154"/>
      <c r="AJC73" s="154"/>
      <c r="AJD73" s="154"/>
      <c r="AJE73" s="154"/>
      <c r="AJF73" s="154"/>
      <c r="AJG73" s="154"/>
      <c r="AJH73" s="154"/>
      <c r="AJI73" s="154"/>
      <c r="AJJ73" s="154"/>
      <c r="AJK73" s="154"/>
      <c r="AJL73" s="154"/>
      <c r="AJM73" s="154"/>
      <c r="AJN73" s="154"/>
      <c r="AJO73" s="154"/>
      <c r="AJP73" s="154"/>
      <c r="AJQ73" s="154"/>
      <c r="AJR73" s="154"/>
      <c r="AJS73" s="154"/>
      <c r="AJT73" s="154"/>
      <c r="AJU73" s="154"/>
      <c r="AJV73" s="154"/>
      <c r="AJW73" s="154"/>
      <c r="AJX73" s="154"/>
      <c r="AJY73" s="154"/>
      <c r="AJZ73" s="154"/>
      <c r="AKA73" s="154"/>
      <c r="AKB73" s="154"/>
      <c r="AKC73" s="154"/>
      <c r="AKD73" s="154"/>
      <c r="AKE73" s="154"/>
      <c r="AKF73" s="154"/>
      <c r="AKG73" s="154"/>
      <c r="AKH73" s="154"/>
      <c r="AKI73" s="154"/>
      <c r="AKJ73" s="154"/>
      <c r="AKK73" s="154"/>
      <c r="AKL73" s="154"/>
      <c r="AKM73" s="154"/>
      <c r="AKN73" s="154"/>
      <c r="AKO73" s="154"/>
      <c r="AKP73" s="154"/>
      <c r="AKQ73" s="154"/>
      <c r="AKR73" s="154"/>
      <c r="AKS73" s="154"/>
      <c r="AKT73" s="154"/>
      <c r="AKU73" s="154"/>
      <c r="AKV73" s="154"/>
      <c r="AKW73" s="154"/>
      <c r="AKX73" s="154"/>
      <c r="AKY73" s="154"/>
      <c r="AKZ73" s="154"/>
      <c r="ALA73" s="154"/>
      <c r="ALB73" s="154"/>
      <c r="ALC73" s="154"/>
      <c r="ALD73" s="154"/>
      <c r="ALE73" s="154"/>
      <c r="ALF73" s="154"/>
      <c r="ALG73" s="154"/>
      <c r="ALH73" s="154"/>
      <c r="ALI73" s="154"/>
      <c r="ALJ73" s="154"/>
      <c r="ALK73" s="154"/>
      <c r="ALL73" s="154"/>
      <c r="ALM73" s="154"/>
      <c r="ALN73" s="154"/>
      <c r="ALO73" s="154"/>
      <c r="ALP73" s="154"/>
      <c r="ALQ73" s="154"/>
      <c r="ALR73" s="154"/>
    </row>
    <row r="74" spans="1:1006" s="152" customFormat="1">
      <c r="A74" s="306" t="s">
        <v>7244</v>
      </c>
      <c r="B74" s="307" t="str">
        <f>'COMPOSIÇÕES IFAL'!B232</f>
        <v>IFAL 5.04</v>
      </c>
      <c r="C74" s="358" t="str">
        <f>IFERROR(VLOOKUP(B74,'Serviços FEV2019'!$A$1:$AC$17000,2,),IFERROR(VLOOKUP(B74,'ORSE FEV2019'!$A$1:$S$16684,2,),VLOOKUP(B74,'COMPOSIÇÕES IFAL'!$B$1:$X$12973,2,)))</f>
        <v>ALVENARIA EMBASAMENTO TIJOLO CERÂMICO FURADO (E=19 CM)</v>
      </c>
      <c r="D74" s="296" t="str">
        <f>IFERROR(VLOOKUP(B74,'Serviços FEV2019'!$A$1:$AC$17000,3,),IFERROR(VLOOKUP(B74,'ORSE FEV2019'!$A$1:$S$16684,3,),VLOOKUP(B74,'COMPOSIÇÕES IFAL'!$B$1:$X$12973,3,)))</f>
        <v>M2</v>
      </c>
      <c r="E74" s="303">
        <f>Memorial!E67</f>
        <v>25.17</v>
      </c>
      <c r="F74" s="134">
        <f>IFERROR(VLOOKUP(B74,'Serviços FEV2019'!$A$1:$AC$17000,5,),IFERROR(VLOOKUP(B74,'ORSE FEV2019'!$A$1:$S$16684,4,),VLOOKUP(B74,'COMPOSIÇÕES IFAL'!$B$1:$X$12973,6,)))</f>
        <v>50.15</v>
      </c>
      <c r="G74" s="298">
        <f t="shared" si="47"/>
        <v>1262.28</v>
      </c>
      <c r="H74" s="298">
        <f t="shared" si="45"/>
        <v>1613.45</v>
      </c>
      <c r="I74" s="349"/>
      <c r="J74" s="352">
        <f t="shared" si="48"/>
        <v>126.22800000000001</v>
      </c>
      <c r="K74" s="352">
        <f t="shared" si="49"/>
        <v>441.79799999999994</v>
      </c>
      <c r="L74" s="352">
        <f t="shared" si="49"/>
        <v>441.79799999999994</v>
      </c>
      <c r="M74" s="352">
        <f t="shared" si="50"/>
        <v>126.22800000000001</v>
      </c>
      <c r="N74" s="317">
        <f t="shared" si="46"/>
        <v>63.114000000000004</v>
      </c>
      <c r="O74" s="317">
        <f t="shared" si="46"/>
        <v>63.114000000000004</v>
      </c>
      <c r="P74" s="317">
        <f t="shared" si="4"/>
        <v>1262.28</v>
      </c>
      <c r="Q74" s="367">
        <f t="shared" si="28"/>
        <v>0</v>
      </c>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4"/>
      <c r="BQ74" s="154"/>
      <c r="BR74" s="154"/>
      <c r="BS74" s="154"/>
      <c r="BT74" s="154"/>
      <c r="BU74" s="154"/>
      <c r="BV74" s="154"/>
      <c r="BW74" s="154"/>
      <c r="BX74" s="154"/>
      <c r="BY74" s="154"/>
      <c r="BZ74" s="154"/>
      <c r="CA74" s="154"/>
      <c r="CB74" s="154"/>
      <c r="CC74" s="154"/>
      <c r="CD74" s="154"/>
      <c r="CE74" s="154"/>
      <c r="CF74" s="154"/>
      <c r="CG74" s="154"/>
      <c r="CH74" s="154"/>
      <c r="CI74" s="154"/>
      <c r="CJ74" s="154"/>
      <c r="CK74" s="154"/>
      <c r="CL74" s="154"/>
      <c r="CM74" s="154"/>
      <c r="CN74" s="154"/>
      <c r="CO74" s="154"/>
      <c r="CP74" s="154"/>
      <c r="CQ74" s="154"/>
      <c r="CR74" s="154"/>
      <c r="CS74" s="154"/>
      <c r="CT74" s="154"/>
      <c r="CU74" s="154"/>
      <c r="CV74" s="154"/>
      <c r="CW74" s="154"/>
      <c r="CX74" s="154"/>
      <c r="CY74" s="154"/>
      <c r="CZ74" s="154"/>
      <c r="DA74" s="154"/>
      <c r="DB74" s="154"/>
      <c r="DC74" s="154"/>
      <c r="DD74" s="154"/>
      <c r="DE74" s="154"/>
      <c r="DF74" s="154"/>
      <c r="DG74" s="154"/>
      <c r="DH74" s="154"/>
      <c r="DI74" s="154"/>
      <c r="DJ74" s="154"/>
      <c r="DK74" s="154"/>
      <c r="DL74" s="154"/>
      <c r="DM74" s="154"/>
      <c r="DN74" s="154"/>
      <c r="DO74" s="154"/>
      <c r="DP74" s="154"/>
      <c r="DQ74" s="154"/>
      <c r="DR74" s="154"/>
      <c r="DS74" s="154"/>
      <c r="DT74" s="154"/>
      <c r="DU74" s="154"/>
      <c r="DV74" s="154"/>
      <c r="DW74" s="154"/>
      <c r="DX74" s="154"/>
      <c r="DY74" s="154"/>
      <c r="DZ74" s="154"/>
      <c r="EA74" s="154"/>
      <c r="EB74" s="154"/>
      <c r="EC74" s="154"/>
      <c r="ED74" s="154"/>
      <c r="EE74" s="154"/>
      <c r="EF74" s="154"/>
      <c r="EG74" s="154"/>
      <c r="EH74" s="154"/>
      <c r="EI74" s="154"/>
      <c r="EJ74" s="154"/>
      <c r="EK74" s="154"/>
      <c r="EL74" s="154"/>
      <c r="EM74" s="154"/>
      <c r="EN74" s="154"/>
      <c r="EO74" s="154"/>
      <c r="EP74" s="154"/>
      <c r="EQ74" s="154"/>
      <c r="ER74" s="154"/>
      <c r="ES74" s="154"/>
      <c r="ET74" s="154"/>
      <c r="EU74" s="154"/>
      <c r="EV74" s="154"/>
      <c r="EW74" s="154"/>
      <c r="EX74" s="154"/>
      <c r="EY74" s="154"/>
      <c r="EZ74" s="154"/>
      <c r="FA74" s="154"/>
      <c r="FB74" s="154"/>
      <c r="FC74" s="154"/>
      <c r="FD74" s="154"/>
      <c r="FE74" s="154"/>
      <c r="FF74" s="154"/>
      <c r="FG74" s="154"/>
      <c r="FH74" s="154"/>
      <c r="FI74" s="154"/>
      <c r="FJ74" s="154"/>
      <c r="FK74" s="154"/>
      <c r="FL74" s="154"/>
      <c r="FM74" s="154"/>
      <c r="FN74" s="154"/>
      <c r="FO74" s="154"/>
      <c r="FP74" s="154"/>
      <c r="FQ74" s="154"/>
      <c r="FR74" s="154"/>
      <c r="FS74" s="154"/>
      <c r="FT74" s="154"/>
      <c r="FU74" s="154"/>
      <c r="FV74" s="154"/>
      <c r="FW74" s="154"/>
      <c r="FX74" s="154"/>
      <c r="FY74" s="154"/>
      <c r="FZ74" s="154"/>
      <c r="GA74" s="154"/>
      <c r="GB74" s="154"/>
      <c r="GC74" s="154"/>
      <c r="GD74" s="154"/>
      <c r="GE74" s="154"/>
      <c r="GF74" s="154"/>
      <c r="GG74" s="154"/>
      <c r="GH74" s="154"/>
      <c r="GI74" s="154"/>
      <c r="GJ74" s="154"/>
      <c r="GK74" s="154"/>
      <c r="GL74" s="154"/>
      <c r="GM74" s="154"/>
      <c r="GN74" s="154"/>
      <c r="GO74" s="154"/>
      <c r="GP74" s="154"/>
      <c r="GQ74" s="154"/>
      <c r="GR74" s="154"/>
      <c r="GS74" s="154"/>
      <c r="GT74" s="154"/>
      <c r="GU74" s="154"/>
      <c r="GV74" s="154"/>
      <c r="GW74" s="154"/>
      <c r="GX74" s="154"/>
      <c r="GY74" s="154"/>
      <c r="GZ74" s="154"/>
      <c r="HA74" s="154"/>
      <c r="HB74" s="154"/>
      <c r="HC74" s="154"/>
      <c r="HD74" s="154"/>
      <c r="HE74" s="154"/>
      <c r="HF74" s="154"/>
      <c r="HG74" s="154"/>
      <c r="HH74" s="154"/>
      <c r="HI74" s="154"/>
      <c r="HJ74" s="154"/>
      <c r="HK74" s="154"/>
      <c r="HL74" s="154"/>
      <c r="HM74" s="154"/>
      <c r="HN74" s="154"/>
      <c r="HO74" s="154"/>
      <c r="HP74" s="154"/>
      <c r="HQ74" s="154"/>
      <c r="HR74" s="154"/>
      <c r="HS74" s="154"/>
      <c r="HT74" s="154"/>
      <c r="HU74" s="154"/>
      <c r="HV74" s="154"/>
      <c r="HW74" s="154"/>
      <c r="HX74" s="154"/>
      <c r="HY74" s="154"/>
      <c r="HZ74" s="154"/>
      <c r="IA74" s="154"/>
      <c r="IB74" s="154"/>
      <c r="IC74" s="154"/>
      <c r="ID74" s="154"/>
      <c r="IE74" s="154"/>
      <c r="IF74" s="154"/>
      <c r="IG74" s="154"/>
      <c r="IH74" s="154"/>
      <c r="II74" s="154"/>
      <c r="IJ74" s="154"/>
      <c r="IK74" s="154"/>
      <c r="IL74" s="154"/>
      <c r="IM74" s="154"/>
      <c r="IN74" s="154"/>
      <c r="IO74" s="154"/>
      <c r="IP74" s="154"/>
      <c r="IQ74" s="154"/>
      <c r="IR74" s="154"/>
      <c r="IS74" s="154"/>
      <c r="IT74" s="154"/>
      <c r="IU74" s="154"/>
      <c r="IV74" s="154"/>
      <c r="IW74" s="154"/>
      <c r="IX74" s="154"/>
      <c r="IY74" s="154"/>
      <c r="IZ74" s="154"/>
      <c r="JA74" s="154"/>
      <c r="JB74" s="154"/>
      <c r="JC74" s="154"/>
      <c r="JD74" s="154"/>
      <c r="JE74" s="154"/>
      <c r="JF74" s="154"/>
      <c r="JG74" s="154"/>
      <c r="JH74" s="154"/>
      <c r="JI74" s="154"/>
      <c r="JJ74" s="154"/>
      <c r="JK74" s="154"/>
      <c r="JL74" s="154"/>
      <c r="JM74" s="154"/>
      <c r="JN74" s="154"/>
      <c r="JO74" s="154"/>
      <c r="JP74" s="154"/>
      <c r="JQ74" s="154"/>
      <c r="JR74" s="154"/>
      <c r="JS74" s="154"/>
      <c r="JT74" s="154"/>
      <c r="JU74" s="154"/>
      <c r="JV74" s="154"/>
      <c r="JW74" s="154"/>
      <c r="JX74" s="154"/>
      <c r="JY74" s="154"/>
      <c r="JZ74" s="154"/>
      <c r="KA74" s="154"/>
      <c r="KB74" s="154"/>
      <c r="KC74" s="154"/>
      <c r="KD74" s="154"/>
      <c r="KE74" s="154"/>
      <c r="KF74" s="154"/>
      <c r="KG74" s="154"/>
      <c r="KH74" s="154"/>
      <c r="KI74" s="154"/>
      <c r="KJ74" s="154"/>
      <c r="KK74" s="154"/>
      <c r="KL74" s="154"/>
      <c r="KM74" s="154"/>
      <c r="KN74" s="154"/>
      <c r="KO74" s="154"/>
      <c r="KP74" s="154"/>
      <c r="KQ74" s="154"/>
      <c r="KR74" s="154"/>
      <c r="KS74" s="154"/>
      <c r="KT74" s="154"/>
      <c r="KU74" s="154"/>
      <c r="KV74" s="154"/>
      <c r="KW74" s="154"/>
      <c r="KX74" s="154"/>
      <c r="KY74" s="154"/>
      <c r="KZ74" s="154"/>
      <c r="LA74" s="154"/>
      <c r="LB74" s="154"/>
      <c r="LC74" s="154"/>
      <c r="LD74" s="154"/>
      <c r="LE74" s="154"/>
      <c r="LF74" s="154"/>
      <c r="LG74" s="154"/>
      <c r="LH74" s="154"/>
      <c r="LI74" s="154"/>
      <c r="LJ74" s="154"/>
      <c r="LK74" s="154"/>
      <c r="LL74" s="154"/>
      <c r="LM74" s="154"/>
      <c r="LN74" s="154"/>
      <c r="LO74" s="154"/>
      <c r="LP74" s="154"/>
      <c r="LQ74" s="154"/>
      <c r="LR74" s="154"/>
      <c r="LS74" s="154"/>
      <c r="LT74" s="154"/>
      <c r="LU74" s="154"/>
      <c r="LV74" s="154"/>
      <c r="LW74" s="154"/>
      <c r="LX74" s="154"/>
      <c r="LY74" s="154"/>
      <c r="LZ74" s="154"/>
      <c r="MA74" s="154"/>
      <c r="MB74" s="154"/>
      <c r="MC74" s="154"/>
      <c r="MD74" s="154"/>
      <c r="ME74" s="154"/>
      <c r="MF74" s="154"/>
      <c r="MG74" s="154"/>
      <c r="MH74" s="154"/>
      <c r="MI74" s="154"/>
      <c r="MJ74" s="154"/>
      <c r="MK74" s="154"/>
      <c r="ML74" s="154"/>
      <c r="MM74" s="154"/>
      <c r="MN74" s="154"/>
      <c r="MO74" s="154"/>
      <c r="MP74" s="154"/>
      <c r="MQ74" s="154"/>
      <c r="MR74" s="154"/>
      <c r="MS74" s="154"/>
      <c r="MT74" s="154"/>
      <c r="MU74" s="154"/>
      <c r="MV74" s="154"/>
      <c r="MW74" s="154"/>
      <c r="MX74" s="154"/>
      <c r="MY74" s="154"/>
      <c r="MZ74" s="154"/>
      <c r="NA74" s="154"/>
      <c r="NB74" s="154"/>
      <c r="NC74" s="154"/>
      <c r="ND74" s="154"/>
      <c r="NE74" s="154"/>
      <c r="NF74" s="154"/>
      <c r="NG74" s="154"/>
      <c r="NH74" s="154"/>
      <c r="NI74" s="154"/>
      <c r="NJ74" s="154"/>
      <c r="NK74" s="154"/>
      <c r="NL74" s="154"/>
      <c r="NM74" s="154"/>
      <c r="NN74" s="154"/>
      <c r="NO74" s="154"/>
      <c r="NP74" s="154"/>
      <c r="NQ74" s="154"/>
      <c r="NR74" s="154"/>
      <c r="NS74" s="154"/>
      <c r="NT74" s="154"/>
      <c r="NU74" s="154"/>
      <c r="NV74" s="154"/>
      <c r="NW74" s="154"/>
      <c r="NX74" s="154"/>
      <c r="NY74" s="154"/>
      <c r="NZ74" s="154"/>
      <c r="OA74" s="154"/>
      <c r="OB74" s="154"/>
      <c r="OC74" s="154"/>
      <c r="OD74" s="154"/>
      <c r="OE74" s="154"/>
      <c r="OF74" s="154"/>
      <c r="OG74" s="154"/>
      <c r="OH74" s="154"/>
      <c r="OI74" s="154"/>
      <c r="OJ74" s="154"/>
      <c r="OK74" s="154"/>
      <c r="OL74" s="154"/>
      <c r="OM74" s="154"/>
      <c r="ON74" s="154"/>
      <c r="OO74" s="154"/>
      <c r="OP74" s="154"/>
      <c r="OQ74" s="154"/>
      <c r="OR74" s="154"/>
      <c r="OS74" s="154"/>
      <c r="OT74" s="154"/>
      <c r="OU74" s="154"/>
      <c r="OV74" s="154"/>
      <c r="OW74" s="154"/>
      <c r="OX74" s="154"/>
      <c r="OY74" s="154"/>
      <c r="OZ74" s="154"/>
      <c r="PA74" s="154"/>
      <c r="PB74" s="154"/>
      <c r="PC74" s="154"/>
      <c r="PD74" s="154"/>
      <c r="PE74" s="154"/>
      <c r="PF74" s="154"/>
      <c r="PG74" s="154"/>
      <c r="PH74" s="154"/>
      <c r="PI74" s="154"/>
      <c r="PJ74" s="154"/>
      <c r="PK74" s="154"/>
      <c r="PL74" s="154"/>
      <c r="PM74" s="154"/>
      <c r="PN74" s="154"/>
      <c r="PO74" s="154"/>
      <c r="PP74" s="154"/>
      <c r="PQ74" s="154"/>
      <c r="PR74" s="154"/>
      <c r="PS74" s="154"/>
      <c r="PT74" s="154"/>
      <c r="PU74" s="154"/>
      <c r="PV74" s="154"/>
      <c r="PW74" s="154"/>
      <c r="PX74" s="154"/>
      <c r="PY74" s="154"/>
      <c r="PZ74" s="154"/>
      <c r="QA74" s="154"/>
      <c r="QB74" s="154"/>
      <c r="QC74" s="154"/>
      <c r="QD74" s="154"/>
      <c r="QE74" s="154"/>
      <c r="QF74" s="154"/>
      <c r="QG74" s="154"/>
      <c r="QH74" s="154"/>
      <c r="QI74" s="154"/>
      <c r="QJ74" s="154"/>
      <c r="QK74" s="154"/>
      <c r="QL74" s="154"/>
      <c r="QM74" s="154"/>
      <c r="QN74" s="154"/>
      <c r="QO74" s="154"/>
      <c r="QP74" s="154"/>
      <c r="QQ74" s="154"/>
      <c r="QR74" s="154"/>
      <c r="QS74" s="154"/>
      <c r="QT74" s="154"/>
      <c r="QU74" s="154"/>
      <c r="QV74" s="154"/>
      <c r="QW74" s="154"/>
      <c r="QX74" s="154"/>
      <c r="QY74" s="154"/>
      <c r="QZ74" s="154"/>
      <c r="RA74" s="154"/>
      <c r="RB74" s="154"/>
      <c r="RC74" s="154"/>
      <c r="RD74" s="154"/>
      <c r="RE74" s="154"/>
      <c r="RF74" s="154"/>
      <c r="RG74" s="154"/>
      <c r="RH74" s="154"/>
      <c r="RI74" s="154"/>
      <c r="RJ74" s="154"/>
      <c r="RK74" s="154"/>
      <c r="RL74" s="154"/>
      <c r="RM74" s="154"/>
      <c r="RN74" s="154"/>
      <c r="RO74" s="154"/>
      <c r="RP74" s="154"/>
      <c r="RQ74" s="154"/>
      <c r="RR74" s="154"/>
      <c r="RS74" s="154"/>
      <c r="RT74" s="154"/>
      <c r="RU74" s="154"/>
      <c r="RV74" s="154"/>
      <c r="RW74" s="154"/>
      <c r="RX74" s="154"/>
      <c r="RY74" s="154"/>
      <c r="RZ74" s="154"/>
      <c r="SA74" s="154"/>
      <c r="SB74" s="154"/>
      <c r="SC74" s="154"/>
      <c r="SD74" s="154"/>
      <c r="SE74" s="154"/>
      <c r="SF74" s="154"/>
      <c r="SG74" s="154"/>
      <c r="SH74" s="154"/>
      <c r="SI74" s="154"/>
      <c r="SJ74" s="154"/>
      <c r="SK74" s="154"/>
      <c r="SL74" s="154"/>
      <c r="SM74" s="154"/>
      <c r="SN74" s="154"/>
      <c r="SO74" s="154"/>
      <c r="SP74" s="154"/>
      <c r="SQ74" s="154"/>
      <c r="SR74" s="154"/>
      <c r="SS74" s="154"/>
      <c r="ST74" s="154"/>
      <c r="SU74" s="154"/>
      <c r="SV74" s="154"/>
      <c r="SW74" s="154"/>
      <c r="SX74" s="154"/>
      <c r="SY74" s="154"/>
      <c r="SZ74" s="154"/>
      <c r="TA74" s="154"/>
      <c r="TB74" s="154"/>
      <c r="TC74" s="154"/>
      <c r="TD74" s="154"/>
      <c r="TE74" s="154"/>
      <c r="TF74" s="154"/>
      <c r="TG74" s="154"/>
      <c r="TH74" s="154"/>
      <c r="TI74" s="154"/>
      <c r="TJ74" s="154"/>
      <c r="TK74" s="154"/>
      <c r="TL74" s="154"/>
      <c r="TM74" s="154"/>
      <c r="TN74" s="154"/>
      <c r="TO74" s="154"/>
      <c r="TP74" s="154"/>
      <c r="TQ74" s="154"/>
      <c r="TR74" s="154"/>
      <c r="TS74" s="154"/>
      <c r="TT74" s="154"/>
      <c r="TU74" s="154"/>
      <c r="TV74" s="154"/>
      <c r="TW74" s="154"/>
      <c r="TX74" s="154"/>
      <c r="TY74" s="154"/>
      <c r="TZ74" s="154"/>
      <c r="UA74" s="154"/>
      <c r="UB74" s="154"/>
      <c r="UC74" s="154"/>
      <c r="UD74" s="154"/>
      <c r="UE74" s="154"/>
      <c r="UF74" s="154"/>
      <c r="UG74" s="154"/>
      <c r="UH74" s="154"/>
      <c r="UI74" s="154"/>
      <c r="UJ74" s="154"/>
      <c r="UK74" s="154"/>
      <c r="UL74" s="154"/>
      <c r="UM74" s="154"/>
      <c r="UN74" s="154"/>
      <c r="UO74" s="154"/>
      <c r="UP74" s="154"/>
      <c r="UQ74" s="154"/>
      <c r="UR74" s="154"/>
      <c r="US74" s="154"/>
      <c r="UT74" s="154"/>
      <c r="UU74" s="154"/>
      <c r="UV74" s="154"/>
      <c r="UW74" s="154"/>
      <c r="UX74" s="154"/>
      <c r="UY74" s="154"/>
      <c r="UZ74" s="154"/>
      <c r="VA74" s="154"/>
      <c r="VB74" s="154"/>
      <c r="VC74" s="154"/>
      <c r="VD74" s="154"/>
      <c r="VE74" s="154"/>
      <c r="VF74" s="154"/>
      <c r="VG74" s="154"/>
      <c r="VH74" s="154"/>
      <c r="VI74" s="154"/>
      <c r="VJ74" s="154"/>
      <c r="VK74" s="154"/>
      <c r="VL74" s="154"/>
      <c r="VM74" s="154"/>
      <c r="VN74" s="154"/>
      <c r="VO74" s="154"/>
      <c r="VP74" s="154"/>
      <c r="VQ74" s="154"/>
      <c r="VR74" s="154"/>
      <c r="VS74" s="154"/>
      <c r="VT74" s="154"/>
      <c r="VU74" s="154"/>
      <c r="VV74" s="154"/>
      <c r="VW74" s="154"/>
      <c r="VX74" s="154"/>
      <c r="VY74" s="154"/>
      <c r="VZ74" s="154"/>
      <c r="WA74" s="154"/>
      <c r="WB74" s="154"/>
      <c r="WC74" s="154"/>
      <c r="WD74" s="154"/>
      <c r="WE74" s="154"/>
      <c r="WF74" s="154"/>
      <c r="WG74" s="154"/>
      <c r="WH74" s="154"/>
      <c r="WI74" s="154"/>
      <c r="WJ74" s="154"/>
      <c r="WK74" s="154"/>
      <c r="WL74" s="154"/>
      <c r="WM74" s="154"/>
      <c r="WN74" s="154"/>
      <c r="WO74" s="154"/>
      <c r="WP74" s="154"/>
      <c r="WQ74" s="154"/>
      <c r="WR74" s="154"/>
      <c r="WS74" s="154"/>
      <c r="WT74" s="154"/>
      <c r="WU74" s="154"/>
      <c r="WV74" s="154"/>
      <c r="WW74" s="154"/>
      <c r="WX74" s="154"/>
      <c r="WY74" s="154"/>
      <c r="WZ74" s="154"/>
      <c r="XA74" s="154"/>
      <c r="XB74" s="154"/>
      <c r="XC74" s="154"/>
      <c r="XD74" s="154"/>
      <c r="XE74" s="154"/>
      <c r="XF74" s="154"/>
      <c r="XG74" s="154"/>
      <c r="XH74" s="154"/>
      <c r="XI74" s="154"/>
      <c r="XJ74" s="154"/>
      <c r="XK74" s="154"/>
      <c r="XL74" s="154"/>
      <c r="XM74" s="154"/>
      <c r="XN74" s="154"/>
      <c r="XO74" s="154"/>
      <c r="XP74" s="154"/>
      <c r="XQ74" s="154"/>
      <c r="XR74" s="154"/>
      <c r="XS74" s="154"/>
      <c r="XT74" s="154"/>
      <c r="XU74" s="154"/>
      <c r="XV74" s="154"/>
      <c r="XW74" s="154"/>
      <c r="XX74" s="154"/>
      <c r="XY74" s="154"/>
      <c r="XZ74" s="154"/>
      <c r="YA74" s="154"/>
      <c r="YB74" s="154"/>
      <c r="YC74" s="154"/>
      <c r="YD74" s="154"/>
      <c r="YE74" s="154"/>
      <c r="YF74" s="154"/>
      <c r="YG74" s="154"/>
      <c r="YH74" s="154"/>
      <c r="YI74" s="154"/>
      <c r="YJ74" s="154"/>
      <c r="YK74" s="154"/>
      <c r="YL74" s="154"/>
      <c r="YM74" s="154"/>
      <c r="YN74" s="154"/>
      <c r="YO74" s="154"/>
      <c r="YP74" s="154"/>
      <c r="YQ74" s="154"/>
      <c r="YR74" s="154"/>
      <c r="YS74" s="154"/>
      <c r="YT74" s="154"/>
      <c r="YU74" s="154"/>
      <c r="YV74" s="154"/>
      <c r="YW74" s="154"/>
      <c r="YX74" s="154"/>
      <c r="YY74" s="154"/>
      <c r="YZ74" s="154"/>
      <c r="ZA74" s="154"/>
      <c r="ZB74" s="154"/>
      <c r="ZC74" s="154"/>
      <c r="ZD74" s="154"/>
      <c r="ZE74" s="154"/>
      <c r="ZF74" s="154"/>
      <c r="ZG74" s="154"/>
      <c r="ZH74" s="154"/>
      <c r="ZI74" s="154"/>
      <c r="ZJ74" s="154"/>
      <c r="ZK74" s="154"/>
      <c r="ZL74" s="154"/>
      <c r="ZM74" s="154"/>
      <c r="ZN74" s="154"/>
      <c r="ZO74" s="154"/>
      <c r="ZP74" s="154"/>
      <c r="ZQ74" s="154"/>
      <c r="ZR74" s="154"/>
      <c r="ZS74" s="154"/>
      <c r="ZT74" s="154"/>
      <c r="ZU74" s="154"/>
      <c r="ZV74" s="154"/>
      <c r="ZW74" s="154"/>
      <c r="ZX74" s="154"/>
      <c r="ZY74" s="154"/>
      <c r="ZZ74" s="154"/>
      <c r="AAA74" s="154"/>
      <c r="AAB74" s="154"/>
      <c r="AAC74" s="154"/>
      <c r="AAD74" s="154"/>
      <c r="AAE74" s="154"/>
      <c r="AAF74" s="154"/>
      <c r="AAG74" s="154"/>
      <c r="AAH74" s="154"/>
      <c r="AAI74" s="154"/>
      <c r="AAJ74" s="154"/>
      <c r="AAK74" s="154"/>
      <c r="AAL74" s="154"/>
      <c r="AAM74" s="154"/>
      <c r="AAN74" s="154"/>
      <c r="AAO74" s="154"/>
      <c r="AAP74" s="154"/>
      <c r="AAQ74" s="154"/>
      <c r="AAR74" s="154"/>
      <c r="AAS74" s="154"/>
      <c r="AAT74" s="154"/>
      <c r="AAU74" s="154"/>
      <c r="AAV74" s="154"/>
      <c r="AAW74" s="154"/>
      <c r="AAX74" s="154"/>
      <c r="AAY74" s="154"/>
      <c r="AAZ74" s="154"/>
      <c r="ABA74" s="154"/>
      <c r="ABB74" s="154"/>
      <c r="ABC74" s="154"/>
      <c r="ABD74" s="154"/>
      <c r="ABE74" s="154"/>
      <c r="ABF74" s="154"/>
      <c r="ABG74" s="154"/>
      <c r="ABH74" s="154"/>
      <c r="ABI74" s="154"/>
      <c r="ABJ74" s="154"/>
      <c r="ABK74" s="154"/>
      <c r="ABL74" s="154"/>
      <c r="ABM74" s="154"/>
      <c r="ABN74" s="154"/>
      <c r="ABO74" s="154"/>
      <c r="ABP74" s="154"/>
      <c r="ABQ74" s="154"/>
      <c r="ABR74" s="154"/>
      <c r="ABS74" s="154"/>
      <c r="ABT74" s="154"/>
      <c r="ABU74" s="154"/>
      <c r="ABV74" s="154"/>
      <c r="ABW74" s="154"/>
      <c r="ABX74" s="154"/>
      <c r="ABY74" s="154"/>
      <c r="ABZ74" s="154"/>
      <c r="ACA74" s="154"/>
      <c r="ACB74" s="154"/>
      <c r="ACC74" s="154"/>
      <c r="ACD74" s="154"/>
      <c r="ACE74" s="154"/>
      <c r="ACF74" s="154"/>
      <c r="ACG74" s="154"/>
      <c r="ACH74" s="154"/>
      <c r="ACI74" s="154"/>
      <c r="ACJ74" s="154"/>
      <c r="ACK74" s="154"/>
      <c r="ACL74" s="154"/>
      <c r="ACM74" s="154"/>
      <c r="ACN74" s="154"/>
      <c r="ACO74" s="154"/>
      <c r="ACP74" s="154"/>
      <c r="ACQ74" s="154"/>
      <c r="ACR74" s="154"/>
      <c r="ACS74" s="154"/>
      <c r="ACT74" s="154"/>
      <c r="ACU74" s="154"/>
      <c r="ACV74" s="154"/>
      <c r="ACW74" s="154"/>
      <c r="ACX74" s="154"/>
      <c r="ACY74" s="154"/>
      <c r="ACZ74" s="154"/>
      <c r="ADA74" s="154"/>
      <c r="ADB74" s="154"/>
      <c r="ADC74" s="154"/>
      <c r="ADD74" s="154"/>
      <c r="ADE74" s="154"/>
      <c r="ADF74" s="154"/>
      <c r="ADG74" s="154"/>
      <c r="ADH74" s="154"/>
      <c r="ADI74" s="154"/>
      <c r="ADJ74" s="154"/>
      <c r="ADK74" s="154"/>
      <c r="ADL74" s="154"/>
      <c r="ADM74" s="154"/>
      <c r="ADN74" s="154"/>
      <c r="ADO74" s="154"/>
      <c r="ADP74" s="154"/>
      <c r="ADQ74" s="154"/>
      <c r="ADR74" s="154"/>
      <c r="ADS74" s="154"/>
      <c r="ADT74" s="154"/>
      <c r="ADU74" s="154"/>
      <c r="ADV74" s="154"/>
      <c r="ADW74" s="154"/>
      <c r="ADX74" s="154"/>
      <c r="ADY74" s="154"/>
      <c r="ADZ74" s="154"/>
      <c r="AEA74" s="154"/>
      <c r="AEB74" s="154"/>
      <c r="AEC74" s="154"/>
      <c r="AED74" s="154"/>
      <c r="AEE74" s="154"/>
      <c r="AEF74" s="154"/>
      <c r="AEG74" s="154"/>
      <c r="AEH74" s="154"/>
      <c r="AEI74" s="154"/>
      <c r="AEJ74" s="154"/>
      <c r="AEK74" s="154"/>
      <c r="AEL74" s="154"/>
      <c r="AEM74" s="154"/>
      <c r="AEN74" s="154"/>
      <c r="AEO74" s="154"/>
      <c r="AEP74" s="154"/>
      <c r="AEQ74" s="154"/>
      <c r="AER74" s="154"/>
      <c r="AES74" s="154"/>
      <c r="AET74" s="154"/>
      <c r="AEU74" s="154"/>
      <c r="AEV74" s="154"/>
      <c r="AEW74" s="154"/>
      <c r="AEX74" s="154"/>
      <c r="AEY74" s="154"/>
      <c r="AEZ74" s="154"/>
      <c r="AFA74" s="154"/>
      <c r="AFB74" s="154"/>
      <c r="AFC74" s="154"/>
      <c r="AFD74" s="154"/>
      <c r="AFE74" s="154"/>
      <c r="AFF74" s="154"/>
      <c r="AFG74" s="154"/>
      <c r="AFH74" s="154"/>
      <c r="AFI74" s="154"/>
      <c r="AFJ74" s="154"/>
      <c r="AFK74" s="154"/>
      <c r="AFL74" s="154"/>
      <c r="AFM74" s="154"/>
      <c r="AFN74" s="154"/>
      <c r="AFO74" s="154"/>
      <c r="AFP74" s="154"/>
      <c r="AFQ74" s="154"/>
      <c r="AFR74" s="154"/>
      <c r="AFS74" s="154"/>
      <c r="AFT74" s="154"/>
      <c r="AFU74" s="154"/>
      <c r="AFV74" s="154"/>
      <c r="AFW74" s="154"/>
      <c r="AFX74" s="154"/>
      <c r="AFY74" s="154"/>
      <c r="AFZ74" s="154"/>
      <c r="AGA74" s="154"/>
      <c r="AGB74" s="154"/>
      <c r="AGC74" s="154"/>
      <c r="AGD74" s="154"/>
      <c r="AGE74" s="154"/>
      <c r="AGF74" s="154"/>
      <c r="AGG74" s="154"/>
      <c r="AGH74" s="154"/>
      <c r="AGI74" s="154"/>
      <c r="AGJ74" s="154"/>
      <c r="AGK74" s="154"/>
      <c r="AGL74" s="154"/>
      <c r="AGM74" s="154"/>
      <c r="AGN74" s="154"/>
      <c r="AGO74" s="154"/>
      <c r="AGP74" s="154"/>
      <c r="AGQ74" s="154"/>
      <c r="AGR74" s="154"/>
      <c r="AGS74" s="154"/>
      <c r="AGT74" s="154"/>
      <c r="AGU74" s="154"/>
      <c r="AGV74" s="154"/>
      <c r="AGW74" s="154"/>
      <c r="AGX74" s="154"/>
      <c r="AGY74" s="154"/>
      <c r="AGZ74" s="154"/>
      <c r="AHA74" s="154"/>
      <c r="AHB74" s="154"/>
      <c r="AHC74" s="154"/>
      <c r="AHD74" s="154"/>
      <c r="AHE74" s="154"/>
      <c r="AHF74" s="154"/>
      <c r="AHG74" s="154"/>
      <c r="AHH74" s="154"/>
      <c r="AHI74" s="154"/>
      <c r="AHJ74" s="154"/>
      <c r="AHK74" s="154"/>
      <c r="AHL74" s="154"/>
      <c r="AHM74" s="154"/>
      <c r="AHN74" s="154"/>
      <c r="AHO74" s="154"/>
      <c r="AHP74" s="154"/>
      <c r="AHQ74" s="154"/>
      <c r="AHR74" s="154"/>
      <c r="AHS74" s="154"/>
      <c r="AHT74" s="154"/>
      <c r="AHU74" s="154"/>
      <c r="AHV74" s="154"/>
      <c r="AHW74" s="154"/>
      <c r="AHX74" s="154"/>
      <c r="AHY74" s="154"/>
      <c r="AHZ74" s="154"/>
      <c r="AIA74" s="154"/>
      <c r="AIB74" s="154"/>
      <c r="AIC74" s="154"/>
      <c r="AID74" s="154"/>
      <c r="AIE74" s="154"/>
      <c r="AIF74" s="154"/>
      <c r="AIG74" s="154"/>
      <c r="AIH74" s="154"/>
      <c r="AII74" s="154"/>
      <c r="AIJ74" s="154"/>
      <c r="AIK74" s="154"/>
      <c r="AIL74" s="154"/>
      <c r="AIM74" s="154"/>
      <c r="AIN74" s="154"/>
      <c r="AIO74" s="154"/>
      <c r="AIP74" s="154"/>
      <c r="AIQ74" s="154"/>
      <c r="AIR74" s="154"/>
      <c r="AIS74" s="154"/>
      <c r="AIT74" s="154"/>
      <c r="AIU74" s="154"/>
      <c r="AIV74" s="154"/>
      <c r="AIW74" s="154"/>
      <c r="AIX74" s="154"/>
      <c r="AIY74" s="154"/>
      <c r="AIZ74" s="154"/>
      <c r="AJA74" s="154"/>
      <c r="AJB74" s="154"/>
      <c r="AJC74" s="154"/>
      <c r="AJD74" s="154"/>
      <c r="AJE74" s="154"/>
      <c r="AJF74" s="154"/>
      <c r="AJG74" s="154"/>
      <c r="AJH74" s="154"/>
      <c r="AJI74" s="154"/>
      <c r="AJJ74" s="154"/>
      <c r="AJK74" s="154"/>
      <c r="AJL74" s="154"/>
      <c r="AJM74" s="154"/>
      <c r="AJN74" s="154"/>
      <c r="AJO74" s="154"/>
      <c r="AJP74" s="154"/>
      <c r="AJQ74" s="154"/>
      <c r="AJR74" s="154"/>
      <c r="AJS74" s="154"/>
      <c r="AJT74" s="154"/>
      <c r="AJU74" s="154"/>
      <c r="AJV74" s="154"/>
      <c r="AJW74" s="154"/>
      <c r="AJX74" s="154"/>
      <c r="AJY74" s="154"/>
      <c r="AJZ74" s="154"/>
      <c r="AKA74" s="154"/>
      <c r="AKB74" s="154"/>
      <c r="AKC74" s="154"/>
      <c r="AKD74" s="154"/>
      <c r="AKE74" s="154"/>
      <c r="AKF74" s="154"/>
      <c r="AKG74" s="154"/>
      <c r="AKH74" s="154"/>
      <c r="AKI74" s="154"/>
      <c r="AKJ74" s="154"/>
      <c r="AKK74" s="154"/>
      <c r="AKL74" s="154"/>
      <c r="AKM74" s="154"/>
      <c r="AKN74" s="154"/>
      <c r="AKO74" s="154"/>
      <c r="AKP74" s="154"/>
      <c r="AKQ74" s="154"/>
      <c r="AKR74" s="154"/>
      <c r="AKS74" s="154"/>
      <c r="AKT74" s="154"/>
      <c r="AKU74" s="154"/>
      <c r="AKV74" s="154"/>
      <c r="AKW74" s="154"/>
      <c r="AKX74" s="154"/>
      <c r="AKY74" s="154"/>
      <c r="AKZ74" s="154"/>
      <c r="ALA74" s="154"/>
      <c r="ALB74" s="154"/>
      <c r="ALC74" s="154"/>
      <c r="ALD74" s="154"/>
      <c r="ALE74" s="154"/>
      <c r="ALF74" s="154"/>
      <c r="ALG74" s="154"/>
      <c r="ALH74" s="154"/>
      <c r="ALI74" s="154"/>
      <c r="ALJ74" s="154"/>
      <c r="ALK74" s="154"/>
      <c r="ALL74" s="154"/>
      <c r="ALM74" s="154"/>
      <c r="ALN74" s="154"/>
      <c r="ALO74" s="154"/>
      <c r="ALP74" s="154"/>
      <c r="ALQ74" s="154"/>
      <c r="ALR74" s="154"/>
    </row>
    <row r="75" spans="1:1006" s="152" customFormat="1" ht="36">
      <c r="A75" s="306" t="s">
        <v>7245</v>
      </c>
      <c r="B75" s="307">
        <v>87471</v>
      </c>
      <c r="C75" s="358" t="str">
        <f>IFERROR(VLOOKUP(B75,'Serviços FEV2019'!$A$1:$AC$17000,2,),IFERROR(VLOOKUP(B75,'ORSE FEV2019'!$A$1:$S$16684,2,),VLOOKUP(B75,'COMPOSIÇÕES IFAL'!$B$1:$X$12973,2,)))</f>
        <v>ALVENARIA DE VEDAÇÃO DE BLOCOS CERÂMICOS FURADOS NA VERTICAL DE 9X19X39CM (ESPESSURA 9CM) DE PAREDES COM ÁREA LÍQUIDA MENOR QUE 6M² SEM VÃOS E ARGAMASSA DE ASSENTAMENTO COM PREPARO EM BETONEIRA. AF_06/2014</v>
      </c>
      <c r="D75" s="296" t="str">
        <f>IFERROR(VLOOKUP(B75,'Serviços FEV2019'!$A$1:$AC$17000,3,),IFERROR(VLOOKUP(B75,'ORSE FEV2019'!$A$1:$S$16684,3,),VLOOKUP(B75,'COMPOSIÇÕES IFAL'!$B$1:$X$12973,3,)))</f>
        <v>M2</v>
      </c>
      <c r="E75" s="303">
        <f>Memorial!E68</f>
        <v>110.37</v>
      </c>
      <c r="F75" s="134">
        <f>IFERROR(VLOOKUP(B75,'Serviços FEV2019'!$A$1:$AC$17000,5,),IFERROR(VLOOKUP(B75,'ORSE FEV2019'!$A$1:$S$16684,4,),VLOOKUP(B75,'COMPOSIÇÕES IFAL'!$B$1:$X$12973,6,)))</f>
        <v>33.26</v>
      </c>
      <c r="G75" s="298">
        <f t="shared" si="47"/>
        <v>3670.91</v>
      </c>
      <c r="H75" s="298">
        <f t="shared" si="45"/>
        <v>4692.16</v>
      </c>
      <c r="I75" s="349"/>
      <c r="J75" s="352">
        <f t="shared" si="48"/>
        <v>367.09100000000001</v>
      </c>
      <c r="K75" s="352">
        <f t="shared" si="49"/>
        <v>1284.8184999999999</v>
      </c>
      <c r="L75" s="352">
        <f t="shared" si="49"/>
        <v>1284.8184999999999</v>
      </c>
      <c r="M75" s="352">
        <f t="shared" si="50"/>
        <v>367.09100000000001</v>
      </c>
      <c r="N75" s="317">
        <f t="shared" si="46"/>
        <v>183.5455</v>
      </c>
      <c r="O75" s="317">
        <f t="shared" si="46"/>
        <v>183.5455</v>
      </c>
      <c r="P75" s="317">
        <f t="shared" si="4"/>
        <v>3670.91</v>
      </c>
      <c r="Q75" s="367">
        <f t="shared" si="28"/>
        <v>0</v>
      </c>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c r="BC75" s="154"/>
      <c r="BD75" s="154"/>
      <c r="BE75" s="154"/>
      <c r="BF75" s="154"/>
      <c r="BG75" s="154"/>
      <c r="BH75" s="154"/>
      <c r="BI75" s="154"/>
      <c r="BJ75" s="154"/>
      <c r="BK75" s="154"/>
      <c r="BL75" s="154"/>
      <c r="BM75" s="154"/>
      <c r="BN75" s="154"/>
      <c r="BO75" s="154"/>
      <c r="BP75" s="154"/>
      <c r="BQ75" s="154"/>
      <c r="BR75" s="154"/>
      <c r="BS75" s="154"/>
      <c r="BT75" s="154"/>
      <c r="BU75" s="154"/>
      <c r="BV75" s="154"/>
      <c r="BW75" s="154"/>
      <c r="BX75" s="154"/>
      <c r="BY75" s="154"/>
      <c r="BZ75" s="154"/>
      <c r="CA75" s="154"/>
      <c r="CB75" s="154"/>
      <c r="CC75" s="154"/>
      <c r="CD75" s="154"/>
      <c r="CE75" s="154"/>
      <c r="CF75" s="154"/>
      <c r="CG75" s="154"/>
      <c r="CH75" s="154"/>
      <c r="CI75" s="154"/>
      <c r="CJ75" s="154"/>
      <c r="CK75" s="154"/>
      <c r="CL75" s="154"/>
      <c r="CM75" s="154"/>
      <c r="CN75" s="154"/>
      <c r="CO75" s="154"/>
      <c r="CP75" s="154"/>
      <c r="CQ75" s="154"/>
      <c r="CR75" s="154"/>
      <c r="CS75" s="154"/>
      <c r="CT75" s="154"/>
      <c r="CU75" s="154"/>
      <c r="CV75" s="154"/>
      <c r="CW75" s="154"/>
      <c r="CX75" s="154"/>
      <c r="CY75" s="154"/>
      <c r="CZ75" s="154"/>
      <c r="DA75" s="154"/>
      <c r="DB75" s="154"/>
      <c r="DC75" s="154"/>
      <c r="DD75" s="154"/>
      <c r="DE75" s="154"/>
      <c r="DF75" s="154"/>
      <c r="DG75" s="154"/>
      <c r="DH75" s="154"/>
      <c r="DI75" s="154"/>
      <c r="DJ75" s="154"/>
      <c r="DK75" s="154"/>
      <c r="DL75" s="154"/>
      <c r="DM75" s="154"/>
      <c r="DN75" s="154"/>
      <c r="DO75" s="154"/>
      <c r="DP75" s="154"/>
      <c r="DQ75" s="154"/>
      <c r="DR75" s="154"/>
      <c r="DS75" s="154"/>
      <c r="DT75" s="154"/>
      <c r="DU75" s="154"/>
      <c r="DV75" s="154"/>
      <c r="DW75" s="154"/>
      <c r="DX75" s="154"/>
      <c r="DY75" s="154"/>
      <c r="DZ75" s="154"/>
      <c r="EA75" s="154"/>
      <c r="EB75" s="154"/>
      <c r="EC75" s="154"/>
      <c r="ED75" s="154"/>
      <c r="EE75" s="154"/>
      <c r="EF75" s="154"/>
      <c r="EG75" s="154"/>
      <c r="EH75" s="154"/>
      <c r="EI75" s="154"/>
      <c r="EJ75" s="154"/>
      <c r="EK75" s="154"/>
      <c r="EL75" s="154"/>
      <c r="EM75" s="154"/>
      <c r="EN75" s="154"/>
      <c r="EO75" s="154"/>
      <c r="EP75" s="154"/>
      <c r="EQ75" s="154"/>
      <c r="ER75" s="154"/>
      <c r="ES75" s="154"/>
      <c r="ET75" s="154"/>
      <c r="EU75" s="154"/>
      <c r="EV75" s="154"/>
      <c r="EW75" s="154"/>
      <c r="EX75" s="154"/>
      <c r="EY75" s="154"/>
      <c r="EZ75" s="154"/>
      <c r="FA75" s="154"/>
      <c r="FB75" s="154"/>
      <c r="FC75" s="154"/>
      <c r="FD75" s="154"/>
      <c r="FE75" s="154"/>
      <c r="FF75" s="154"/>
      <c r="FG75" s="154"/>
      <c r="FH75" s="154"/>
      <c r="FI75" s="154"/>
      <c r="FJ75" s="154"/>
      <c r="FK75" s="154"/>
      <c r="FL75" s="154"/>
      <c r="FM75" s="154"/>
      <c r="FN75" s="154"/>
      <c r="FO75" s="154"/>
      <c r="FP75" s="154"/>
      <c r="FQ75" s="154"/>
      <c r="FR75" s="154"/>
      <c r="FS75" s="154"/>
      <c r="FT75" s="154"/>
      <c r="FU75" s="154"/>
      <c r="FV75" s="154"/>
      <c r="FW75" s="154"/>
      <c r="FX75" s="154"/>
      <c r="FY75" s="154"/>
      <c r="FZ75" s="154"/>
      <c r="GA75" s="154"/>
      <c r="GB75" s="154"/>
      <c r="GC75" s="154"/>
      <c r="GD75" s="154"/>
      <c r="GE75" s="154"/>
      <c r="GF75" s="154"/>
      <c r="GG75" s="154"/>
      <c r="GH75" s="154"/>
      <c r="GI75" s="154"/>
      <c r="GJ75" s="154"/>
      <c r="GK75" s="154"/>
      <c r="GL75" s="154"/>
      <c r="GM75" s="154"/>
      <c r="GN75" s="154"/>
      <c r="GO75" s="154"/>
      <c r="GP75" s="154"/>
      <c r="GQ75" s="154"/>
      <c r="GR75" s="154"/>
      <c r="GS75" s="154"/>
      <c r="GT75" s="154"/>
      <c r="GU75" s="154"/>
      <c r="GV75" s="154"/>
      <c r="GW75" s="154"/>
      <c r="GX75" s="154"/>
      <c r="GY75" s="154"/>
      <c r="GZ75" s="154"/>
      <c r="HA75" s="154"/>
      <c r="HB75" s="154"/>
      <c r="HC75" s="154"/>
      <c r="HD75" s="154"/>
      <c r="HE75" s="154"/>
      <c r="HF75" s="154"/>
      <c r="HG75" s="154"/>
      <c r="HH75" s="154"/>
      <c r="HI75" s="154"/>
      <c r="HJ75" s="154"/>
      <c r="HK75" s="154"/>
      <c r="HL75" s="154"/>
      <c r="HM75" s="154"/>
      <c r="HN75" s="154"/>
      <c r="HO75" s="154"/>
      <c r="HP75" s="154"/>
      <c r="HQ75" s="154"/>
      <c r="HR75" s="154"/>
      <c r="HS75" s="154"/>
      <c r="HT75" s="154"/>
      <c r="HU75" s="154"/>
      <c r="HV75" s="154"/>
      <c r="HW75" s="154"/>
      <c r="HX75" s="154"/>
      <c r="HY75" s="154"/>
      <c r="HZ75" s="154"/>
      <c r="IA75" s="154"/>
      <c r="IB75" s="154"/>
      <c r="IC75" s="154"/>
      <c r="ID75" s="154"/>
      <c r="IE75" s="154"/>
      <c r="IF75" s="154"/>
      <c r="IG75" s="154"/>
      <c r="IH75" s="154"/>
      <c r="II75" s="154"/>
      <c r="IJ75" s="154"/>
      <c r="IK75" s="154"/>
      <c r="IL75" s="154"/>
      <c r="IM75" s="154"/>
      <c r="IN75" s="154"/>
      <c r="IO75" s="154"/>
      <c r="IP75" s="154"/>
      <c r="IQ75" s="154"/>
      <c r="IR75" s="154"/>
      <c r="IS75" s="154"/>
      <c r="IT75" s="154"/>
      <c r="IU75" s="154"/>
      <c r="IV75" s="154"/>
      <c r="IW75" s="154"/>
      <c r="IX75" s="154"/>
      <c r="IY75" s="154"/>
      <c r="IZ75" s="154"/>
      <c r="JA75" s="154"/>
      <c r="JB75" s="154"/>
      <c r="JC75" s="154"/>
      <c r="JD75" s="154"/>
      <c r="JE75" s="154"/>
      <c r="JF75" s="154"/>
      <c r="JG75" s="154"/>
      <c r="JH75" s="154"/>
      <c r="JI75" s="154"/>
      <c r="JJ75" s="154"/>
      <c r="JK75" s="154"/>
      <c r="JL75" s="154"/>
      <c r="JM75" s="154"/>
      <c r="JN75" s="154"/>
      <c r="JO75" s="154"/>
      <c r="JP75" s="154"/>
      <c r="JQ75" s="154"/>
      <c r="JR75" s="154"/>
      <c r="JS75" s="154"/>
      <c r="JT75" s="154"/>
      <c r="JU75" s="154"/>
      <c r="JV75" s="154"/>
      <c r="JW75" s="154"/>
      <c r="JX75" s="154"/>
      <c r="JY75" s="154"/>
      <c r="JZ75" s="154"/>
      <c r="KA75" s="154"/>
      <c r="KB75" s="154"/>
      <c r="KC75" s="154"/>
      <c r="KD75" s="154"/>
      <c r="KE75" s="154"/>
      <c r="KF75" s="154"/>
      <c r="KG75" s="154"/>
      <c r="KH75" s="154"/>
      <c r="KI75" s="154"/>
      <c r="KJ75" s="154"/>
      <c r="KK75" s="154"/>
      <c r="KL75" s="154"/>
      <c r="KM75" s="154"/>
      <c r="KN75" s="154"/>
      <c r="KO75" s="154"/>
      <c r="KP75" s="154"/>
      <c r="KQ75" s="154"/>
      <c r="KR75" s="154"/>
      <c r="KS75" s="154"/>
      <c r="KT75" s="154"/>
      <c r="KU75" s="154"/>
      <c r="KV75" s="154"/>
      <c r="KW75" s="154"/>
      <c r="KX75" s="154"/>
      <c r="KY75" s="154"/>
      <c r="KZ75" s="154"/>
      <c r="LA75" s="154"/>
      <c r="LB75" s="154"/>
      <c r="LC75" s="154"/>
      <c r="LD75" s="154"/>
      <c r="LE75" s="154"/>
      <c r="LF75" s="154"/>
      <c r="LG75" s="154"/>
      <c r="LH75" s="154"/>
      <c r="LI75" s="154"/>
      <c r="LJ75" s="154"/>
      <c r="LK75" s="154"/>
      <c r="LL75" s="154"/>
      <c r="LM75" s="154"/>
      <c r="LN75" s="154"/>
      <c r="LO75" s="154"/>
      <c r="LP75" s="154"/>
      <c r="LQ75" s="154"/>
      <c r="LR75" s="154"/>
      <c r="LS75" s="154"/>
      <c r="LT75" s="154"/>
      <c r="LU75" s="154"/>
      <c r="LV75" s="154"/>
      <c r="LW75" s="154"/>
      <c r="LX75" s="154"/>
      <c r="LY75" s="154"/>
      <c r="LZ75" s="154"/>
      <c r="MA75" s="154"/>
      <c r="MB75" s="154"/>
      <c r="MC75" s="154"/>
      <c r="MD75" s="154"/>
      <c r="ME75" s="154"/>
      <c r="MF75" s="154"/>
      <c r="MG75" s="154"/>
      <c r="MH75" s="154"/>
      <c r="MI75" s="154"/>
      <c r="MJ75" s="154"/>
      <c r="MK75" s="154"/>
      <c r="ML75" s="154"/>
      <c r="MM75" s="154"/>
      <c r="MN75" s="154"/>
      <c r="MO75" s="154"/>
      <c r="MP75" s="154"/>
      <c r="MQ75" s="154"/>
      <c r="MR75" s="154"/>
      <c r="MS75" s="154"/>
      <c r="MT75" s="154"/>
      <c r="MU75" s="154"/>
      <c r="MV75" s="154"/>
      <c r="MW75" s="154"/>
      <c r="MX75" s="154"/>
      <c r="MY75" s="154"/>
      <c r="MZ75" s="154"/>
      <c r="NA75" s="154"/>
      <c r="NB75" s="154"/>
      <c r="NC75" s="154"/>
      <c r="ND75" s="154"/>
      <c r="NE75" s="154"/>
      <c r="NF75" s="154"/>
      <c r="NG75" s="154"/>
      <c r="NH75" s="154"/>
      <c r="NI75" s="154"/>
      <c r="NJ75" s="154"/>
      <c r="NK75" s="154"/>
      <c r="NL75" s="154"/>
      <c r="NM75" s="154"/>
      <c r="NN75" s="154"/>
      <c r="NO75" s="154"/>
      <c r="NP75" s="154"/>
      <c r="NQ75" s="154"/>
      <c r="NR75" s="154"/>
      <c r="NS75" s="154"/>
      <c r="NT75" s="154"/>
      <c r="NU75" s="154"/>
      <c r="NV75" s="154"/>
      <c r="NW75" s="154"/>
      <c r="NX75" s="154"/>
      <c r="NY75" s="154"/>
      <c r="NZ75" s="154"/>
      <c r="OA75" s="154"/>
      <c r="OB75" s="154"/>
      <c r="OC75" s="154"/>
      <c r="OD75" s="154"/>
      <c r="OE75" s="154"/>
      <c r="OF75" s="154"/>
      <c r="OG75" s="154"/>
      <c r="OH75" s="154"/>
      <c r="OI75" s="154"/>
      <c r="OJ75" s="154"/>
      <c r="OK75" s="154"/>
      <c r="OL75" s="154"/>
      <c r="OM75" s="154"/>
      <c r="ON75" s="154"/>
      <c r="OO75" s="154"/>
      <c r="OP75" s="154"/>
      <c r="OQ75" s="154"/>
      <c r="OR75" s="154"/>
      <c r="OS75" s="154"/>
      <c r="OT75" s="154"/>
      <c r="OU75" s="154"/>
      <c r="OV75" s="154"/>
      <c r="OW75" s="154"/>
      <c r="OX75" s="154"/>
      <c r="OY75" s="154"/>
      <c r="OZ75" s="154"/>
      <c r="PA75" s="154"/>
      <c r="PB75" s="154"/>
      <c r="PC75" s="154"/>
      <c r="PD75" s="154"/>
      <c r="PE75" s="154"/>
      <c r="PF75" s="154"/>
      <c r="PG75" s="154"/>
      <c r="PH75" s="154"/>
      <c r="PI75" s="154"/>
      <c r="PJ75" s="154"/>
      <c r="PK75" s="154"/>
      <c r="PL75" s="154"/>
      <c r="PM75" s="154"/>
      <c r="PN75" s="154"/>
      <c r="PO75" s="154"/>
      <c r="PP75" s="154"/>
      <c r="PQ75" s="154"/>
      <c r="PR75" s="154"/>
      <c r="PS75" s="154"/>
      <c r="PT75" s="154"/>
      <c r="PU75" s="154"/>
      <c r="PV75" s="154"/>
      <c r="PW75" s="154"/>
      <c r="PX75" s="154"/>
      <c r="PY75" s="154"/>
      <c r="PZ75" s="154"/>
      <c r="QA75" s="154"/>
      <c r="QB75" s="154"/>
      <c r="QC75" s="154"/>
      <c r="QD75" s="154"/>
      <c r="QE75" s="154"/>
      <c r="QF75" s="154"/>
      <c r="QG75" s="154"/>
      <c r="QH75" s="154"/>
      <c r="QI75" s="154"/>
      <c r="QJ75" s="154"/>
      <c r="QK75" s="154"/>
      <c r="QL75" s="154"/>
      <c r="QM75" s="154"/>
      <c r="QN75" s="154"/>
      <c r="QO75" s="154"/>
      <c r="QP75" s="154"/>
      <c r="QQ75" s="154"/>
      <c r="QR75" s="154"/>
      <c r="QS75" s="154"/>
      <c r="QT75" s="154"/>
      <c r="QU75" s="154"/>
      <c r="QV75" s="154"/>
      <c r="QW75" s="154"/>
      <c r="QX75" s="154"/>
      <c r="QY75" s="154"/>
      <c r="QZ75" s="154"/>
      <c r="RA75" s="154"/>
      <c r="RB75" s="154"/>
      <c r="RC75" s="154"/>
      <c r="RD75" s="154"/>
      <c r="RE75" s="154"/>
      <c r="RF75" s="154"/>
      <c r="RG75" s="154"/>
      <c r="RH75" s="154"/>
      <c r="RI75" s="154"/>
      <c r="RJ75" s="154"/>
      <c r="RK75" s="154"/>
      <c r="RL75" s="154"/>
      <c r="RM75" s="154"/>
      <c r="RN75" s="154"/>
      <c r="RO75" s="154"/>
      <c r="RP75" s="154"/>
      <c r="RQ75" s="154"/>
      <c r="RR75" s="154"/>
      <c r="RS75" s="154"/>
      <c r="RT75" s="154"/>
      <c r="RU75" s="154"/>
      <c r="RV75" s="154"/>
      <c r="RW75" s="154"/>
      <c r="RX75" s="154"/>
      <c r="RY75" s="154"/>
      <c r="RZ75" s="154"/>
      <c r="SA75" s="154"/>
      <c r="SB75" s="154"/>
      <c r="SC75" s="154"/>
      <c r="SD75" s="154"/>
      <c r="SE75" s="154"/>
      <c r="SF75" s="154"/>
      <c r="SG75" s="154"/>
      <c r="SH75" s="154"/>
      <c r="SI75" s="154"/>
      <c r="SJ75" s="154"/>
      <c r="SK75" s="154"/>
      <c r="SL75" s="154"/>
      <c r="SM75" s="154"/>
      <c r="SN75" s="154"/>
      <c r="SO75" s="154"/>
      <c r="SP75" s="154"/>
      <c r="SQ75" s="154"/>
      <c r="SR75" s="154"/>
      <c r="SS75" s="154"/>
      <c r="ST75" s="154"/>
      <c r="SU75" s="154"/>
      <c r="SV75" s="154"/>
      <c r="SW75" s="154"/>
      <c r="SX75" s="154"/>
      <c r="SY75" s="154"/>
      <c r="SZ75" s="154"/>
      <c r="TA75" s="154"/>
      <c r="TB75" s="154"/>
      <c r="TC75" s="154"/>
      <c r="TD75" s="154"/>
      <c r="TE75" s="154"/>
      <c r="TF75" s="154"/>
      <c r="TG75" s="154"/>
      <c r="TH75" s="154"/>
      <c r="TI75" s="154"/>
      <c r="TJ75" s="154"/>
      <c r="TK75" s="154"/>
      <c r="TL75" s="154"/>
      <c r="TM75" s="154"/>
      <c r="TN75" s="154"/>
      <c r="TO75" s="154"/>
      <c r="TP75" s="154"/>
      <c r="TQ75" s="154"/>
      <c r="TR75" s="154"/>
      <c r="TS75" s="154"/>
      <c r="TT75" s="154"/>
      <c r="TU75" s="154"/>
      <c r="TV75" s="154"/>
      <c r="TW75" s="154"/>
      <c r="TX75" s="154"/>
      <c r="TY75" s="154"/>
      <c r="TZ75" s="154"/>
      <c r="UA75" s="154"/>
      <c r="UB75" s="154"/>
      <c r="UC75" s="154"/>
      <c r="UD75" s="154"/>
      <c r="UE75" s="154"/>
      <c r="UF75" s="154"/>
      <c r="UG75" s="154"/>
      <c r="UH75" s="154"/>
      <c r="UI75" s="154"/>
      <c r="UJ75" s="154"/>
      <c r="UK75" s="154"/>
      <c r="UL75" s="154"/>
      <c r="UM75" s="154"/>
      <c r="UN75" s="154"/>
      <c r="UO75" s="154"/>
      <c r="UP75" s="154"/>
      <c r="UQ75" s="154"/>
      <c r="UR75" s="154"/>
      <c r="US75" s="154"/>
      <c r="UT75" s="154"/>
      <c r="UU75" s="154"/>
      <c r="UV75" s="154"/>
      <c r="UW75" s="154"/>
      <c r="UX75" s="154"/>
      <c r="UY75" s="154"/>
      <c r="UZ75" s="154"/>
      <c r="VA75" s="154"/>
      <c r="VB75" s="154"/>
      <c r="VC75" s="154"/>
      <c r="VD75" s="154"/>
      <c r="VE75" s="154"/>
      <c r="VF75" s="154"/>
      <c r="VG75" s="154"/>
      <c r="VH75" s="154"/>
      <c r="VI75" s="154"/>
      <c r="VJ75" s="154"/>
      <c r="VK75" s="154"/>
      <c r="VL75" s="154"/>
      <c r="VM75" s="154"/>
      <c r="VN75" s="154"/>
      <c r="VO75" s="154"/>
      <c r="VP75" s="154"/>
      <c r="VQ75" s="154"/>
      <c r="VR75" s="154"/>
      <c r="VS75" s="154"/>
      <c r="VT75" s="154"/>
      <c r="VU75" s="154"/>
      <c r="VV75" s="154"/>
      <c r="VW75" s="154"/>
      <c r="VX75" s="154"/>
      <c r="VY75" s="154"/>
      <c r="VZ75" s="154"/>
      <c r="WA75" s="154"/>
      <c r="WB75" s="154"/>
      <c r="WC75" s="154"/>
      <c r="WD75" s="154"/>
      <c r="WE75" s="154"/>
      <c r="WF75" s="154"/>
      <c r="WG75" s="154"/>
      <c r="WH75" s="154"/>
      <c r="WI75" s="154"/>
      <c r="WJ75" s="154"/>
      <c r="WK75" s="154"/>
      <c r="WL75" s="154"/>
      <c r="WM75" s="154"/>
      <c r="WN75" s="154"/>
      <c r="WO75" s="154"/>
      <c r="WP75" s="154"/>
      <c r="WQ75" s="154"/>
      <c r="WR75" s="154"/>
      <c r="WS75" s="154"/>
      <c r="WT75" s="154"/>
      <c r="WU75" s="154"/>
      <c r="WV75" s="154"/>
      <c r="WW75" s="154"/>
      <c r="WX75" s="154"/>
      <c r="WY75" s="154"/>
      <c r="WZ75" s="154"/>
      <c r="XA75" s="154"/>
      <c r="XB75" s="154"/>
      <c r="XC75" s="154"/>
      <c r="XD75" s="154"/>
      <c r="XE75" s="154"/>
      <c r="XF75" s="154"/>
      <c r="XG75" s="154"/>
      <c r="XH75" s="154"/>
      <c r="XI75" s="154"/>
      <c r="XJ75" s="154"/>
      <c r="XK75" s="154"/>
      <c r="XL75" s="154"/>
      <c r="XM75" s="154"/>
      <c r="XN75" s="154"/>
      <c r="XO75" s="154"/>
      <c r="XP75" s="154"/>
      <c r="XQ75" s="154"/>
      <c r="XR75" s="154"/>
      <c r="XS75" s="154"/>
      <c r="XT75" s="154"/>
      <c r="XU75" s="154"/>
      <c r="XV75" s="154"/>
      <c r="XW75" s="154"/>
      <c r="XX75" s="154"/>
      <c r="XY75" s="154"/>
      <c r="XZ75" s="154"/>
      <c r="YA75" s="154"/>
      <c r="YB75" s="154"/>
      <c r="YC75" s="154"/>
      <c r="YD75" s="154"/>
      <c r="YE75" s="154"/>
      <c r="YF75" s="154"/>
      <c r="YG75" s="154"/>
      <c r="YH75" s="154"/>
      <c r="YI75" s="154"/>
      <c r="YJ75" s="154"/>
      <c r="YK75" s="154"/>
      <c r="YL75" s="154"/>
      <c r="YM75" s="154"/>
      <c r="YN75" s="154"/>
      <c r="YO75" s="154"/>
      <c r="YP75" s="154"/>
      <c r="YQ75" s="154"/>
      <c r="YR75" s="154"/>
      <c r="YS75" s="154"/>
      <c r="YT75" s="154"/>
      <c r="YU75" s="154"/>
      <c r="YV75" s="154"/>
      <c r="YW75" s="154"/>
      <c r="YX75" s="154"/>
      <c r="YY75" s="154"/>
      <c r="YZ75" s="154"/>
      <c r="ZA75" s="154"/>
      <c r="ZB75" s="154"/>
      <c r="ZC75" s="154"/>
      <c r="ZD75" s="154"/>
      <c r="ZE75" s="154"/>
      <c r="ZF75" s="154"/>
      <c r="ZG75" s="154"/>
      <c r="ZH75" s="154"/>
      <c r="ZI75" s="154"/>
      <c r="ZJ75" s="154"/>
      <c r="ZK75" s="154"/>
      <c r="ZL75" s="154"/>
      <c r="ZM75" s="154"/>
      <c r="ZN75" s="154"/>
      <c r="ZO75" s="154"/>
      <c r="ZP75" s="154"/>
      <c r="ZQ75" s="154"/>
      <c r="ZR75" s="154"/>
      <c r="ZS75" s="154"/>
      <c r="ZT75" s="154"/>
      <c r="ZU75" s="154"/>
      <c r="ZV75" s="154"/>
      <c r="ZW75" s="154"/>
      <c r="ZX75" s="154"/>
      <c r="ZY75" s="154"/>
      <c r="ZZ75" s="154"/>
      <c r="AAA75" s="154"/>
      <c r="AAB75" s="154"/>
      <c r="AAC75" s="154"/>
      <c r="AAD75" s="154"/>
      <c r="AAE75" s="154"/>
      <c r="AAF75" s="154"/>
      <c r="AAG75" s="154"/>
      <c r="AAH75" s="154"/>
      <c r="AAI75" s="154"/>
      <c r="AAJ75" s="154"/>
      <c r="AAK75" s="154"/>
      <c r="AAL75" s="154"/>
      <c r="AAM75" s="154"/>
      <c r="AAN75" s="154"/>
      <c r="AAO75" s="154"/>
      <c r="AAP75" s="154"/>
      <c r="AAQ75" s="154"/>
      <c r="AAR75" s="154"/>
      <c r="AAS75" s="154"/>
      <c r="AAT75" s="154"/>
      <c r="AAU75" s="154"/>
      <c r="AAV75" s="154"/>
      <c r="AAW75" s="154"/>
      <c r="AAX75" s="154"/>
      <c r="AAY75" s="154"/>
      <c r="AAZ75" s="154"/>
      <c r="ABA75" s="154"/>
      <c r="ABB75" s="154"/>
      <c r="ABC75" s="154"/>
      <c r="ABD75" s="154"/>
      <c r="ABE75" s="154"/>
      <c r="ABF75" s="154"/>
      <c r="ABG75" s="154"/>
      <c r="ABH75" s="154"/>
      <c r="ABI75" s="154"/>
      <c r="ABJ75" s="154"/>
      <c r="ABK75" s="154"/>
      <c r="ABL75" s="154"/>
      <c r="ABM75" s="154"/>
      <c r="ABN75" s="154"/>
      <c r="ABO75" s="154"/>
      <c r="ABP75" s="154"/>
      <c r="ABQ75" s="154"/>
      <c r="ABR75" s="154"/>
      <c r="ABS75" s="154"/>
      <c r="ABT75" s="154"/>
      <c r="ABU75" s="154"/>
      <c r="ABV75" s="154"/>
      <c r="ABW75" s="154"/>
      <c r="ABX75" s="154"/>
      <c r="ABY75" s="154"/>
      <c r="ABZ75" s="154"/>
      <c r="ACA75" s="154"/>
      <c r="ACB75" s="154"/>
      <c r="ACC75" s="154"/>
      <c r="ACD75" s="154"/>
      <c r="ACE75" s="154"/>
      <c r="ACF75" s="154"/>
      <c r="ACG75" s="154"/>
      <c r="ACH75" s="154"/>
      <c r="ACI75" s="154"/>
      <c r="ACJ75" s="154"/>
      <c r="ACK75" s="154"/>
      <c r="ACL75" s="154"/>
      <c r="ACM75" s="154"/>
      <c r="ACN75" s="154"/>
      <c r="ACO75" s="154"/>
      <c r="ACP75" s="154"/>
      <c r="ACQ75" s="154"/>
      <c r="ACR75" s="154"/>
      <c r="ACS75" s="154"/>
      <c r="ACT75" s="154"/>
      <c r="ACU75" s="154"/>
      <c r="ACV75" s="154"/>
      <c r="ACW75" s="154"/>
      <c r="ACX75" s="154"/>
      <c r="ACY75" s="154"/>
      <c r="ACZ75" s="154"/>
      <c r="ADA75" s="154"/>
      <c r="ADB75" s="154"/>
      <c r="ADC75" s="154"/>
      <c r="ADD75" s="154"/>
      <c r="ADE75" s="154"/>
      <c r="ADF75" s="154"/>
      <c r="ADG75" s="154"/>
      <c r="ADH75" s="154"/>
      <c r="ADI75" s="154"/>
      <c r="ADJ75" s="154"/>
      <c r="ADK75" s="154"/>
      <c r="ADL75" s="154"/>
      <c r="ADM75" s="154"/>
      <c r="ADN75" s="154"/>
      <c r="ADO75" s="154"/>
      <c r="ADP75" s="154"/>
      <c r="ADQ75" s="154"/>
      <c r="ADR75" s="154"/>
      <c r="ADS75" s="154"/>
      <c r="ADT75" s="154"/>
      <c r="ADU75" s="154"/>
      <c r="ADV75" s="154"/>
      <c r="ADW75" s="154"/>
      <c r="ADX75" s="154"/>
      <c r="ADY75" s="154"/>
      <c r="ADZ75" s="154"/>
      <c r="AEA75" s="154"/>
      <c r="AEB75" s="154"/>
      <c r="AEC75" s="154"/>
      <c r="AED75" s="154"/>
      <c r="AEE75" s="154"/>
      <c r="AEF75" s="154"/>
      <c r="AEG75" s="154"/>
      <c r="AEH75" s="154"/>
      <c r="AEI75" s="154"/>
      <c r="AEJ75" s="154"/>
      <c r="AEK75" s="154"/>
      <c r="AEL75" s="154"/>
      <c r="AEM75" s="154"/>
      <c r="AEN75" s="154"/>
      <c r="AEO75" s="154"/>
      <c r="AEP75" s="154"/>
      <c r="AEQ75" s="154"/>
      <c r="AER75" s="154"/>
      <c r="AES75" s="154"/>
      <c r="AET75" s="154"/>
      <c r="AEU75" s="154"/>
      <c r="AEV75" s="154"/>
      <c r="AEW75" s="154"/>
      <c r="AEX75" s="154"/>
      <c r="AEY75" s="154"/>
      <c r="AEZ75" s="154"/>
      <c r="AFA75" s="154"/>
      <c r="AFB75" s="154"/>
      <c r="AFC75" s="154"/>
      <c r="AFD75" s="154"/>
      <c r="AFE75" s="154"/>
      <c r="AFF75" s="154"/>
      <c r="AFG75" s="154"/>
      <c r="AFH75" s="154"/>
      <c r="AFI75" s="154"/>
      <c r="AFJ75" s="154"/>
      <c r="AFK75" s="154"/>
      <c r="AFL75" s="154"/>
      <c r="AFM75" s="154"/>
      <c r="AFN75" s="154"/>
      <c r="AFO75" s="154"/>
      <c r="AFP75" s="154"/>
      <c r="AFQ75" s="154"/>
      <c r="AFR75" s="154"/>
      <c r="AFS75" s="154"/>
      <c r="AFT75" s="154"/>
      <c r="AFU75" s="154"/>
      <c r="AFV75" s="154"/>
      <c r="AFW75" s="154"/>
      <c r="AFX75" s="154"/>
      <c r="AFY75" s="154"/>
      <c r="AFZ75" s="154"/>
      <c r="AGA75" s="154"/>
      <c r="AGB75" s="154"/>
      <c r="AGC75" s="154"/>
      <c r="AGD75" s="154"/>
      <c r="AGE75" s="154"/>
      <c r="AGF75" s="154"/>
      <c r="AGG75" s="154"/>
      <c r="AGH75" s="154"/>
      <c r="AGI75" s="154"/>
      <c r="AGJ75" s="154"/>
      <c r="AGK75" s="154"/>
      <c r="AGL75" s="154"/>
      <c r="AGM75" s="154"/>
      <c r="AGN75" s="154"/>
      <c r="AGO75" s="154"/>
      <c r="AGP75" s="154"/>
      <c r="AGQ75" s="154"/>
      <c r="AGR75" s="154"/>
      <c r="AGS75" s="154"/>
      <c r="AGT75" s="154"/>
      <c r="AGU75" s="154"/>
      <c r="AGV75" s="154"/>
      <c r="AGW75" s="154"/>
      <c r="AGX75" s="154"/>
      <c r="AGY75" s="154"/>
      <c r="AGZ75" s="154"/>
      <c r="AHA75" s="154"/>
      <c r="AHB75" s="154"/>
      <c r="AHC75" s="154"/>
      <c r="AHD75" s="154"/>
      <c r="AHE75" s="154"/>
      <c r="AHF75" s="154"/>
      <c r="AHG75" s="154"/>
      <c r="AHH75" s="154"/>
      <c r="AHI75" s="154"/>
      <c r="AHJ75" s="154"/>
      <c r="AHK75" s="154"/>
      <c r="AHL75" s="154"/>
      <c r="AHM75" s="154"/>
      <c r="AHN75" s="154"/>
      <c r="AHO75" s="154"/>
      <c r="AHP75" s="154"/>
      <c r="AHQ75" s="154"/>
      <c r="AHR75" s="154"/>
      <c r="AHS75" s="154"/>
      <c r="AHT75" s="154"/>
      <c r="AHU75" s="154"/>
      <c r="AHV75" s="154"/>
      <c r="AHW75" s="154"/>
      <c r="AHX75" s="154"/>
      <c r="AHY75" s="154"/>
      <c r="AHZ75" s="154"/>
      <c r="AIA75" s="154"/>
      <c r="AIB75" s="154"/>
      <c r="AIC75" s="154"/>
      <c r="AID75" s="154"/>
      <c r="AIE75" s="154"/>
      <c r="AIF75" s="154"/>
      <c r="AIG75" s="154"/>
      <c r="AIH75" s="154"/>
      <c r="AII75" s="154"/>
      <c r="AIJ75" s="154"/>
      <c r="AIK75" s="154"/>
      <c r="AIL75" s="154"/>
      <c r="AIM75" s="154"/>
      <c r="AIN75" s="154"/>
      <c r="AIO75" s="154"/>
      <c r="AIP75" s="154"/>
      <c r="AIQ75" s="154"/>
      <c r="AIR75" s="154"/>
      <c r="AIS75" s="154"/>
      <c r="AIT75" s="154"/>
      <c r="AIU75" s="154"/>
      <c r="AIV75" s="154"/>
      <c r="AIW75" s="154"/>
      <c r="AIX75" s="154"/>
      <c r="AIY75" s="154"/>
      <c r="AIZ75" s="154"/>
      <c r="AJA75" s="154"/>
      <c r="AJB75" s="154"/>
      <c r="AJC75" s="154"/>
      <c r="AJD75" s="154"/>
      <c r="AJE75" s="154"/>
      <c r="AJF75" s="154"/>
      <c r="AJG75" s="154"/>
      <c r="AJH75" s="154"/>
      <c r="AJI75" s="154"/>
      <c r="AJJ75" s="154"/>
      <c r="AJK75" s="154"/>
      <c r="AJL75" s="154"/>
      <c r="AJM75" s="154"/>
      <c r="AJN75" s="154"/>
      <c r="AJO75" s="154"/>
      <c r="AJP75" s="154"/>
      <c r="AJQ75" s="154"/>
      <c r="AJR75" s="154"/>
      <c r="AJS75" s="154"/>
      <c r="AJT75" s="154"/>
      <c r="AJU75" s="154"/>
      <c r="AJV75" s="154"/>
      <c r="AJW75" s="154"/>
      <c r="AJX75" s="154"/>
      <c r="AJY75" s="154"/>
      <c r="AJZ75" s="154"/>
      <c r="AKA75" s="154"/>
      <c r="AKB75" s="154"/>
      <c r="AKC75" s="154"/>
      <c r="AKD75" s="154"/>
      <c r="AKE75" s="154"/>
      <c r="AKF75" s="154"/>
      <c r="AKG75" s="154"/>
      <c r="AKH75" s="154"/>
      <c r="AKI75" s="154"/>
      <c r="AKJ75" s="154"/>
      <c r="AKK75" s="154"/>
      <c r="AKL75" s="154"/>
      <c r="AKM75" s="154"/>
      <c r="AKN75" s="154"/>
      <c r="AKO75" s="154"/>
      <c r="AKP75" s="154"/>
      <c r="AKQ75" s="154"/>
      <c r="AKR75" s="154"/>
      <c r="AKS75" s="154"/>
      <c r="AKT75" s="154"/>
      <c r="AKU75" s="154"/>
      <c r="AKV75" s="154"/>
      <c r="AKW75" s="154"/>
      <c r="AKX75" s="154"/>
      <c r="AKY75" s="154"/>
      <c r="AKZ75" s="154"/>
      <c r="ALA75" s="154"/>
      <c r="ALB75" s="154"/>
      <c r="ALC75" s="154"/>
      <c r="ALD75" s="154"/>
      <c r="ALE75" s="154"/>
      <c r="ALF75" s="154"/>
      <c r="ALG75" s="154"/>
      <c r="ALH75" s="154"/>
      <c r="ALI75" s="154"/>
      <c r="ALJ75" s="154"/>
      <c r="ALK75" s="154"/>
      <c r="ALL75" s="154"/>
      <c r="ALM75" s="154"/>
      <c r="ALN75" s="154"/>
      <c r="ALO75" s="154"/>
      <c r="ALP75" s="154"/>
      <c r="ALQ75" s="154"/>
      <c r="ALR75" s="154"/>
    </row>
    <row r="76" spans="1:1006" s="152" customFormat="1" ht="36">
      <c r="A76" s="306" t="s">
        <v>7246</v>
      </c>
      <c r="B76" s="307">
        <v>87530</v>
      </c>
      <c r="C76" s="358" t="str">
        <f>IFERROR(VLOOKUP(B76,'Serviços FEV2019'!$A$1:$AC$17000,2,),IFERROR(VLOOKUP(B76,'ORSE FEV2019'!$A$1:$S$16684,2,),VLOOKUP(B76,'COMPOSIÇÕES IFAL'!$B$1:$X$12973,2,)))</f>
        <v>MASSA ÚNICA, PARA RECEBIMENTO DE PINTURA, EM ARGAMASSA TRAÇO 1:2:8, PREPARO MANUAL, APLICADA MANUALMENTE EM FACES INTERNAS DE PAREDES, ESPESSURA DE 20MM, COM EXECUÇÃO DE TALISCAS. AF_06/2014</v>
      </c>
      <c r="D76" s="296" t="str">
        <f>IFERROR(VLOOKUP(B76,'Serviços FEV2019'!$A$1:$AC$17000,3,),IFERROR(VLOOKUP(B76,'ORSE FEV2019'!$A$1:$S$16684,3,),VLOOKUP(B76,'COMPOSIÇÕES IFAL'!$B$1:$X$12973,3,)))</f>
        <v>M2</v>
      </c>
      <c r="E76" s="303">
        <f>Memorial!E69</f>
        <v>110.37</v>
      </c>
      <c r="F76" s="134">
        <f>IFERROR(VLOOKUP(B76,'Serviços FEV2019'!$A$1:$AC$17000,5,),IFERROR(VLOOKUP(B76,'ORSE FEV2019'!$A$1:$S$16684,4,),VLOOKUP(B76,'COMPOSIÇÕES IFAL'!$B$1:$X$12973,6,)))</f>
        <v>29.02</v>
      </c>
      <c r="G76" s="298">
        <f t="shared" si="47"/>
        <v>3202.94</v>
      </c>
      <c r="H76" s="298">
        <f t="shared" si="45"/>
        <v>4094</v>
      </c>
      <c r="I76" s="349"/>
      <c r="J76" s="352">
        <f t="shared" si="48"/>
        <v>320.29400000000004</v>
      </c>
      <c r="K76" s="352">
        <f t="shared" si="49"/>
        <v>1121.029</v>
      </c>
      <c r="L76" s="352">
        <f t="shared" si="49"/>
        <v>1121.029</v>
      </c>
      <c r="M76" s="352">
        <f t="shared" si="50"/>
        <v>320.29400000000004</v>
      </c>
      <c r="N76" s="317">
        <f t="shared" si="46"/>
        <v>160.14700000000002</v>
      </c>
      <c r="O76" s="317">
        <f t="shared" si="46"/>
        <v>160.14700000000002</v>
      </c>
      <c r="P76" s="317">
        <f t="shared" si="4"/>
        <v>3202.9399999999996</v>
      </c>
      <c r="Q76" s="367">
        <f t="shared" ref="Q76:Q107" si="51">G76-P76</f>
        <v>0</v>
      </c>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4"/>
      <c r="BI76" s="154"/>
      <c r="BJ76" s="154"/>
      <c r="BK76" s="154"/>
      <c r="BL76" s="154"/>
      <c r="BM76" s="154"/>
      <c r="BN76" s="154"/>
      <c r="BO76" s="154"/>
      <c r="BP76" s="154"/>
      <c r="BQ76" s="154"/>
      <c r="BR76" s="154"/>
      <c r="BS76" s="154"/>
      <c r="BT76" s="154"/>
      <c r="BU76" s="154"/>
      <c r="BV76" s="154"/>
      <c r="BW76" s="154"/>
      <c r="BX76" s="154"/>
      <c r="BY76" s="154"/>
      <c r="BZ76" s="154"/>
      <c r="CA76" s="154"/>
      <c r="CB76" s="154"/>
      <c r="CC76" s="154"/>
      <c r="CD76" s="154"/>
      <c r="CE76" s="154"/>
      <c r="CF76" s="154"/>
      <c r="CG76" s="154"/>
      <c r="CH76" s="154"/>
      <c r="CI76" s="154"/>
      <c r="CJ76" s="154"/>
      <c r="CK76" s="154"/>
      <c r="CL76" s="154"/>
      <c r="CM76" s="154"/>
      <c r="CN76" s="154"/>
      <c r="CO76" s="154"/>
      <c r="CP76" s="154"/>
      <c r="CQ76" s="154"/>
      <c r="CR76" s="154"/>
      <c r="CS76" s="154"/>
      <c r="CT76" s="154"/>
      <c r="CU76" s="154"/>
      <c r="CV76" s="154"/>
      <c r="CW76" s="154"/>
      <c r="CX76" s="154"/>
      <c r="CY76" s="154"/>
      <c r="CZ76" s="154"/>
      <c r="DA76" s="154"/>
      <c r="DB76" s="154"/>
      <c r="DC76" s="154"/>
      <c r="DD76" s="154"/>
      <c r="DE76" s="154"/>
      <c r="DF76" s="154"/>
      <c r="DG76" s="154"/>
      <c r="DH76" s="154"/>
      <c r="DI76" s="154"/>
      <c r="DJ76" s="154"/>
      <c r="DK76" s="154"/>
      <c r="DL76" s="154"/>
      <c r="DM76" s="154"/>
      <c r="DN76" s="154"/>
      <c r="DO76" s="154"/>
      <c r="DP76" s="154"/>
      <c r="DQ76" s="154"/>
      <c r="DR76" s="154"/>
      <c r="DS76" s="154"/>
      <c r="DT76" s="154"/>
      <c r="DU76" s="154"/>
      <c r="DV76" s="154"/>
      <c r="DW76" s="154"/>
      <c r="DX76" s="154"/>
      <c r="DY76" s="154"/>
      <c r="DZ76" s="154"/>
      <c r="EA76" s="154"/>
      <c r="EB76" s="154"/>
      <c r="EC76" s="154"/>
      <c r="ED76" s="154"/>
      <c r="EE76" s="154"/>
      <c r="EF76" s="154"/>
      <c r="EG76" s="154"/>
      <c r="EH76" s="154"/>
      <c r="EI76" s="154"/>
      <c r="EJ76" s="154"/>
      <c r="EK76" s="154"/>
      <c r="EL76" s="154"/>
      <c r="EM76" s="154"/>
      <c r="EN76" s="154"/>
      <c r="EO76" s="154"/>
      <c r="EP76" s="154"/>
      <c r="EQ76" s="154"/>
      <c r="ER76" s="154"/>
      <c r="ES76" s="154"/>
      <c r="ET76" s="154"/>
      <c r="EU76" s="154"/>
      <c r="EV76" s="154"/>
      <c r="EW76" s="154"/>
      <c r="EX76" s="154"/>
      <c r="EY76" s="154"/>
      <c r="EZ76" s="154"/>
      <c r="FA76" s="154"/>
      <c r="FB76" s="154"/>
      <c r="FC76" s="154"/>
      <c r="FD76" s="154"/>
      <c r="FE76" s="154"/>
      <c r="FF76" s="154"/>
      <c r="FG76" s="154"/>
      <c r="FH76" s="154"/>
      <c r="FI76" s="154"/>
      <c r="FJ76" s="154"/>
      <c r="FK76" s="154"/>
      <c r="FL76" s="154"/>
      <c r="FM76" s="154"/>
      <c r="FN76" s="154"/>
      <c r="FO76" s="154"/>
      <c r="FP76" s="154"/>
      <c r="FQ76" s="154"/>
      <c r="FR76" s="154"/>
      <c r="FS76" s="154"/>
      <c r="FT76" s="154"/>
      <c r="FU76" s="154"/>
      <c r="FV76" s="154"/>
      <c r="FW76" s="154"/>
      <c r="FX76" s="154"/>
      <c r="FY76" s="154"/>
      <c r="FZ76" s="154"/>
      <c r="GA76" s="154"/>
      <c r="GB76" s="154"/>
      <c r="GC76" s="154"/>
      <c r="GD76" s="154"/>
      <c r="GE76" s="154"/>
      <c r="GF76" s="154"/>
      <c r="GG76" s="154"/>
      <c r="GH76" s="154"/>
      <c r="GI76" s="154"/>
      <c r="GJ76" s="154"/>
      <c r="GK76" s="154"/>
      <c r="GL76" s="154"/>
      <c r="GM76" s="154"/>
      <c r="GN76" s="154"/>
      <c r="GO76" s="154"/>
      <c r="GP76" s="154"/>
      <c r="GQ76" s="154"/>
      <c r="GR76" s="154"/>
      <c r="GS76" s="154"/>
      <c r="GT76" s="154"/>
      <c r="GU76" s="154"/>
      <c r="GV76" s="154"/>
      <c r="GW76" s="154"/>
      <c r="GX76" s="154"/>
      <c r="GY76" s="154"/>
      <c r="GZ76" s="154"/>
      <c r="HA76" s="154"/>
      <c r="HB76" s="154"/>
      <c r="HC76" s="154"/>
      <c r="HD76" s="154"/>
      <c r="HE76" s="154"/>
      <c r="HF76" s="154"/>
      <c r="HG76" s="154"/>
      <c r="HH76" s="154"/>
      <c r="HI76" s="154"/>
      <c r="HJ76" s="154"/>
      <c r="HK76" s="154"/>
      <c r="HL76" s="154"/>
      <c r="HM76" s="154"/>
      <c r="HN76" s="154"/>
      <c r="HO76" s="154"/>
      <c r="HP76" s="154"/>
      <c r="HQ76" s="154"/>
      <c r="HR76" s="154"/>
      <c r="HS76" s="154"/>
      <c r="HT76" s="154"/>
      <c r="HU76" s="154"/>
      <c r="HV76" s="154"/>
      <c r="HW76" s="154"/>
      <c r="HX76" s="154"/>
      <c r="HY76" s="154"/>
      <c r="HZ76" s="154"/>
      <c r="IA76" s="154"/>
      <c r="IB76" s="154"/>
      <c r="IC76" s="154"/>
      <c r="ID76" s="154"/>
      <c r="IE76" s="154"/>
      <c r="IF76" s="154"/>
      <c r="IG76" s="154"/>
      <c r="IH76" s="154"/>
      <c r="II76" s="154"/>
      <c r="IJ76" s="154"/>
      <c r="IK76" s="154"/>
      <c r="IL76" s="154"/>
      <c r="IM76" s="154"/>
      <c r="IN76" s="154"/>
      <c r="IO76" s="154"/>
      <c r="IP76" s="154"/>
      <c r="IQ76" s="154"/>
      <c r="IR76" s="154"/>
      <c r="IS76" s="154"/>
      <c r="IT76" s="154"/>
      <c r="IU76" s="154"/>
      <c r="IV76" s="154"/>
      <c r="IW76" s="154"/>
      <c r="IX76" s="154"/>
      <c r="IY76" s="154"/>
      <c r="IZ76" s="154"/>
      <c r="JA76" s="154"/>
      <c r="JB76" s="154"/>
      <c r="JC76" s="154"/>
      <c r="JD76" s="154"/>
      <c r="JE76" s="154"/>
      <c r="JF76" s="154"/>
      <c r="JG76" s="154"/>
      <c r="JH76" s="154"/>
      <c r="JI76" s="154"/>
      <c r="JJ76" s="154"/>
      <c r="JK76" s="154"/>
      <c r="JL76" s="154"/>
      <c r="JM76" s="154"/>
      <c r="JN76" s="154"/>
      <c r="JO76" s="154"/>
      <c r="JP76" s="154"/>
      <c r="JQ76" s="154"/>
      <c r="JR76" s="154"/>
      <c r="JS76" s="154"/>
      <c r="JT76" s="154"/>
      <c r="JU76" s="154"/>
      <c r="JV76" s="154"/>
      <c r="JW76" s="154"/>
      <c r="JX76" s="154"/>
      <c r="JY76" s="154"/>
      <c r="JZ76" s="154"/>
      <c r="KA76" s="154"/>
      <c r="KB76" s="154"/>
      <c r="KC76" s="154"/>
      <c r="KD76" s="154"/>
      <c r="KE76" s="154"/>
      <c r="KF76" s="154"/>
      <c r="KG76" s="154"/>
      <c r="KH76" s="154"/>
      <c r="KI76" s="154"/>
      <c r="KJ76" s="154"/>
      <c r="KK76" s="154"/>
      <c r="KL76" s="154"/>
      <c r="KM76" s="154"/>
      <c r="KN76" s="154"/>
      <c r="KO76" s="154"/>
      <c r="KP76" s="154"/>
      <c r="KQ76" s="154"/>
      <c r="KR76" s="154"/>
      <c r="KS76" s="154"/>
      <c r="KT76" s="154"/>
      <c r="KU76" s="154"/>
      <c r="KV76" s="154"/>
      <c r="KW76" s="154"/>
      <c r="KX76" s="154"/>
      <c r="KY76" s="154"/>
      <c r="KZ76" s="154"/>
      <c r="LA76" s="154"/>
      <c r="LB76" s="154"/>
      <c r="LC76" s="154"/>
      <c r="LD76" s="154"/>
      <c r="LE76" s="154"/>
      <c r="LF76" s="154"/>
      <c r="LG76" s="154"/>
      <c r="LH76" s="154"/>
      <c r="LI76" s="154"/>
      <c r="LJ76" s="154"/>
      <c r="LK76" s="154"/>
      <c r="LL76" s="154"/>
      <c r="LM76" s="154"/>
      <c r="LN76" s="154"/>
      <c r="LO76" s="154"/>
      <c r="LP76" s="154"/>
      <c r="LQ76" s="154"/>
      <c r="LR76" s="154"/>
      <c r="LS76" s="154"/>
      <c r="LT76" s="154"/>
      <c r="LU76" s="154"/>
      <c r="LV76" s="154"/>
      <c r="LW76" s="154"/>
      <c r="LX76" s="154"/>
      <c r="LY76" s="154"/>
      <c r="LZ76" s="154"/>
      <c r="MA76" s="154"/>
      <c r="MB76" s="154"/>
      <c r="MC76" s="154"/>
      <c r="MD76" s="154"/>
      <c r="ME76" s="154"/>
      <c r="MF76" s="154"/>
      <c r="MG76" s="154"/>
      <c r="MH76" s="154"/>
      <c r="MI76" s="154"/>
      <c r="MJ76" s="154"/>
      <c r="MK76" s="154"/>
      <c r="ML76" s="154"/>
      <c r="MM76" s="154"/>
      <c r="MN76" s="154"/>
      <c r="MO76" s="154"/>
      <c r="MP76" s="154"/>
      <c r="MQ76" s="154"/>
      <c r="MR76" s="154"/>
      <c r="MS76" s="154"/>
      <c r="MT76" s="154"/>
      <c r="MU76" s="154"/>
      <c r="MV76" s="154"/>
      <c r="MW76" s="154"/>
      <c r="MX76" s="154"/>
      <c r="MY76" s="154"/>
      <c r="MZ76" s="154"/>
      <c r="NA76" s="154"/>
      <c r="NB76" s="154"/>
      <c r="NC76" s="154"/>
      <c r="ND76" s="154"/>
      <c r="NE76" s="154"/>
      <c r="NF76" s="154"/>
      <c r="NG76" s="154"/>
      <c r="NH76" s="154"/>
      <c r="NI76" s="154"/>
      <c r="NJ76" s="154"/>
      <c r="NK76" s="154"/>
      <c r="NL76" s="154"/>
      <c r="NM76" s="154"/>
      <c r="NN76" s="154"/>
      <c r="NO76" s="154"/>
      <c r="NP76" s="154"/>
      <c r="NQ76" s="154"/>
      <c r="NR76" s="154"/>
      <c r="NS76" s="154"/>
      <c r="NT76" s="154"/>
      <c r="NU76" s="154"/>
      <c r="NV76" s="154"/>
      <c r="NW76" s="154"/>
      <c r="NX76" s="154"/>
      <c r="NY76" s="154"/>
      <c r="NZ76" s="154"/>
      <c r="OA76" s="154"/>
      <c r="OB76" s="154"/>
      <c r="OC76" s="154"/>
      <c r="OD76" s="154"/>
      <c r="OE76" s="154"/>
      <c r="OF76" s="154"/>
      <c r="OG76" s="154"/>
      <c r="OH76" s="154"/>
      <c r="OI76" s="154"/>
      <c r="OJ76" s="154"/>
      <c r="OK76" s="154"/>
      <c r="OL76" s="154"/>
      <c r="OM76" s="154"/>
      <c r="ON76" s="154"/>
      <c r="OO76" s="154"/>
      <c r="OP76" s="154"/>
      <c r="OQ76" s="154"/>
      <c r="OR76" s="154"/>
      <c r="OS76" s="154"/>
      <c r="OT76" s="154"/>
      <c r="OU76" s="154"/>
      <c r="OV76" s="154"/>
      <c r="OW76" s="154"/>
      <c r="OX76" s="154"/>
      <c r="OY76" s="154"/>
      <c r="OZ76" s="154"/>
      <c r="PA76" s="154"/>
      <c r="PB76" s="154"/>
      <c r="PC76" s="154"/>
      <c r="PD76" s="154"/>
      <c r="PE76" s="154"/>
      <c r="PF76" s="154"/>
      <c r="PG76" s="154"/>
      <c r="PH76" s="154"/>
      <c r="PI76" s="154"/>
      <c r="PJ76" s="154"/>
      <c r="PK76" s="154"/>
      <c r="PL76" s="154"/>
      <c r="PM76" s="154"/>
      <c r="PN76" s="154"/>
      <c r="PO76" s="154"/>
      <c r="PP76" s="154"/>
      <c r="PQ76" s="154"/>
      <c r="PR76" s="154"/>
      <c r="PS76" s="154"/>
      <c r="PT76" s="154"/>
      <c r="PU76" s="154"/>
      <c r="PV76" s="154"/>
      <c r="PW76" s="154"/>
      <c r="PX76" s="154"/>
      <c r="PY76" s="154"/>
      <c r="PZ76" s="154"/>
      <c r="QA76" s="154"/>
      <c r="QB76" s="154"/>
      <c r="QC76" s="154"/>
      <c r="QD76" s="154"/>
      <c r="QE76" s="154"/>
      <c r="QF76" s="154"/>
      <c r="QG76" s="154"/>
      <c r="QH76" s="154"/>
      <c r="QI76" s="154"/>
      <c r="QJ76" s="154"/>
      <c r="QK76" s="154"/>
      <c r="QL76" s="154"/>
      <c r="QM76" s="154"/>
      <c r="QN76" s="154"/>
      <c r="QO76" s="154"/>
      <c r="QP76" s="154"/>
      <c r="QQ76" s="154"/>
      <c r="QR76" s="154"/>
      <c r="QS76" s="154"/>
      <c r="QT76" s="154"/>
      <c r="QU76" s="154"/>
      <c r="QV76" s="154"/>
      <c r="QW76" s="154"/>
      <c r="QX76" s="154"/>
      <c r="QY76" s="154"/>
      <c r="QZ76" s="154"/>
      <c r="RA76" s="154"/>
      <c r="RB76" s="154"/>
      <c r="RC76" s="154"/>
      <c r="RD76" s="154"/>
      <c r="RE76" s="154"/>
      <c r="RF76" s="154"/>
      <c r="RG76" s="154"/>
      <c r="RH76" s="154"/>
      <c r="RI76" s="154"/>
      <c r="RJ76" s="154"/>
      <c r="RK76" s="154"/>
      <c r="RL76" s="154"/>
      <c r="RM76" s="154"/>
      <c r="RN76" s="154"/>
      <c r="RO76" s="154"/>
      <c r="RP76" s="154"/>
      <c r="RQ76" s="154"/>
      <c r="RR76" s="154"/>
      <c r="RS76" s="154"/>
      <c r="RT76" s="154"/>
      <c r="RU76" s="154"/>
      <c r="RV76" s="154"/>
      <c r="RW76" s="154"/>
      <c r="RX76" s="154"/>
      <c r="RY76" s="154"/>
      <c r="RZ76" s="154"/>
      <c r="SA76" s="154"/>
      <c r="SB76" s="154"/>
      <c r="SC76" s="154"/>
      <c r="SD76" s="154"/>
      <c r="SE76" s="154"/>
      <c r="SF76" s="154"/>
      <c r="SG76" s="154"/>
      <c r="SH76" s="154"/>
      <c r="SI76" s="154"/>
      <c r="SJ76" s="154"/>
      <c r="SK76" s="154"/>
      <c r="SL76" s="154"/>
      <c r="SM76" s="154"/>
      <c r="SN76" s="154"/>
      <c r="SO76" s="154"/>
      <c r="SP76" s="154"/>
      <c r="SQ76" s="154"/>
      <c r="SR76" s="154"/>
      <c r="SS76" s="154"/>
      <c r="ST76" s="154"/>
      <c r="SU76" s="154"/>
      <c r="SV76" s="154"/>
      <c r="SW76" s="154"/>
      <c r="SX76" s="154"/>
      <c r="SY76" s="154"/>
      <c r="SZ76" s="154"/>
      <c r="TA76" s="154"/>
      <c r="TB76" s="154"/>
      <c r="TC76" s="154"/>
      <c r="TD76" s="154"/>
      <c r="TE76" s="154"/>
      <c r="TF76" s="154"/>
      <c r="TG76" s="154"/>
      <c r="TH76" s="154"/>
      <c r="TI76" s="154"/>
      <c r="TJ76" s="154"/>
      <c r="TK76" s="154"/>
      <c r="TL76" s="154"/>
      <c r="TM76" s="154"/>
      <c r="TN76" s="154"/>
      <c r="TO76" s="154"/>
      <c r="TP76" s="154"/>
      <c r="TQ76" s="154"/>
      <c r="TR76" s="154"/>
      <c r="TS76" s="154"/>
      <c r="TT76" s="154"/>
      <c r="TU76" s="154"/>
      <c r="TV76" s="154"/>
      <c r="TW76" s="154"/>
      <c r="TX76" s="154"/>
      <c r="TY76" s="154"/>
      <c r="TZ76" s="154"/>
      <c r="UA76" s="154"/>
      <c r="UB76" s="154"/>
      <c r="UC76" s="154"/>
      <c r="UD76" s="154"/>
      <c r="UE76" s="154"/>
      <c r="UF76" s="154"/>
      <c r="UG76" s="154"/>
      <c r="UH76" s="154"/>
      <c r="UI76" s="154"/>
      <c r="UJ76" s="154"/>
      <c r="UK76" s="154"/>
      <c r="UL76" s="154"/>
      <c r="UM76" s="154"/>
      <c r="UN76" s="154"/>
      <c r="UO76" s="154"/>
      <c r="UP76" s="154"/>
      <c r="UQ76" s="154"/>
      <c r="UR76" s="154"/>
      <c r="US76" s="154"/>
      <c r="UT76" s="154"/>
      <c r="UU76" s="154"/>
      <c r="UV76" s="154"/>
      <c r="UW76" s="154"/>
      <c r="UX76" s="154"/>
      <c r="UY76" s="154"/>
      <c r="UZ76" s="154"/>
      <c r="VA76" s="154"/>
      <c r="VB76" s="154"/>
      <c r="VC76" s="154"/>
      <c r="VD76" s="154"/>
      <c r="VE76" s="154"/>
      <c r="VF76" s="154"/>
      <c r="VG76" s="154"/>
      <c r="VH76" s="154"/>
      <c r="VI76" s="154"/>
      <c r="VJ76" s="154"/>
      <c r="VK76" s="154"/>
      <c r="VL76" s="154"/>
      <c r="VM76" s="154"/>
      <c r="VN76" s="154"/>
      <c r="VO76" s="154"/>
      <c r="VP76" s="154"/>
      <c r="VQ76" s="154"/>
      <c r="VR76" s="154"/>
      <c r="VS76" s="154"/>
      <c r="VT76" s="154"/>
      <c r="VU76" s="154"/>
      <c r="VV76" s="154"/>
      <c r="VW76" s="154"/>
      <c r="VX76" s="154"/>
      <c r="VY76" s="154"/>
      <c r="VZ76" s="154"/>
      <c r="WA76" s="154"/>
      <c r="WB76" s="154"/>
      <c r="WC76" s="154"/>
      <c r="WD76" s="154"/>
      <c r="WE76" s="154"/>
      <c r="WF76" s="154"/>
      <c r="WG76" s="154"/>
      <c r="WH76" s="154"/>
      <c r="WI76" s="154"/>
      <c r="WJ76" s="154"/>
      <c r="WK76" s="154"/>
      <c r="WL76" s="154"/>
      <c r="WM76" s="154"/>
      <c r="WN76" s="154"/>
      <c r="WO76" s="154"/>
      <c r="WP76" s="154"/>
      <c r="WQ76" s="154"/>
      <c r="WR76" s="154"/>
      <c r="WS76" s="154"/>
      <c r="WT76" s="154"/>
      <c r="WU76" s="154"/>
      <c r="WV76" s="154"/>
      <c r="WW76" s="154"/>
      <c r="WX76" s="154"/>
      <c r="WY76" s="154"/>
      <c r="WZ76" s="154"/>
      <c r="XA76" s="154"/>
      <c r="XB76" s="154"/>
      <c r="XC76" s="154"/>
      <c r="XD76" s="154"/>
      <c r="XE76" s="154"/>
      <c r="XF76" s="154"/>
      <c r="XG76" s="154"/>
      <c r="XH76" s="154"/>
      <c r="XI76" s="154"/>
      <c r="XJ76" s="154"/>
      <c r="XK76" s="154"/>
      <c r="XL76" s="154"/>
      <c r="XM76" s="154"/>
      <c r="XN76" s="154"/>
      <c r="XO76" s="154"/>
      <c r="XP76" s="154"/>
      <c r="XQ76" s="154"/>
      <c r="XR76" s="154"/>
      <c r="XS76" s="154"/>
      <c r="XT76" s="154"/>
      <c r="XU76" s="154"/>
      <c r="XV76" s="154"/>
      <c r="XW76" s="154"/>
      <c r="XX76" s="154"/>
      <c r="XY76" s="154"/>
      <c r="XZ76" s="154"/>
      <c r="YA76" s="154"/>
      <c r="YB76" s="154"/>
      <c r="YC76" s="154"/>
      <c r="YD76" s="154"/>
      <c r="YE76" s="154"/>
      <c r="YF76" s="154"/>
      <c r="YG76" s="154"/>
      <c r="YH76" s="154"/>
      <c r="YI76" s="154"/>
      <c r="YJ76" s="154"/>
      <c r="YK76" s="154"/>
      <c r="YL76" s="154"/>
      <c r="YM76" s="154"/>
      <c r="YN76" s="154"/>
      <c r="YO76" s="154"/>
      <c r="YP76" s="154"/>
      <c r="YQ76" s="154"/>
      <c r="YR76" s="154"/>
      <c r="YS76" s="154"/>
      <c r="YT76" s="154"/>
      <c r="YU76" s="154"/>
      <c r="YV76" s="154"/>
      <c r="YW76" s="154"/>
      <c r="YX76" s="154"/>
      <c r="YY76" s="154"/>
      <c r="YZ76" s="154"/>
      <c r="ZA76" s="154"/>
      <c r="ZB76" s="154"/>
      <c r="ZC76" s="154"/>
      <c r="ZD76" s="154"/>
      <c r="ZE76" s="154"/>
      <c r="ZF76" s="154"/>
      <c r="ZG76" s="154"/>
      <c r="ZH76" s="154"/>
      <c r="ZI76" s="154"/>
      <c r="ZJ76" s="154"/>
      <c r="ZK76" s="154"/>
      <c r="ZL76" s="154"/>
      <c r="ZM76" s="154"/>
      <c r="ZN76" s="154"/>
      <c r="ZO76" s="154"/>
      <c r="ZP76" s="154"/>
      <c r="ZQ76" s="154"/>
      <c r="ZR76" s="154"/>
      <c r="ZS76" s="154"/>
      <c r="ZT76" s="154"/>
      <c r="ZU76" s="154"/>
      <c r="ZV76" s="154"/>
      <c r="ZW76" s="154"/>
      <c r="ZX76" s="154"/>
      <c r="ZY76" s="154"/>
      <c r="ZZ76" s="154"/>
      <c r="AAA76" s="154"/>
      <c r="AAB76" s="154"/>
      <c r="AAC76" s="154"/>
      <c r="AAD76" s="154"/>
      <c r="AAE76" s="154"/>
      <c r="AAF76" s="154"/>
      <c r="AAG76" s="154"/>
      <c r="AAH76" s="154"/>
      <c r="AAI76" s="154"/>
      <c r="AAJ76" s="154"/>
      <c r="AAK76" s="154"/>
      <c r="AAL76" s="154"/>
      <c r="AAM76" s="154"/>
      <c r="AAN76" s="154"/>
      <c r="AAO76" s="154"/>
      <c r="AAP76" s="154"/>
      <c r="AAQ76" s="154"/>
      <c r="AAR76" s="154"/>
      <c r="AAS76" s="154"/>
      <c r="AAT76" s="154"/>
      <c r="AAU76" s="154"/>
      <c r="AAV76" s="154"/>
      <c r="AAW76" s="154"/>
      <c r="AAX76" s="154"/>
      <c r="AAY76" s="154"/>
      <c r="AAZ76" s="154"/>
      <c r="ABA76" s="154"/>
      <c r="ABB76" s="154"/>
      <c r="ABC76" s="154"/>
      <c r="ABD76" s="154"/>
      <c r="ABE76" s="154"/>
      <c r="ABF76" s="154"/>
      <c r="ABG76" s="154"/>
      <c r="ABH76" s="154"/>
      <c r="ABI76" s="154"/>
      <c r="ABJ76" s="154"/>
      <c r="ABK76" s="154"/>
      <c r="ABL76" s="154"/>
      <c r="ABM76" s="154"/>
      <c r="ABN76" s="154"/>
      <c r="ABO76" s="154"/>
      <c r="ABP76" s="154"/>
      <c r="ABQ76" s="154"/>
      <c r="ABR76" s="154"/>
      <c r="ABS76" s="154"/>
      <c r="ABT76" s="154"/>
      <c r="ABU76" s="154"/>
      <c r="ABV76" s="154"/>
      <c r="ABW76" s="154"/>
      <c r="ABX76" s="154"/>
      <c r="ABY76" s="154"/>
      <c r="ABZ76" s="154"/>
      <c r="ACA76" s="154"/>
      <c r="ACB76" s="154"/>
      <c r="ACC76" s="154"/>
      <c r="ACD76" s="154"/>
      <c r="ACE76" s="154"/>
      <c r="ACF76" s="154"/>
      <c r="ACG76" s="154"/>
      <c r="ACH76" s="154"/>
      <c r="ACI76" s="154"/>
      <c r="ACJ76" s="154"/>
      <c r="ACK76" s="154"/>
      <c r="ACL76" s="154"/>
      <c r="ACM76" s="154"/>
      <c r="ACN76" s="154"/>
      <c r="ACO76" s="154"/>
      <c r="ACP76" s="154"/>
      <c r="ACQ76" s="154"/>
      <c r="ACR76" s="154"/>
      <c r="ACS76" s="154"/>
      <c r="ACT76" s="154"/>
      <c r="ACU76" s="154"/>
      <c r="ACV76" s="154"/>
      <c r="ACW76" s="154"/>
      <c r="ACX76" s="154"/>
      <c r="ACY76" s="154"/>
      <c r="ACZ76" s="154"/>
      <c r="ADA76" s="154"/>
      <c r="ADB76" s="154"/>
      <c r="ADC76" s="154"/>
      <c r="ADD76" s="154"/>
      <c r="ADE76" s="154"/>
      <c r="ADF76" s="154"/>
      <c r="ADG76" s="154"/>
      <c r="ADH76" s="154"/>
      <c r="ADI76" s="154"/>
      <c r="ADJ76" s="154"/>
      <c r="ADK76" s="154"/>
      <c r="ADL76" s="154"/>
      <c r="ADM76" s="154"/>
      <c r="ADN76" s="154"/>
      <c r="ADO76" s="154"/>
      <c r="ADP76" s="154"/>
      <c r="ADQ76" s="154"/>
      <c r="ADR76" s="154"/>
      <c r="ADS76" s="154"/>
      <c r="ADT76" s="154"/>
      <c r="ADU76" s="154"/>
      <c r="ADV76" s="154"/>
      <c r="ADW76" s="154"/>
      <c r="ADX76" s="154"/>
      <c r="ADY76" s="154"/>
      <c r="ADZ76" s="154"/>
      <c r="AEA76" s="154"/>
      <c r="AEB76" s="154"/>
      <c r="AEC76" s="154"/>
      <c r="AED76" s="154"/>
      <c r="AEE76" s="154"/>
      <c r="AEF76" s="154"/>
      <c r="AEG76" s="154"/>
      <c r="AEH76" s="154"/>
      <c r="AEI76" s="154"/>
      <c r="AEJ76" s="154"/>
      <c r="AEK76" s="154"/>
      <c r="AEL76" s="154"/>
      <c r="AEM76" s="154"/>
      <c r="AEN76" s="154"/>
      <c r="AEO76" s="154"/>
      <c r="AEP76" s="154"/>
      <c r="AEQ76" s="154"/>
      <c r="AER76" s="154"/>
      <c r="AES76" s="154"/>
      <c r="AET76" s="154"/>
      <c r="AEU76" s="154"/>
      <c r="AEV76" s="154"/>
      <c r="AEW76" s="154"/>
      <c r="AEX76" s="154"/>
      <c r="AEY76" s="154"/>
      <c r="AEZ76" s="154"/>
      <c r="AFA76" s="154"/>
      <c r="AFB76" s="154"/>
      <c r="AFC76" s="154"/>
      <c r="AFD76" s="154"/>
      <c r="AFE76" s="154"/>
      <c r="AFF76" s="154"/>
      <c r="AFG76" s="154"/>
      <c r="AFH76" s="154"/>
      <c r="AFI76" s="154"/>
      <c r="AFJ76" s="154"/>
      <c r="AFK76" s="154"/>
      <c r="AFL76" s="154"/>
      <c r="AFM76" s="154"/>
      <c r="AFN76" s="154"/>
      <c r="AFO76" s="154"/>
      <c r="AFP76" s="154"/>
      <c r="AFQ76" s="154"/>
      <c r="AFR76" s="154"/>
      <c r="AFS76" s="154"/>
      <c r="AFT76" s="154"/>
      <c r="AFU76" s="154"/>
      <c r="AFV76" s="154"/>
      <c r="AFW76" s="154"/>
      <c r="AFX76" s="154"/>
      <c r="AFY76" s="154"/>
      <c r="AFZ76" s="154"/>
      <c r="AGA76" s="154"/>
      <c r="AGB76" s="154"/>
      <c r="AGC76" s="154"/>
      <c r="AGD76" s="154"/>
      <c r="AGE76" s="154"/>
      <c r="AGF76" s="154"/>
      <c r="AGG76" s="154"/>
      <c r="AGH76" s="154"/>
      <c r="AGI76" s="154"/>
      <c r="AGJ76" s="154"/>
      <c r="AGK76" s="154"/>
      <c r="AGL76" s="154"/>
      <c r="AGM76" s="154"/>
      <c r="AGN76" s="154"/>
      <c r="AGO76" s="154"/>
      <c r="AGP76" s="154"/>
      <c r="AGQ76" s="154"/>
      <c r="AGR76" s="154"/>
      <c r="AGS76" s="154"/>
      <c r="AGT76" s="154"/>
      <c r="AGU76" s="154"/>
      <c r="AGV76" s="154"/>
      <c r="AGW76" s="154"/>
      <c r="AGX76" s="154"/>
      <c r="AGY76" s="154"/>
      <c r="AGZ76" s="154"/>
      <c r="AHA76" s="154"/>
      <c r="AHB76" s="154"/>
      <c r="AHC76" s="154"/>
      <c r="AHD76" s="154"/>
      <c r="AHE76" s="154"/>
      <c r="AHF76" s="154"/>
      <c r="AHG76" s="154"/>
      <c r="AHH76" s="154"/>
      <c r="AHI76" s="154"/>
      <c r="AHJ76" s="154"/>
      <c r="AHK76" s="154"/>
      <c r="AHL76" s="154"/>
      <c r="AHM76" s="154"/>
      <c r="AHN76" s="154"/>
      <c r="AHO76" s="154"/>
      <c r="AHP76" s="154"/>
      <c r="AHQ76" s="154"/>
      <c r="AHR76" s="154"/>
      <c r="AHS76" s="154"/>
      <c r="AHT76" s="154"/>
      <c r="AHU76" s="154"/>
      <c r="AHV76" s="154"/>
      <c r="AHW76" s="154"/>
      <c r="AHX76" s="154"/>
      <c r="AHY76" s="154"/>
      <c r="AHZ76" s="154"/>
      <c r="AIA76" s="154"/>
      <c r="AIB76" s="154"/>
      <c r="AIC76" s="154"/>
      <c r="AID76" s="154"/>
      <c r="AIE76" s="154"/>
      <c r="AIF76" s="154"/>
      <c r="AIG76" s="154"/>
      <c r="AIH76" s="154"/>
      <c r="AII76" s="154"/>
      <c r="AIJ76" s="154"/>
      <c r="AIK76" s="154"/>
      <c r="AIL76" s="154"/>
      <c r="AIM76" s="154"/>
      <c r="AIN76" s="154"/>
      <c r="AIO76" s="154"/>
      <c r="AIP76" s="154"/>
      <c r="AIQ76" s="154"/>
      <c r="AIR76" s="154"/>
      <c r="AIS76" s="154"/>
      <c r="AIT76" s="154"/>
      <c r="AIU76" s="154"/>
      <c r="AIV76" s="154"/>
      <c r="AIW76" s="154"/>
      <c r="AIX76" s="154"/>
      <c r="AIY76" s="154"/>
      <c r="AIZ76" s="154"/>
      <c r="AJA76" s="154"/>
      <c r="AJB76" s="154"/>
      <c r="AJC76" s="154"/>
      <c r="AJD76" s="154"/>
      <c r="AJE76" s="154"/>
      <c r="AJF76" s="154"/>
      <c r="AJG76" s="154"/>
      <c r="AJH76" s="154"/>
      <c r="AJI76" s="154"/>
      <c r="AJJ76" s="154"/>
      <c r="AJK76" s="154"/>
      <c r="AJL76" s="154"/>
      <c r="AJM76" s="154"/>
      <c r="AJN76" s="154"/>
      <c r="AJO76" s="154"/>
      <c r="AJP76" s="154"/>
      <c r="AJQ76" s="154"/>
      <c r="AJR76" s="154"/>
      <c r="AJS76" s="154"/>
      <c r="AJT76" s="154"/>
      <c r="AJU76" s="154"/>
      <c r="AJV76" s="154"/>
      <c r="AJW76" s="154"/>
      <c r="AJX76" s="154"/>
      <c r="AJY76" s="154"/>
      <c r="AJZ76" s="154"/>
      <c r="AKA76" s="154"/>
      <c r="AKB76" s="154"/>
      <c r="AKC76" s="154"/>
      <c r="AKD76" s="154"/>
      <c r="AKE76" s="154"/>
      <c r="AKF76" s="154"/>
      <c r="AKG76" s="154"/>
      <c r="AKH76" s="154"/>
      <c r="AKI76" s="154"/>
      <c r="AKJ76" s="154"/>
      <c r="AKK76" s="154"/>
      <c r="AKL76" s="154"/>
      <c r="AKM76" s="154"/>
      <c r="AKN76" s="154"/>
      <c r="AKO76" s="154"/>
      <c r="AKP76" s="154"/>
      <c r="AKQ76" s="154"/>
      <c r="AKR76" s="154"/>
      <c r="AKS76" s="154"/>
      <c r="AKT76" s="154"/>
      <c r="AKU76" s="154"/>
      <c r="AKV76" s="154"/>
      <c r="AKW76" s="154"/>
      <c r="AKX76" s="154"/>
      <c r="AKY76" s="154"/>
      <c r="AKZ76" s="154"/>
      <c r="ALA76" s="154"/>
      <c r="ALB76" s="154"/>
      <c r="ALC76" s="154"/>
      <c r="ALD76" s="154"/>
      <c r="ALE76" s="154"/>
      <c r="ALF76" s="154"/>
      <c r="ALG76" s="154"/>
      <c r="ALH76" s="154"/>
      <c r="ALI76" s="154"/>
      <c r="ALJ76" s="154"/>
      <c r="ALK76" s="154"/>
      <c r="ALL76" s="154"/>
      <c r="ALM76" s="154"/>
      <c r="ALN76" s="154"/>
      <c r="ALO76" s="154"/>
      <c r="ALP76" s="154"/>
      <c r="ALQ76" s="154"/>
      <c r="ALR76" s="154"/>
    </row>
    <row r="77" spans="1:1006" s="152" customFormat="1" ht="36">
      <c r="A77" s="306" t="s">
        <v>7247</v>
      </c>
      <c r="B77" s="307">
        <v>87872</v>
      </c>
      <c r="C77" s="358" t="str">
        <f>IFERROR(VLOOKUP(B77,'Serviços FEV2019'!$A$1:$AC$17000,2,),IFERROR(VLOOKUP(B77,'ORSE FEV2019'!$A$1:$S$16684,2,),VLOOKUP(B77,'COMPOSIÇÕES IFAL'!$B$1:$X$12973,2,)))</f>
        <v>CHAPISCO APLICADO SOMENTE EM ESTRUTURAS DE CONCRETO EM ALVENARIAS INTERNAS, COM DESEMPENADEIRA DENTADA.  ARGAMASSA INDUSTRIALIZADA COM PREPARO EM MISTURADOR 300 KG. AF_06/2014</v>
      </c>
      <c r="D77" s="296" t="str">
        <f>IFERROR(VLOOKUP(B77,'Serviços FEV2019'!$A$1:$AC$17000,3,),IFERROR(VLOOKUP(B77,'ORSE FEV2019'!$A$1:$S$16684,3,),VLOOKUP(B77,'COMPOSIÇÕES IFAL'!$B$1:$X$12973,3,)))</f>
        <v>M2</v>
      </c>
      <c r="E77" s="303">
        <f>Memorial!E70</f>
        <v>110.37</v>
      </c>
      <c r="F77" s="134">
        <f>IFERROR(VLOOKUP(B77,'Serviços FEV2019'!$A$1:$AC$17000,5,),IFERROR(VLOOKUP(B77,'ORSE FEV2019'!$A$1:$S$16684,4,),VLOOKUP(B77,'COMPOSIÇÕES IFAL'!$B$1:$X$12973,6,)))</f>
        <v>13.4</v>
      </c>
      <c r="G77" s="298">
        <f t="shared" si="47"/>
        <v>1478.96</v>
      </c>
      <c r="H77" s="298">
        <f t="shared" si="45"/>
        <v>1890.41</v>
      </c>
      <c r="I77" s="349"/>
      <c r="J77" s="352">
        <f t="shared" si="48"/>
        <v>147.89600000000002</v>
      </c>
      <c r="K77" s="352">
        <f t="shared" si="49"/>
        <v>517.63599999999997</v>
      </c>
      <c r="L77" s="352">
        <f t="shared" si="49"/>
        <v>517.63599999999997</v>
      </c>
      <c r="M77" s="352">
        <f t="shared" si="50"/>
        <v>147.89600000000002</v>
      </c>
      <c r="N77" s="317">
        <f t="shared" si="46"/>
        <v>73.948000000000008</v>
      </c>
      <c r="O77" s="317">
        <f t="shared" si="46"/>
        <v>73.948000000000008</v>
      </c>
      <c r="P77" s="317">
        <f t="shared" si="4"/>
        <v>1478.96</v>
      </c>
      <c r="Q77" s="367">
        <f t="shared" si="51"/>
        <v>0</v>
      </c>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c r="BL77" s="154"/>
      <c r="BM77" s="154"/>
      <c r="BN77" s="154"/>
      <c r="BO77" s="154"/>
      <c r="BP77" s="154"/>
      <c r="BQ77" s="154"/>
      <c r="BR77" s="154"/>
      <c r="BS77" s="154"/>
      <c r="BT77" s="154"/>
      <c r="BU77" s="154"/>
      <c r="BV77" s="154"/>
      <c r="BW77" s="154"/>
      <c r="BX77" s="154"/>
      <c r="BY77" s="154"/>
      <c r="BZ77" s="154"/>
      <c r="CA77" s="154"/>
      <c r="CB77" s="154"/>
      <c r="CC77" s="154"/>
      <c r="CD77" s="154"/>
      <c r="CE77" s="154"/>
      <c r="CF77" s="154"/>
      <c r="CG77" s="154"/>
      <c r="CH77" s="154"/>
      <c r="CI77" s="154"/>
      <c r="CJ77" s="154"/>
      <c r="CK77" s="154"/>
      <c r="CL77" s="154"/>
      <c r="CM77" s="154"/>
      <c r="CN77" s="154"/>
      <c r="CO77" s="154"/>
      <c r="CP77" s="154"/>
      <c r="CQ77" s="154"/>
      <c r="CR77" s="154"/>
      <c r="CS77" s="154"/>
      <c r="CT77" s="154"/>
      <c r="CU77" s="154"/>
      <c r="CV77" s="154"/>
      <c r="CW77" s="154"/>
      <c r="CX77" s="154"/>
      <c r="CY77" s="154"/>
      <c r="CZ77" s="154"/>
      <c r="DA77" s="154"/>
      <c r="DB77" s="154"/>
      <c r="DC77" s="154"/>
      <c r="DD77" s="154"/>
      <c r="DE77" s="154"/>
      <c r="DF77" s="154"/>
      <c r="DG77" s="154"/>
      <c r="DH77" s="154"/>
      <c r="DI77" s="154"/>
      <c r="DJ77" s="154"/>
      <c r="DK77" s="154"/>
      <c r="DL77" s="154"/>
      <c r="DM77" s="154"/>
      <c r="DN77" s="154"/>
      <c r="DO77" s="154"/>
      <c r="DP77" s="154"/>
      <c r="DQ77" s="154"/>
      <c r="DR77" s="154"/>
      <c r="DS77" s="154"/>
      <c r="DT77" s="154"/>
      <c r="DU77" s="154"/>
      <c r="DV77" s="154"/>
      <c r="DW77" s="154"/>
      <c r="DX77" s="154"/>
      <c r="DY77" s="154"/>
      <c r="DZ77" s="154"/>
      <c r="EA77" s="154"/>
      <c r="EB77" s="154"/>
      <c r="EC77" s="154"/>
      <c r="ED77" s="154"/>
      <c r="EE77" s="154"/>
      <c r="EF77" s="154"/>
      <c r="EG77" s="154"/>
      <c r="EH77" s="154"/>
      <c r="EI77" s="154"/>
      <c r="EJ77" s="154"/>
      <c r="EK77" s="154"/>
      <c r="EL77" s="154"/>
      <c r="EM77" s="154"/>
      <c r="EN77" s="154"/>
      <c r="EO77" s="154"/>
      <c r="EP77" s="154"/>
      <c r="EQ77" s="154"/>
      <c r="ER77" s="154"/>
      <c r="ES77" s="154"/>
      <c r="ET77" s="154"/>
      <c r="EU77" s="154"/>
      <c r="EV77" s="154"/>
      <c r="EW77" s="154"/>
      <c r="EX77" s="154"/>
      <c r="EY77" s="154"/>
      <c r="EZ77" s="154"/>
      <c r="FA77" s="154"/>
      <c r="FB77" s="154"/>
      <c r="FC77" s="154"/>
      <c r="FD77" s="154"/>
      <c r="FE77" s="154"/>
      <c r="FF77" s="154"/>
      <c r="FG77" s="154"/>
      <c r="FH77" s="154"/>
      <c r="FI77" s="154"/>
      <c r="FJ77" s="154"/>
      <c r="FK77" s="154"/>
      <c r="FL77" s="154"/>
      <c r="FM77" s="154"/>
      <c r="FN77" s="154"/>
      <c r="FO77" s="154"/>
      <c r="FP77" s="154"/>
      <c r="FQ77" s="154"/>
      <c r="FR77" s="154"/>
      <c r="FS77" s="154"/>
      <c r="FT77" s="154"/>
      <c r="FU77" s="154"/>
      <c r="FV77" s="154"/>
      <c r="FW77" s="154"/>
      <c r="FX77" s="154"/>
      <c r="FY77" s="154"/>
      <c r="FZ77" s="154"/>
      <c r="GA77" s="154"/>
      <c r="GB77" s="154"/>
      <c r="GC77" s="154"/>
      <c r="GD77" s="154"/>
      <c r="GE77" s="154"/>
      <c r="GF77" s="154"/>
      <c r="GG77" s="154"/>
      <c r="GH77" s="154"/>
      <c r="GI77" s="154"/>
      <c r="GJ77" s="154"/>
      <c r="GK77" s="154"/>
      <c r="GL77" s="154"/>
      <c r="GM77" s="154"/>
      <c r="GN77" s="154"/>
      <c r="GO77" s="154"/>
      <c r="GP77" s="154"/>
      <c r="GQ77" s="154"/>
      <c r="GR77" s="154"/>
      <c r="GS77" s="154"/>
      <c r="GT77" s="154"/>
      <c r="GU77" s="154"/>
      <c r="GV77" s="154"/>
      <c r="GW77" s="154"/>
      <c r="GX77" s="154"/>
      <c r="GY77" s="154"/>
      <c r="GZ77" s="154"/>
      <c r="HA77" s="154"/>
      <c r="HB77" s="154"/>
      <c r="HC77" s="154"/>
      <c r="HD77" s="154"/>
      <c r="HE77" s="154"/>
      <c r="HF77" s="154"/>
      <c r="HG77" s="154"/>
      <c r="HH77" s="154"/>
      <c r="HI77" s="154"/>
      <c r="HJ77" s="154"/>
      <c r="HK77" s="154"/>
      <c r="HL77" s="154"/>
      <c r="HM77" s="154"/>
      <c r="HN77" s="154"/>
      <c r="HO77" s="154"/>
      <c r="HP77" s="154"/>
      <c r="HQ77" s="154"/>
      <c r="HR77" s="154"/>
      <c r="HS77" s="154"/>
      <c r="HT77" s="154"/>
      <c r="HU77" s="154"/>
      <c r="HV77" s="154"/>
      <c r="HW77" s="154"/>
      <c r="HX77" s="154"/>
      <c r="HY77" s="154"/>
      <c r="HZ77" s="154"/>
      <c r="IA77" s="154"/>
      <c r="IB77" s="154"/>
      <c r="IC77" s="154"/>
      <c r="ID77" s="154"/>
      <c r="IE77" s="154"/>
      <c r="IF77" s="154"/>
      <c r="IG77" s="154"/>
      <c r="IH77" s="154"/>
      <c r="II77" s="154"/>
      <c r="IJ77" s="154"/>
      <c r="IK77" s="154"/>
      <c r="IL77" s="154"/>
      <c r="IM77" s="154"/>
      <c r="IN77" s="154"/>
      <c r="IO77" s="154"/>
      <c r="IP77" s="154"/>
      <c r="IQ77" s="154"/>
      <c r="IR77" s="154"/>
      <c r="IS77" s="154"/>
      <c r="IT77" s="154"/>
      <c r="IU77" s="154"/>
      <c r="IV77" s="154"/>
      <c r="IW77" s="154"/>
      <c r="IX77" s="154"/>
      <c r="IY77" s="154"/>
      <c r="IZ77" s="154"/>
      <c r="JA77" s="154"/>
      <c r="JB77" s="154"/>
      <c r="JC77" s="154"/>
      <c r="JD77" s="154"/>
      <c r="JE77" s="154"/>
      <c r="JF77" s="154"/>
      <c r="JG77" s="154"/>
      <c r="JH77" s="154"/>
      <c r="JI77" s="154"/>
      <c r="JJ77" s="154"/>
      <c r="JK77" s="154"/>
      <c r="JL77" s="154"/>
      <c r="JM77" s="154"/>
      <c r="JN77" s="154"/>
      <c r="JO77" s="154"/>
      <c r="JP77" s="154"/>
      <c r="JQ77" s="154"/>
      <c r="JR77" s="154"/>
      <c r="JS77" s="154"/>
      <c r="JT77" s="154"/>
      <c r="JU77" s="154"/>
      <c r="JV77" s="154"/>
      <c r="JW77" s="154"/>
      <c r="JX77" s="154"/>
      <c r="JY77" s="154"/>
      <c r="JZ77" s="154"/>
      <c r="KA77" s="154"/>
      <c r="KB77" s="154"/>
      <c r="KC77" s="154"/>
      <c r="KD77" s="154"/>
      <c r="KE77" s="154"/>
      <c r="KF77" s="154"/>
      <c r="KG77" s="154"/>
      <c r="KH77" s="154"/>
      <c r="KI77" s="154"/>
      <c r="KJ77" s="154"/>
      <c r="KK77" s="154"/>
      <c r="KL77" s="154"/>
      <c r="KM77" s="154"/>
      <c r="KN77" s="154"/>
      <c r="KO77" s="154"/>
      <c r="KP77" s="154"/>
      <c r="KQ77" s="154"/>
      <c r="KR77" s="154"/>
      <c r="KS77" s="154"/>
      <c r="KT77" s="154"/>
      <c r="KU77" s="154"/>
      <c r="KV77" s="154"/>
      <c r="KW77" s="154"/>
      <c r="KX77" s="154"/>
      <c r="KY77" s="154"/>
      <c r="KZ77" s="154"/>
      <c r="LA77" s="154"/>
      <c r="LB77" s="154"/>
      <c r="LC77" s="154"/>
      <c r="LD77" s="154"/>
      <c r="LE77" s="154"/>
      <c r="LF77" s="154"/>
      <c r="LG77" s="154"/>
      <c r="LH77" s="154"/>
      <c r="LI77" s="154"/>
      <c r="LJ77" s="154"/>
      <c r="LK77" s="154"/>
      <c r="LL77" s="154"/>
      <c r="LM77" s="154"/>
      <c r="LN77" s="154"/>
      <c r="LO77" s="154"/>
      <c r="LP77" s="154"/>
      <c r="LQ77" s="154"/>
      <c r="LR77" s="154"/>
      <c r="LS77" s="154"/>
      <c r="LT77" s="154"/>
      <c r="LU77" s="154"/>
      <c r="LV77" s="154"/>
      <c r="LW77" s="154"/>
      <c r="LX77" s="154"/>
      <c r="LY77" s="154"/>
      <c r="LZ77" s="154"/>
      <c r="MA77" s="154"/>
      <c r="MB77" s="154"/>
      <c r="MC77" s="154"/>
      <c r="MD77" s="154"/>
      <c r="ME77" s="154"/>
      <c r="MF77" s="154"/>
      <c r="MG77" s="154"/>
      <c r="MH77" s="154"/>
      <c r="MI77" s="154"/>
      <c r="MJ77" s="154"/>
      <c r="MK77" s="154"/>
      <c r="ML77" s="154"/>
      <c r="MM77" s="154"/>
      <c r="MN77" s="154"/>
      <c r="MO77" s="154"/>
      <c r="MP77" s="154"/>
      <c r="MQ77" s="154"/>
      <c r="MR77" s="154"/>
      <c r="MS77" s="154"/>
      <c r="MT77" s="154"/>
      <c r="MU77" s="154"/>
      <c r="MV77" s="154"/>
      <c r="MW77" s="154"/>
      <c r="MX77" s="154"/>
      <c r="MY77" s="154"/>
      <c r="MZ77" s="154"/>
      <c r="NA77" s="154"/>
      <c r="NB77" s="154"/>
      <c r="NC77" s="154"/>
      <c r="ND77" s="154"/>
      <c r="NE77" s="154"/>
      <c r="NF77" s="154"/>
      <c r="NG77" s="154"/>
      <c r="NH77" s="154"/>
      <c r="NI77" s="154"/>
      <c r="NJ77" s="154"/>
      <c r="NK77" s="154"/>
      <c r="NL77" s="154"/>
      <c r="NM77" s="154"/>
      <c r="NN77" s="154"/>
      <c r="NO77" s="154"/>
      <c r="NP77" s="154"/>
      <c r="NQ77" s="154"/>
      <c r="NR77" s="154"/>
      <c r="NS77" s="154"/>
      <c r="NT77" s="154"/>
      <c r="NU77" s="154"/>
      <c r="NV77" s="154"/>
      <c r="NW77" s="154"/>
      <c r="NX77" s="154"/>
      <c r="NY77" s="154"/>
      <c r="NZ77" s="154"/>
      <c r="OA77" s="154"/>
      <c r="OB77" s="154"/>
      <c r="OC77" s="154"/>
      <c r="OD77" s="154"/>
      <c r="OE77" s="154"/>
      <c r="OF77" s="154"/>
      <c r="OG77" s="154"/>
      <c r="OH77" s="154"/>
      <c r="OI77" s="154"/>
      <c r="OJ77" s="154"/>
      <c r="OK77" s="154"/>
      <c r="OL77" s="154"/>
      <c r="OM77" s="154"/>
      <c r="ON77" s="154"/>
      <c r="OO77" s="154"/>
      <c r="OP77" s="154"/>
      <c r="OQ77" s="154"/>
      <c r="OR77" s="154"/>
      <c r="OS77" s="154"/>
      <c r="OT77" s="154"/>
      <c r="OU77" s="154"/>
      <c r="OV77" s="154"/>
      <c r="OW77" s="154"/>
      <c r="OX77" s="154"/>
      <c r="OY77" s="154"/>
      <c r="OZ77" s="154"/>
      <c r="PA77" s="154"/>
      <c r="PB77" s="154"/>
      <c r="PC77" s="154"/>
      <c r="PD77" s="154"/>
      <c r="PE77" s="154"/>
      <c r="PF77" s="154"/>
      <c r="PG77" s="154"/>
      <c r="PH77" s="154"/>
      <c r="PI77" s="154"/>
      <c r="PJ77" s="154"/>
      <c r="PK77" s="154"/>
      <c r="PL77" s="154"/>
      <c r="PM77" s="154"/>
      <c r="PN77" s="154"/>
      <c r="PO77" s="154"/>
      <c r="PP77" s="154"/>
      <c r="PQ77" s="154"/>
      <c r="PR77" s="154"/>
      <c r="PS77" s="154"/>
      <c r="PT77" s="154"/>
      <c r="PU77" s="154"/>
      <c r="PV77" s="154"/>
      <c r="PW77" s="154"/>
      <c r="PX77" s="154"/>
      <c r="PY77" s="154"/>
      <c r="PZ77" s="154"/>
      <c r="QA77" s="154"/>
      <c r="QB77" s="154"/>
      <c r="QC77" s="154"/>
      <c r="QD77" s="154"/>
      <c r="QE77" s="154"/>
      <c r="QF77" s="154"/>
      <c r="QG77" s="154"/>
      <c r="QH77" s="154"/>
      <c r="QI77" s="154"/>
      <c r="QJ77" s="154"/>
      <c r="QK77" s="154"/>
      <c r="QL77" s="154"/>
      <c r="QM77" s="154"/>
      <c r="QN77" s="154"/>
      <c r="QO77" s="154"/>
      <c r="QP77" s="154"/>
      <c r="QQ77" s="154"/>
      <c r="QR77" s="154"/>
      <c r="QS77" s="154"/>
      <c r="QT77" s="154"/>
      <c r="QU77" s="154"/>
      <c r="QV77" s="154"/>
      <c r="QW77" s="154"/>
      <c r="QX77" s="154"/>
      <c r="QY77" s="154"/>
      <c r="QZ77" s="154"/>
      <c r="RA77" s="154"/>
      <c r="RB77" s="154"/>
      <c r="RC77" s="154"/>
      <c r="RD77" s="154"/>
      <c r="RE77" s="154"/>
      <c r="RF77" s="154"/>
      <c r="RG77" s="154"/>
      <c r="RH77" s="154"/>
      <c r="RI77" s="154"/>
      <c r="RJ77" s="154"/>
      <c r="RK77" s="154"/>
      <c r="RL77" s="154"/>
      <c r="RM77" s="154"/>
      <c r="RN77" s="154"/>
      <c r="RO77" s="154"/>
      <c r="RP77" s="154"/>
      <c r="RQ77" s="154"/>
      <c r="RR77" s="154"/>
      <c r="RS77" s="154"/>
      <c r="RT77" s="154"/>
      <c r="RU77" s="154"/>
      <c r="RV77" s="154"/>
      <c r="RW77" s="154"/>
      <c r="RX77" s="154"/>
      <c r="RY77" s="154"/>
      <c r="RZ77" s="154"/>
      <c r="SA77" s="154"/>
      <c r="SB77" s="154"/>
      <c r="SC77" s="154"/>
      <c r="SD77" s="154"/>
      <c r="SE77" s="154"/>
      <c r="SF77" s="154"/>
      <c r="SG77" s="154"/>
      <c r="SH77" s="154"/>
      <c r="SI77" s="154"/>
      <c r="SJ77" s="154"/>
      <c r="SK77" s="154"/>
      <c r="SL77" s="154"/>
      <c r="SM77" s="154"/>
      <c r="SN77" s="154"/>
      <c r="SO77" s="154"/>
      <c r="SP77" s="154"/>
      <c r="SQ77" s="154"/>
      <c r="SR77" s="154"/>
      <c r="SS77" s="154"/>
      <c r="ST77" s="154"/>
      <c r="SU77" s="154"/>
      <c r="SV77" s="154"/>
      <c r="SW77" s="154"/>
      <c r="SX77" s="154"/>
      <c r="SY77" s="154"/>
      <c r="SZ77" s="154"/>
      <c r="TA77" s="154"/>
      <c r="TB77" s="154"/>
      <c r="TC77" s="154"/>
      <c r="TD77" s="154"/>
      <c r="TE77" s="154"/>
      <c r="TF77" s="154"/>
      <c r="TG77" s="154"/>
      <c r="TH77" s="154"/>
      <c r="TI77" s="154"/>
      <c r="TJ77" s="154"/>
      <c r="TK77" s="154"/>
      <c r="TL77" s="154"/>
      <c r="TM77" s="154"/>
      <c r="TN77" s="154"/>
      <c r="TO77" s="154"/>
      <c r="TP77" s="154"/>
      <c r="TQ77" s="154"/>
      <c r="TR77" s="154"/>
      <c r="TS77" s="154"/>
      <c r="TT77" s="154"/>
      <c r="TU77" s="154"/>
      <c r="TV77" s="154"/>
      <c r="TW77" s="154"/>
      <c r="TX77" s="154"/>
      <c r="TY77" s="154"/>
      <c r="TZ77" s="154"/>
      <c r="UA77" s="154"/>
      <c r="UB77" s="154"/>
      <c r="UC77" s="154"/>
      <c r="UD77" s="154"/>
      <c r="UE77" s="154"/>
      <c r="UF77" s="154"/>
      <c r="UG77" s="154"/>
      <c r="UH77" s="154"/>
      <c r="UI77" s="154"/>
      <c r="UJ77" s="154"/>
      <c r="UK77" s="154"/>
      <c r="UL77" s="154"/>
      <c r="UM77" s="154"/>
      <c r="UN77" s="154"/>
      <c r="UO77" s="154"/>
      <c r="UP77" s="154"/>
      <c r="UQ77" s="154"/>
      <c r="UR77" s="154"/>
      <c r="US77" s="154"/>
      <c r="UT77" s="154"/>
      <c r="UU77" s="154"/>
      <c r="UV77" s="154"/>
      <c r="UW77" s="154"/>
      <c r="UX77" s="154"/>
      <c r="UY77" s="154"/>
      <c r="UZ77" s="154"/>
      <c r="VA77" s="154"/>
      <c r="VB77" s="154"/>
      <c r="VC77" s="154"/>
      <c r="VD77" s="154"/>
      <c r="VE77" s="154"/>
      <c r="VF77" s="154"/>
      <c r="VG77" s="154"/>
      <c r="VH77" s="154"/>
      <c r="VI77" s="154"/>
      <c r="VJ77" s="154"/>
      <c r="VK77" s="154"/>
      <c r="VL77" s="154"/>
      <c r="VM77" s="154"/>
      <c r="VN77" s="154"/>
      <c r="VO77" s="154"/>
      <c r="VP77" s="154"/>
      <c r="VQ77" s="154"/>
      <c r="VR77" s="154"/>
      <c r="VS77" s="154"/>
      <c r="VT77" s="154"/>
      <c r="VU77" s="154"/>
      <c r="VV77" s="154"/>
      <c r="VW77" s="154"/>
      <c r="VX77" s="154"/>
      <c r="VY77" s="154"/>
      <c r="VZ77" s="154"/>
      <c r="WA77" s="154"/>
      <c r="WB77" s="154"/>
      <c r="WC77" s="154"/>
      <c r="WD77" s="154"/>
      <c r="WE77" s="154"/>
      <c r="WF77" s="154"/>
      <c r="WG77" s="154"/>
      <c r="WH77" s="154"/>
      <c r="WI77" s="154"/>
      <c r="WJ77" s="154"/>
      <c r="WK77" s="154"/>
      <c r="WL77" s="154"/>
      <c r="WM77" s="154"/>
      <c r="WN77" s="154"/>
      <c r="WO77" s="154"/>
      <c r="WP77" s="154"/>
      <c r="WQ77" s="154"/>
      <c r="WR77" s="154"/>
      <c r="WS77" s="154"/>
      <c r="WT77" s="154"/>
      <c r="WU77" s="154"/>
      <c r="WV77" s="154"/>
      <c r="WW77" s="154"/>
      <c r="WX77" s="154"/>
      <c r="WY77" s="154"/>
      <c r="WZ77" s="154"/>
      <c r="XA77" s="154"/>
      <c r="XB77" s="154"/>
      <c r="XC77" s="154"/>
      <c r="XD77" s="154"/>
      <c r="XE77" s="154"/>
      <c r="XF77" s="154"/>
      <c r="XG77" s="154"/>
      <c r="XH77" s="154"/>
      <c r="XI77" s="154"/>
      <c r="XJ77" s="154"/>
      <c r="XK77" s="154"/>
      <c r="XL77" s="154"/>
      <c r="XM77" s="154"/>
      <c r="XN77" s="154"/>
      <c r="XO77" s="154"/>
      <c r="XP77" s="154"/>
      <c r="XQ77" s="154"/>
      <c r="XR77" s="154"/>
      <c r="XS77" s="154"/>
      <c r="XT77" s="154"/>
      <c r="XU77" s="154"/>
      <c r="XV77" s="154"/>
      <c r="XW77" s="154"/>
      <c r="XX77" s="154"/>
      <c r="XY77" s="154"/>
      <c r="XZ77" s="154"/>
      <c r="YA77" s="154"/>
      <c r="YB77" s="154"/>
      <c r="YC77" s="154"/>
      <c r="YD77" s="154"/>
      <c r="YE77" s="154"/>
      <c r="YF77" s="154"/>
      <c r="YG77" s="154"/>
      <c r="YH77" s="154"/>
      <c r="YI77" s="154"/>
      <c r="YJ77" s="154"/>
      <c r="YK77" s="154"/>
      <c r="YL77" s="154"/>
      <c r="YM77" s="154"/>
      <c r="YN77" s="154"/>
      <c r="YO77" s="154"/>
      <c r="YP77" s="154"/>
      <c r="YQ77" s="154"/>
      <c r="YR77" s="154"/>
      <c r="YS77" s="154"/>
      <c r="YT77" s="154"/>
      <c r="YU77" s="154"/>
      <c r="YV77" s="154"/>
      <c r="YW77" s="154"/>
      <c r="YX77" s="154"/>
      <c r="YY77" s="154"/>
      <c r="YZ77" s="154"/>
      <c r="ZA77" s="154"/>
      <c r="ZB77" s="154"/>
      <c r="ZC77" s="154"/>
      <c r="ZD77" s="154"/>
      <c r="ZE77" s="154"/>
      <c r="ZF77" s="154"/>
      <c r="ZG77" s="154"/>
      <c r="ZH77" s="154"/>
      <c r="ZI77" s="154"/>
      <c r="ZJ77" s="154"/>
      <c r="ZK77" s="154"/>
      <c r="ZL77" s="154"/>
      <c r="ZM77" s="154"/>
      <c r="ZN77" s="154"/>
      <c r="ZO77" s="154"/>
      <c r="ZP77" s="154"/>
      <c r="ZQ77" s="154"/>
      <c r="ZR77" s="154"/>
      <c r="ZS77" s="154"/>
      <c r="ZT77" s="154"/>
      <c r="ZU77" s="154"/>
      <c r="ZV77" s="154"/>
      <c r="ZW77" s="154"/>
      <c r="ZX77" s="154"/>
      <c r="ZY77" s="154"/>
      <c r="ZZ77" s="154"/>
      <c r="AAA77" s="154"/>
      <c r="AAB77" s="154"/>
      <c r="AAC77" s="154"/>
      <c r="AAD77" s="154"/>
      <c r="AAE77" s="154"/>
      <c r="AAF77" s="154"/>
      <c r="AAG77" s="154"/>
      <c r="AAH77" s="154"/>
      <c r="AAI77" s="154"/>
      <c r="AAJ77" s="154"/>
      <c r="AAK77" s="154"/>
      <c r="AAL77" s="154"/>
      <c r="AAM77" s="154"/>
      <c r="AAN77" s="154"/>
      <c r="AAO77" s="154"/>
      <c r="AAP77" s="154"/>
      <c r="AAQ77" s="154"/>
      <c r="AAR77" s="154"/>
      <c r="AAS77" s="154"/>
      <c r="AAT77" s="154"/>
      <c r="AAU77" s="154"/>
      <c r="AAV77" s="154"/>
      <c r="AAW77" s="154"/>
      <c r="AAX77" s="154"/>
      <c r="AAY77" s="154"/>
      <c r="AAZ77" s="154"/>
      <c r="ABA77" s="154"/>
      <c r="ABB77" s="154"/>
      <c r="ABC77" s="154"/>
      <c r="ABD77" s="154"/>
      <c r="ABE77" s="154"/>
      <c r="ABF77" s="154"/>
      <c r="ABG77" s="154"/>
      <c r="ABH77" s="154"/>
      <c r="ABI77" s="154"/>
      <c r="ABJ77" s="154"/>
      <c r="ABK77" s="154"/>
      <c r="ABL77" s="154"/>
      <c r="ABM77" s="154"/>
      <c r="ABN77" s="154"/>
      <c r="ABO77" s="154"/>
      <c r="ABP77" s="154"/>
      <c r="ABQ77" s="154"/>
      <c r="ABR77" s="154"/>
      <c r="ABS77" s="154"/>
      <c r="ABT77" s="154"/>
      <c r="ABU77" s="154"/>
      <c r="ABV77" s="154"/>
      <c r="ABW77" s="154"/>
      <c r="ABX77" s="154"/>
      <c r="ABY77" s="154"/>
      <c r="ABZ77" s="154"/>
      <c r="ACA77" s="154"/>
      <c r="ACB77" s="154"/>
      <c r="ACC77" s="154"/>
      <c r="ACD77" s="154"/>
      <c r="ACE77" s="154"/>
      <c r="ACF77" s="154"/>
      <c r="ACG77" s="154"/>
      <c r="ACH77" s="154"/>
      <c r="ACI77" s="154"/>
      <c r="ACJ77" s="154"/>
      <c r="ACK77" s="154"/>
      <c r="ACL77" s="154"/>
      <c r="ACM77" s="154"/>
      <c r="ACN77" s="154"/>
      <c r="ACO77" s="154"/>
      <c r="ACP77" s="154"/>
      <c r="ACQ77" s="154"/>
      <c r="ACR77" s="154"/>
      <c r="ACS77" s="154"/>
      <c r="ACT77" s="154"/>
      <c r="ACU77" s="154"/>
      <c r="ACV77" s="154"/>
      <c r="ACW77" s="154"/>
      <c r="ACX77" s="154"/>
      <c r="ACY77" s="154"/>
      <c r="ACZ77" s="154"/>
      <c r="ADA77" s="154"/>
      <c r="ADB77" s="154"/>
      <c r="ADC77" s="154"/>
      <c r="ADD77" s="154"/>
      <c r="ADE77" s="154"/>
      <c r="ADF77" s="154"/>
      <c r="ADG77" s="154"/>
      <c r="ADH77" s="154"/>
      <c r="ADI77" s="154"/>
      <c r="ADJ77" s="154"/>
      <c r="ADK77" s="154"/>
      <c r="ADL77" s="154"/>
      <c r="ADM77" s="154"/>
      <c r="ADN77" s="154"/>
      <c r="ADO77" s="154"/>
      <c r="ADP77" s="154"/>
      <c r="ADQ77" s="154"/>
      <c r="ADR77" s="154"/>
      <c r="ADS77" s="154"/>
      <c r="ADT77" s="154"/>
      <c r="ADU77" s="154"/>
      <c r="ADV77" s="154"/>
      <c r="ADW77" s="154"/>
      <c r="ADX77" s="154"/>
      <c r="ADY77" s="154"/>
      <c r="ADZ77" s="154"/>
      <c r="AEA77" s="154"/>
      <c r="AEB77" s="154"/>
      <c r="AEC77" s="154"/>
      <c r="AED77" s="154"/>
      <c r="AEE77" s="154"/>
      <c r="AEF77" s="154"/>
      <c r="AEG77" s="154"/>
      <c r="AEH77" s="154"/>
      <c r="AEI77" s="154"/>
      <c r="AEJ77" s="154"/>
      <c r="AEK77" s="154"/>
      <c r="AEL77" s="154"/>
      <c r="AEM77" s="154"/>
      <c r="AEN77" s="154"/>
      <c r="AEO77" s="154"/>
      <c r="AEP77" s="154"/>
      <c r="AEQ77" s="154"/>
      <c r="AER77" s="154"/>
      <c r="AES77" s="154"/>
      <c r="AET77" s="154"/>
      <c r="AEU77" s="154"/>
      <c r="AEV77" s="154"/>
      <c r="AEW77" s="154"/>
      <c r="AEX77" s="154"/>
      <c r="AEY77" s="154"/>
      <c r="AEZ77" s="154"/>
      <c r="AFA77" s="154"/>
      <c r="AFB77" s="154"/>
      <c r="AFC77" s="154"/>
      <c r="AFD77" s="154"/>
      <c r="AFE77" s="154"/>
      <c r="AFF77" s="154"/>
      <c r="AFG77" s="154"/>
      <c r="AFH77" s="154"/>
      <c r="AFI77" s="154"/>
      <c r="AFJ77" s="154"/>
      <c r="AFK77" s="154"/>
      <c r="AFL77" s="154"/>
      <c r="AFM77" s="154"/>
      <c r="AFN77" s="154"/>
      <c r="AFO77" s="154"/>
      <c r="AFP77" s="154"/>
      <c r="AFQ77" s="154"/>
      <c r="AFR77" s="154"/>
      <c r="AFS77" s="154"/>
      <c r="AFT77" s="154"/>
      <c r="AFU77" s="154"/>
      <c r="AFV77" s="154"/>
      <c r="AFW77" s="154"/>
      <c r="AFX77" s="154"/>
      <c r="AFY77" s="154"/>
      <c r="AFZ77" s="154"/>
      <c r="AGA77" s="154"/>
      <c r="AGB77" s="154"/>
      <c r="AGC77" s="154"/>
      <c r="AGD77" s="154"/>
      <c r="AGE77" s="154"/>
      <c r="AGF77" s="154"/>
      <c r="AGG77" s="154"/>
      <c r="AGH77" s="154"/>
      <c r="AGI77" s="154"/>
      <c r="AGJ77" s="154"/>
      <c r="AGK77" s="154"/>
      <c r="AGL77" s="154"/>
      <c r="AGM77" s="154"/>
      <c r="AGN77" s="154"/>
      <c r="AGO77" s="154"/>
      <c r="AGP77" s="154"/>
      <c r="AGQ77" s="154"/>
      <c r="AGR77" s="154"/>
      <c r="AGS77" s="154"/>
      <c r="AGT77" s="154"/>
      <c r="AGU77" s="154"/>
      <c r="AGV77" s="154"/>
      <c r="AGW77" s="154"/>
      <c r="AGX77" s="154"/>
      <c r="AGY77" s="154"/>
      <c r="AGZ77" s="154"/>
      <c r="AHA77" s="154"/>
      <c r="AHB77" s="154"/>
      <c r="AHC77" s="154"/>
      <c r="AHD77" s="154"/>
      <c r="AHE77" s="154"/>
      <c r="AHF77" s="154"/>
      <c r="AHG77" s="154"/>
      <c r="AHH77" s="154"/>
      <c r="AHI77" s="154"/>
      <c r="AHJ77" s="154"/>
      <c r="AHK77" s="154"/>
      <c r="AHL77" s="154"/>
      <c r="AHM77" s="154"/>
      <c r="AHN77" s="154"/>
      <c r="AHO77" s="154"/>
      <c r="AHP77" s="154"/>
      <c r="AHQ77" s="154"/>
      <c r="AHR77" s="154"/>
      <c r="AHS77" s="154"/>
      <c r="AHT77" s="154"/>
      <c r="AHU77" s="154"/>
      <c r="AHV77" s="154"/>
      <c r="AHW77" s="154"/>
      <c r="AHX77" s="154"/>
      <c r="AHY77" s="154"/>
      <c r="AHZ77" s="154"/>
      <c r="AIA77" s="154"/>
      <c r="AIB77" s="154"/>
      <c r="AIC77" s="154"/>
      <c r="AID77" s="154"/>
      <c r="AIE77" s="154"/>
      <c r="AIF77" s="154"/>
      <c r="AIG77" s="154"/>
      <c r="AIH77" s="154"/>
      <c r="AII77" s="154"/>
      <c r="AIJ77" s="154"/>
      <c r="AIK77" s="154"/>
      <c r="AIL77" s="154"/>
      <c r="AIM77" s="154"/>
      <c r="AIN77" s="154"/>
      <c r="AIO77" s="154"/>
      <c r="AIP77" s="154"/>
      <c r="AIQ77" s="154"/>
      <c r="AIR77" s="154"/>
      <c r="AIS77" s="154"/>
      <c r="AIT77" s="154"/>
      <c r="AIU77" s="154"/>
      <c r="AIV77" s="154"/>
      <c r="AIW77" s="154"/>
      <c r="AIX77" s="154"/>
      <c r="AIY77" s="154"/>
      <c r="AIZ77" s="154"/>
      <c r="AJA77" s="154"/>
      <c r="AJB77" s="154"/>
      <c r="AJC77" s="154"/>
      <c r="AJD77" s="154"/>
      <c r="AJE77" s="154"/>
      <c r="AJF77" s="154"/>
      <c r="AJG77" s="154"/>
      <c r="AJH77" s="154"/>
      <c r="AJI77" s="154"/>
      <c r="AJJ77" s="154"/>
      <c r="AJK77" s="154"/>
      <c r="AJL77" s="154"/>
      <c r="AJM77" s="154"/>
      <c r="AJN77" s="154"/>
      <c r="AJO77" s="154"/>
      <c r="AJP77" s="154"/>
      <c r="AJQ77" s="154"/>
      <c r="AJR77" s="154"/>
      <c r="AJS77" s="154"/>
      <c r="AJT77" s="154"/>
      <c r="AJU77" s="154"/>
      <c r="AJV77" s="154"/>
      <c r="AJW77" s="154"/>
      <c r="AJX77" s="154"/>
      <c r="AJY77" s="154"/>
      <c r="AJZ77" s="154"/>
      <c r="AKA77" s="154"/>
      <c r="AKB77" s="154"/>
      <c r="AKC77" s="154"/>
      <c r="AKD77" s="154"/>
      <c r="AKE77" s="154"/>
      <c r="AKF77" s="154"/>
      <c r="AKG77" s="154"/>
      <c r="AKH77" s="154"/>
      <c r="AKI77" s="154"/>
      <c r="AKJ77" s="154"/>
      <c r="AKK77" s="154"/>
      <c r="AKL77" s="154"/>
      <c r="AKM77" s="154"/>
      <c r="AKN77" s="154"/>
      <c r="AKO77" s="154"/>
      <c r="AKP77" s="154"/>
      <c r="AKQ77" s="154"/>
      <c r="AKR77" s="154"/>
      <c r="AKS77" s="154"/>
      <c r="AKT77" s="154"/>
      <c r="AKU77" s="154"/>
      <c r="AKV77" s="154"/>
      <c r="AKW77" s="154"/>
      <c r="AKX77" s="154"/>
      <c r="AKY77" s="154"/>
      <c r="AKZ77" s="154"/>
      <c r="ALA77" s="154"/>
      <c r="ALB77" s="154"/>
      <c r="ALC77" s="154"/>
      <c r="ALD77" s="154"/>
      <c r="ALE77" s="154"/>
      <c r="ALF77" s="154"/>
      <c r="ALG77" s="154"/>
      <c r="ALH77" s="154"/>
      <c r="ALI77" s="154"/>
      <c r="ALJ77" s="154"/>
      <c r="ALK77" s="154"/>
      <c r="ALL77" s="154"/>
      <c r="ALM77" s="154"/>
      <c r="ALN77" s="154"/>
      <c r="ALO77" s="154"/>
      <c r="ALP77" s="154"/>
      <c r="ALQ77" s="154"/>
      <c r="ALR77" s="154"/>
    </row>
    <row r="78" spans="1:1006" s="152" customFormat="1" ht="36">
      <c r="A78" s="306" t="s">
        <v>7248</v>
      </c>
      <c r="B78" s="307">
        <v>87620</v>
      </c>
      <c r="C78" s="358" t="str">
        <f>IFERROR(VLOOKUP(B78,'Serviços FEV2019'!$A$1:$AC$17000,2,),IFERROR(VLOOKUP(B78,'ORSE FEV2019'!$A$1:$S$16684,2,),VLOOKUP(B78,'COMPOSIÇÕES IFAL'!$B$1:$X$12973,2,)))</f>
        <v>CONTRAPISO EM ARGAMASSA TRAÇO 1:4 (CIMENTO E AREIA), PREPARO MECÂNICO COM BETONEIRA 400 L, APLICADO EM ÁREAS SECAS SOBRE LAJE, ADERIDO, ESPESSURA 2CM. AF_06/2014</v>
      </c>
      <c r="D78" s="296" t="str">
        <f>IFERROR(VLOOKUP(B78,'Serviços FEV2019'!$A$1:$AC$17000,3,),IFERROR(VLOOKUP(B78,'ORSE FEV2019'!$A$1:$S$16684,3,),VLOOKUP(B78,'COMPOSIÇÕES IFAL'!$B$1:$X$12973,3,)))</f>
        <v>M2</v>
      </c>
      <c r="E78" s="303">
        <f>Memorial!E71</f>
        <v>525.62</v>
      </c>
      <c r="F78" s="134">
        <f>IFERROR(VLOOKUP(B78,'Serviços FEV2019'!$A$1:$AC$17000,5,),IFERROR(VLOOKUP(B78,'ORSE FEV2019'!$A$1:$S$16684,4,),VLOOKUP(B78,'COMPOSIÇÕES IFAL'!$B$1:$X$12973,6,)))</f>
        <v>22.62</v>
      </c>
      <c r="G78" s="298">
        <f t="shared" si="47"/>
        <v>11889.52</v>
      </c>
      <c r="H78" s="298">
        <f t="shared" si="45"/>
        <v>15197.18</v>
      </c>
      <c r="I78" s="349"/>
      <c r="J78" s="352">
        <f t="shared" si="48"/>
        <v>1188.952</v>
      </c>
      <c r="K78" s="352">
        <f t="shared" si="49"/>
        <v>4161.3320000000003</v>
      </c>
      <c r="L78" s="352">
        <f t="shared" si="49"/>
        <v>4161.3320000000003</v>
      </c>
      <c r="M78" s="352">
        <f t="shared" si="50"/>
        <v>1188.952</v>
      </c>
      <c r="N78" s="317">
        <f t="shared" si="46"/>
        <v>594.476</v>
      </c>
      <c r="O78" s="317">
        <f t="shared" si="46"/>
        <v>594.476</v>
      </c>
      <c r="P78" s="317">
        <f t="shared" ref="P78:P120" si="52">SUM(J78:O78)</f>
        <v>11889.520000000002</v>
      </c>
      <c r="Q78" s="367">
        <f t="shared" si="51"/>
        <v>0</v>
      </c>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c r="BF78" s="154"/>
      <c r="BG78" s="154"/>
      <c r="BH78" s="154"/>
      <c r="BI78" s="154"/>
      <c r="BJ78" s="154"/>
      <c r="BK78" s="154"/>
      <c r="BL78" s="154"/>
      <c r="BM78" s="154"/>
      <c r="BN78" s="154"/>
      <c r="BO78" s="154"/>
      <c r="BP78" s="154"/>
      <c r="BQ78" s="154"/>
      <c r="BR78" s="154"/>
      <c r="BS78" s="154"/>
      <c r="BT78" s="154"/>
      <c r="BU78" s="154"/>
      <c r="BV78" s="154"/>
      <c r="BW78" s="154"/>
      <c r="BX78" s="154"/>
      <c r="BY78" s="154"/>
      <c r="BZ78" s="154"/>
      <c r="CA78" s="154"/>
      <c r="CB78" s="154"/>
      <c r="CC78" s="154"/>
      <c r="CD78" s="154"/>
      <c r="CE78" s="154"/>
      <c r="CF78" s="154"/>
      <c r="CG78" s="154"/>
      <c r="CH78" s="154"/>
      <c r="CI78" s="154"/>
      <c r="CJ78" s="154"/>
      <c r="CK78" s="154"/>
      <c r="CL78" s="154"/>
      <c r="CM78" s="154"/>
      <c r="CN78" s="154"/>
      <c r="CO78" s="154"/>
      <c r="CP78" s="154"/>
      <c r="CQ78" s="154"/>
      <c r="CR78" s="154"/>
      <c r="CS78" s="154"/>
      <c r="CT78" s="154"/>
      <c r="CU78" s="154"/>
      <c r="CV78" s="154"/>
      <c r="CW78" s="154"/>
      <c r="CX78" s="154"/>
      <c r="CY78" s="154"/>
      <c r="CZ78" s="154"/>
      <c r="DA78" s="154"/>
      <c r="DB78" s="154"/>
      <c r="DC78" s="154"/>
      <c r="DD78" s="154"/>
      <c r="DE78" s="154"/>
      <c r="DF78" s="154"/>
      <c r="DG78" s="154"/>
      <c r="DH78" s="154"/>
      <c r="DI78" s="154"/>
      <c r="DJ78" s="154"/>
      <c r="DK78" s="154"/>
      <c r="DL78" s="154"/>
      <c r="DM78" s="154"/>
      <c r="DN78" s="154"/>
      <c r="DO78" s="154"/>
      <c r="DP78" s="154"/>
      <c r="DQ78" s="154"/>
      <c r="DR78" s="154"/>
      <c r="DS78" s="154"/>
      <c r="DT78" s="154"/>
      <c r="DU78" s="154"/>
      <c r="DV78" s="154"/>
      <c r="DW78" s="154"/>
      <c r="DX78" s="154"/>
      <c r="DY78" s="154"/>
      <c r="DZ78" s="154"/>
      <c r="EA78" s="154"/>
      <c r="EB78" s="154"/>
      <c r="EC78" s="154"/>
      <c r="ED78" s="154"/>
      <c r="EE78" s="154"/>
      <c r="EF78" s="154"/>
      <c r="EG78" s="154"/>
      <c r="EH78" s="154"/>
      <c r="EI78" s="154"/>
      <c r="EJ78" s="154"/>
      <c r="EK78" s="154"/>
      <c r="EL78" s="154"/>
      <c r="EM78" s="154"/>
      <c r="EN78" s="154"/>
      <c r="EO78" s="154"/>
      <c r="EP78" s="154"/>
      <c r="EQ78" s="154"/>
      <c r="ER78" s="154"/>
      <c r="ES78" s="154"/>
      <c r="ET78" s="154"/>
      <c r="EU78" s="154"/>
      <c r="EV78" s="154"/>
      <c r="EW78" s="154"/>
      <c r="EX78" s="154"/>
      <c r="EY78" s="154"/>
      <c r="EZ78" s="154"/>
      <c r="FA78" s="154"/>
      <c r="FB78" s="154"/>
      <c r="FC78" s="154"/>
      <c r="FD78" s="154"/>
      <c r="FE78" s="154"/>
      <c r="FF78" s="154"/>
      <c r="FG78" s="154"/>
      <c r="FH78" s="154"/>
      <c r="FI78" s="154"/>
      <c r="FJ78" s="154"/>
      <c r="FK78" s="154"/>
      <c r="FL78" s="154"/>
      <c r="FM78" s="154"/>
      <c r="FN78" s="154"/>
      <c r="FO78" s="154"/>
      <c r="FP78" s="154"/>
      <c r="FQ78" s="154"/>
      <c r="FR78" s="154"/>
      <c r="FS78" s="154"/>
      <c r="FT78" s="154"/>
      <c r="FU78" s="154"/>
      <c r="FV78" s="154"/>
      <c r="FW78" s="154"/>
      <c r="FX78" s="154"/>
      <c r="FY78" s="154"/>
      <c r="FZ78" s="154"/>
      <c r="GA78" s="154"/>
      <c r="GB78" s="154"/>
      <c r="GC78" s="154"/>
      <c r="GD78" s="154"/>
      <c r="GE78" s="154"/>
      <c r="GF78" s="154"/>
      <c r="GG78" s="154"/>
      <c r="GH78" s="154"/>
      <c r="GI78" s="154"/>
      <c r="GJ78" s="154"/>
      <c r="GK78" s="154"/>
      <c r="GL78" s="154"/>
      <c r="GM78" s="154"/>
      <c r="GN78" s="154"/>
      <c r="GO78" s="154"/>
      <c r="GP78" s="154"/>
      <c r="GQ78" s="154"/>
      <c r="GR78" s="154"/>
      <c r="GS78" s="154"/>
      <c r="GT78" s="154"/>
      <c r="GU78" s="154"/>
      <c r="GV78" s="154"/>
      <c r="GW78" s="154"/>
      <c r="GX78" s="154"/>
      <c r="GY78" s="154"/>
      <c r="GZ78" s="154"/>
      <c r="HA78" s="154"/>
      <c r="HB78" s="154"/>
      <c r="HC78" s="154"/>
      <c r="HD78" s="154"/>
      <c r="HE78" s="154"/>
      <c r="HF78" s="154"/>
      <c r="HG78" s="154"/>
      <c r="HH78" s="154"/>
      <c r="HI78" s="154"/>
      <c r="HJ78" s="154"/>
      <c r="HK78" s="154"/>
      <c r="HL78" s="154"/>
      <c r="HM78" s="154"/>
      <c r="HN78" s="154"/>
      <c r="HO78" s="154"/>
      <c r="HP78" s="154"/>
      <c r="HQ78" s="154"/>
      <c r="HR78" s="154"/>
      <c r="HS78" s="154"/>
      <c r="HT78" s="154"/>
      <c r="HU78" s="154"/>
      <c r="HV78" s="154"/>
      <c r="HW78" s="154"/>
      <c r="HX78" s="154"/>
      <c r="HY78" s="154"/>
      <c r="HZ78" s="154"/>
      <c r="IA78" s="154"/>
      <c r="IB78" s="154"/>
      <c r="IC78" s="154"/>
      <c r="ID78" s="154"/>
      <c r="IE78" s="154"/>
      <c r="IF78" s="154"/>
      <c r="IG78" s="154"/>
      <c r="IH78" s="154"/>
      <c r="II78" s="154"/>
      <c r="IJ78" s="154"/>
      <c r="IK78" s="154"/>
      <c r="IL78" s="154"/>
      <c r="IM78" s="154"/>
      <c r="IN78" s="154"/>
      <c r="IO78" s="154"/>
      <c r="IP78" s="154"/>
      <c r="IQ78" s="154"/>
      <c r="IR78" s="154"/>
      <c r="IS78" s="154"/>
      <c r="IT78" s="154"/>
      <c r="IU78" s="154"/>
      <c r="IV78" s="154"/>
      <c r="IW78" s="154"/>
      <c r="IX78" s="154"/>
      <c r="IY78" s="154"/>
      <c r="IZ78" s="154"/>
      <c r="JA78" s="154"/>
      <c r="JB78" s="154"/>
      <c r="JC78" s="154"/>
      <c r="JD78" s="154"/>
      <c r="JE78" s="154"/>
      <c r="JF78" s="154"/>
      <c r="JG78" s="154"/>
      <c r="JH78" s="154"/>
      <c r="JI78" s="154"/>
      <c r="JJ78" s="154"/>
      <c r="JK78" s="154"/>
      <c r="JL78" s="154"/>
      <c r="JM78" s="154"/>
      <c r="JN78" s="154"/>
      <c r="JO78" s="154"/>
      <c r="JP78" s="154"/>
      <c r="JQ78" s="154"/>
      <c r="JR78" s="154"/>
      <c r="JS78" s="154"/>
      <c r="JT78" s="154"/>
      <c r="JU78" s="154"/>
      <c r="JV78" s="154"/>
      <c r="JW78" s="154"/>
      <c r="JX78" s="154"/>
      <c r="JY78" s="154"/>
      <c r="JZ78" s="154"/>
      <c r="KA78" s="154"/>
      <c r="KB78" s="154"/>
      <c r="KC78" s="154"/>
      <c r="KD78" s="154"/>
      <c r="KE78" s="154"/>
      <c r="KF78" s="154"/>
      <c r="KG78" s="154"/>
      <c r="KH78" s="154"/>
      <c r="KI78" s="154"/>
      <c r="KJ78" s="154"/>
      <c r="KK78" s="154"/>
      <c r="KL78" s="154"/>
      <c r="KM78" s="154"/>
      <c r="KN78" s="154"/>
      <c r="KO78" s="154"/>
      <c r="KP78" s="154"/>
      <c r="KQ78" s="154"/>
      <c r="KR78" s="154"/>
      <c r="KS78" s="154"/>
      <c r="KT78" s="154"/>
      <c r="KU78" s="154"/>
      <c r="KV78" s="154"/>
      <c r="KW78" s="154"/>
      <c r="KX78" s="154"/>
      <c r="KY78" s="154"/>
      <c r="KZ78" s="154"/>
      <c r="LA78" s="154"/>
      <c r="LB78" s="154"/>
      <c r="LC78" s="154"/>
      <c r="LD78" s="154"/>
      <c r="LE78" s="154"/>
      <c r="LF78" s="154"/>
      <c r="LG78" s="154"/>
      <c r="LH78" s="154"/>
      <c r="LI78" s="154"/>
      <c r="LJ78" s="154"/>
      <c r="LK78" s="154"/>
      <c r="LL78" s="154"/>
      <c r="LM78" s="154"/>
      <c r="LN78" s="154"/>
      <c r="LO78" s="154"/>
      <c r="LP78" s="154"/>
      <c r="LQ78" s="154"/>
      <c r="LR78" s="154"/>
      <c r="LS78" s="154"/>
      <c r="LT78" s="154"/>
      <c r="LU78" s="154"/>
      <c r="LV78" s="154"/>
      <c r="LW78" s="154"/>
      <c r="LX78" s="154"/>
      <c r="LY78" s="154"/>
      <c r="LZ78" s="154"/>
      <c r="MA78" s="154"/>
      <c r="MB78" s="154"/>
      <c r="MC78" s="154"/>
      <c r="MD78" s="154"/>
      <c r="ME78" s="154"/>
      <c r="MF78" s="154"/>
      <c r="MG78" s="154"/>
      <c r="MH78" s="154"/>
      <c r="MI78" s="154"/>
      <c r="MJ78" s="154"/>
      <c r="MK78" s="154"/>
      <c r="ML78" s="154"/>
      <c r="MM78" s="154"/>
      <c r="MN78" s="154"/>
      <c r="MO78" s="154"/>
      <c r="MP78" s="154"/>
      <c r="MQ78" s="154"/>
      <c r="MR78" s="154"/>
      <c r="MS78" s="154"/>
      <c r="MT78" s="154"/>
      <c r="MU78" s="154"/>
      <c r="MV78" s="154"/>
      <c r="MW78" s="154"/>
      <c r="MX78" s="154"/>
      <c r="MY78" s="154"/>
      <c r="MZ78" s="154"/>
      <c r="NA78" s="154"/>
      <c r="NB78" s="154"/>
      <c r="NC78" s="154"/>
      <c r="ND78" s="154"/>
      <c r="NE78" s="154"/>
      <c r="NF78" s="154"/>
      <c r="NG78" s="154"/>
      <c r="NH78" s="154"/>
      <c r="NI78" s="154"/>
      <c r="NJ78" s="154"/>
      <c r="NK78" s="154"/>
      <c r="NL78" s="154"/>
      <c r="NM78" s="154"/>
      <c r="NN78" s="154"/>
      <c r="NO78" s="154"/>
      <c r="NP78" s="154"/>
      <c r="NQ78" s="154"/>
      <c r="NR78" s="154"/>
      <c r="NS78" s="154"/>
      <c r="NT78" s="154"/>
      <c r="NU78" s="154"/>
      <c r="NV78" s="154"/>
      <c r="NW78" s="154"/>
      <c r="NX78" s="154"/>
      <c r="NY78" s="154"/>
      <c r="NZ78" s="154"/>
      <c r="OA78" s="154"/>
      <c r="OB78" s="154"/>
      <c r="OC78" s="154"/>
      <c r="OD78" s="154"/>
      <c r="OE78" s="154"/>
      <c r="OF78" s="154"/>
      <c r="OG78" s="154"/>
      <c r="OH78" s="154"/>
      <c r="OI78" s="154"/>
      <c r="OJ78" s="154"/>
      <c r="OK78" s="154"/>
      <c r="OL78" s="154"/>
      <c r="OM78" s="154"/>
      <c r="ON78" s="154"/>
      <c r="OO78" s="154"/>
      <c r="OP78" s="154"/>
      <c r="OQ78" s="154"/>
      <c r="OR78" s="154"/>
      <c r="OS78" s="154"/>
      <c r="OT78" s="154"/>
      <c r="OU78" s="154"/>
      <c r="OV78" s="154"/>
      <c r="OW78" s="154"/>
      <c r="OX78" s="154"/>
      <c r="OY78" s="154"/>
      <c r="OZ78" s="154"/>
      <c r="PA78" s="154"/>
      <c r="PB78" s="154"/>
      <c r="PC78" s="154"/>
      <c r="PD78" s="154"/>
      <c r="PE78" s="154"/>
      <c r="PF78" s="154"/>
      <c r="PG78" s="154"/>
      <c r="PH78" s="154"/>
      <c r="PI78" s="154"/>
      <c r="PJ78" s="154"/>
      <c r="PK78" s="154"/>
      <c r="PL78" s="154"/>
      <c r="PM78" s="154"/>
      <c r="PN78" s="154"/>
      <c r="PO78" s="154"/>
      <c r="PP78" s="154"/>
      <c r="PQ78" s="154"/>
      <c r="PR78" s="154"/>
      <c r="PS78" s="154"/>
      <c r="PT78" s="154"/>
      <c r="PU78" s="154"/>
      <c r="PV78" s="154"/>
      <c r="PW78" s="154"/>
      <c r="PX78" s="154"/>
      <c r="PY78" s="154"/>
      <c r="PZ78" s="154"/>
      <c r="QA78" s="154"/>
      <c r="QB78" s="154"/>
      <c r="QC78" s="154"/>
      <c r="QD78" s="154"/>
      <c r="QE78" s="154"/>
      <c r="QF78" s="154"/>
      <c r="QG78" s="154"/>
      <c r="QH78" s="154"/>
      <c r="QI78" s="154"/>
      <c r="QJ78" s="154"/>
      <c r="QK78" s="154"/>
      <c r="QL78" s="154"/>
      <c r="QM78" s="154"/>
      <c r="QN78" s="154"/>
      <c r="QO78" s="154"/>
      <c r="QP78" s="154"/>
      <c r="QQ78" s="154"/>
      <c r="QR78" s="154"/>
      <c r="QS78" s="154"/>
      <c r="QT78" s="154"/>
      <c r="QU78" s="154"/>
      <c r="QV78" s="154"/>
      <c r="QW78" s="154"/>
      <c r="QX78" s="154"/>
      <c r="QY78" s="154"/>
      <c r="QZ78" s="154"/>
      <c r="RA78" s="154"/>
      <c r="RB78" s="154"/>
      <c r="RC78" s="154"/>
      <c r="RD78" s="154"/>
      <c r="RE78" s="154"/>
      <c r="RF78" s="154"/>
      <c r="RG78" s="154"/>
      <c r="RH78" s="154"/>
      <c r="RI78" s="154"/>
      <c r="RJ78" s="154"/>
      <c r="RK78" s="154"/>
      <c r="RL78" s="154"/>
      <c r="RM78" s="154"/>
      <c r="RN78" s="154"/>
      <c r="RO78" s="154"/>
      <c r="RP78" s="154"/>
      <c r="RQ78" s="154"/>
      <c r="RR78" s="154"/>
      <c r="RS78" s="154"/>
      <c r="RT78" s="154"/>
      <c r="RU78" s="154"/>
      <c r="RV78" s="154"/>
      <c r="RW78" s="154"/>
      <c r="RX78" s="154"/>
      <c r="RY78" s="154"/>
      <c r="RZ78" s="154"/>
      <c r="SA78" s="154"/>
      <c r="SB78" s="154"/>
      <c r="SC78" s="154"/>
      <c r="SD78" s="154"/>
      <c r="SE78" s="154"/>
      <c r="SF78" s="154"/>
      <c r="SG78" s="154"/>
      <c r="SH78" s="154"/>
      <c r="SI78" s="154"/>
      <c r="SJ78" s="154"/>
      <c r="SK78" s="154"/>
      <c r="SL78" s="154"/>
      <c r="SM78" s="154"/>
      <c r="SN78" s="154"/>
      <c r="SO78" s="154"/>
      <c r="SP78" s="154"/>
      <c r="SQ78" s="154"/>
      <c r="SR78" s="154"/>
      <c r="SS78" s="154"/>
      <c r="ST78" s="154"/>
      <c r="SU78" s="154"/>
      <c r="SV78" s="154"/>
      <c r="SW78" s="154"/>
      <c r="SX78" s="154"/>
      <c r="SY78" s="154"/>
      <c r="SZ78" s="154"/>
      <c r="TA78" s="154"/>
      <c r="TB78" s="154"/>
      <c r="TC78" s="154"/>
      <c r="TD78" s="154"/>
      <c r="TE78" s="154"/>
      <c r="TF78" s="154"/>
      <c r="TG78" s="154"/>
      <c r="TH78" s="154"/>
      <c r="TI78" s="154"/>
      <c r="TJ78" s="154"/>
      <c r="TK78" s="154"/>
      <c r="TL78" s="154"/>
      <c r="TM78" s="154"/>
      <c r="TN78" s="154"/>
      <c r="TO78" s="154"/>
      <c r="TP78" s="154"/>
      <c r="TQ78" s="154"/>
      <c r="TR78" s="154"/>
      <c r="TS78" s="154"/>
      <c r="TT78" s="154"/>
      <c r="TU78" s="154"/>
      <c r="TV78" s="154"/>
      <c r="TW78" s="154"/>
      <c r="TX78" s="154"/>
      <c r="TY78" s="154"/>
      <c r="TZ78" s="154"/>
      <c r="UA78" s="154"/>
      <c r="UB78" s="154"/>
      <c r="UC78" s="154"/>
      <c r="UD78" s="154"/>
      <c r="UE78" s="154"/>
      <c r="UF78" s="154"/>
      <c r="UG78" s="154"/>
      <c r="UH78" s="154"/>
      <c r="UI78" s="154"/>
      <c r="UJ78" s="154"/>
      <c r="UK78" s="154"/>
      <c r="UL78" s="154"/>
      <c r="UM78" s="154"/>
      <c r="UN78" s="154"/>
      <c r="UO78" s="154"/>
      <c r="UP78" s="154"/>
      <c r="UQ78" s="154"/>
      <c r="UR78" s="154"/>
      <c r="US78" s="154"/>
      <c r="UT78" s="154"/>
      <c r="UU78" s="154"/>
      <c r="UV78" s="154"/>
      <c r="UW78" s="154"/>
      <c r="UX78" s="154"/>
      <c r="UY78" s="154"/>
      <c r="UZ78" s="154"/>
      <c r="VA78" s="154"/>
      <c r="VB78" s="154"/>
      <c r="VC78" s="154"/>
      <c r="VD78" s="154"/>
      <c r="VE78" s="154"/>
      <c r="VF78" s="154"/>
      <c r="VG78" s="154"/>
      <c r="VH78" s="154"/>
      <c r="VI78" s="154"/>
      <c r="VJ78" s="154"/>
      <c r="VK78" s="154"/>
      <c r="VL78" s="154"/>
      <c r="VM78" s="154"/>
      <c r="VN78" s="154"/>
      <c r="VO78" s="154"/>
      <c r="VP78" s="154"/>
      <c r="VQ78" s="154"/>
      <c r="VR78" s="154"/>
      <c r="VS78" s="154"/>
      <c r="VT78" s="154"/>
      <c r="VU78" s="154"/>
      <c r="VV78" s="154"/>
      <c r="VW78" s="154"/>
      <c r="VX78" s="154"/>
      <c r="VY78" s="154"/>
      <c r="VZ78" s="154"/>
      <c r="WA78" s="154"/>
      <c r="WB78" s="154"/>
      <c r="WC78" s="154"/>
      <c r="WD78" s="154"/>
      <c r="WE78" s="154"/>
      <c r="WF78" s="154"/>
      <c r="WG78" s="154"/>
      <c r="WH78" s="154"/>
      <c r="WI78" s="154"/>
      <c r="WJ78" s="154"/>
      <c r="WK78" s="154"/>
      <c r="WL78" s="154"/>
      <c r="WM78" s="154"/>
      <c r="WN78" s="154"/>
      <c r="WO78" s="154"/>
      <c r="WP78" s="154"/>
      <c r="WQ78" s="154"/>
      <c r="WR78" s="154"/>
      <c r="WS78" s="154"/>
      <c r="WT78" s="154"/>
      <c r="WU78" s="154"/>
      <c r="WV78" s="154"/>
      <c r="WW78" s="154"/>
      <c r="WX78" s="154"/>
      <c r="WY78" s="154"/>
      <c r="WZ78" s="154"/>
      <c r="XA78" s="154"/>
      <c r="XB78" s="154"/>
      <c r="XC78" s="154"/>
      <c r="XD78" s="154"/>
      <c r="XE78" s="154"/>
      <c r="XF78" s="154"/>
      <c r="XG78" s="154"/>
      <c r="XH78" s="154"/>
      <c r="XI78" s="154"/>
      <c r="XJ78" s="154"/>
      <c r="XK78" s="154"/>
      <c r="XL78" s="154"/>
      <c r="XM78" s="154"/>
      <c r="XN78" s="154"/>
      <c r="XO78" s="154"/>
      <c r="XP78" s="154"/>
      <c r="XQ78" s="154"/>
      <c r="XR78" s="154"/>
      <c r="XS78" s="154"/>
      <c r="XT78" s="154"/>
      <c r="XU78" s="154"/>
      <c r="XV78" s="154"/>
      <c r="XW78" s="154"/>
      <c r="XX78" s="154"/>
      <c r="XY78" s="154"/>
      <c r="XZ78" s="154"/>
      <c r="YA78" s="154"/>
      <c r="YB78" s="154"/>
      <c r="YC78" s="154"/>
      <c r="YD78" s="154"/>
      <c r="YE78" s="154"/>
      <c r="YF78" s="154"/>
      <c r="YG78" s="154"/>
      <c r="YH78" s="154"/>
      <c r="YI78" s="154"/>
      <c r="YJ78" s="154"/>
      <c r="YK78" s="154"/>
      <c r="YL78" s="154"/>
      <c r="YM78" s="154"/>
      <c r="YN78" s="154"/>
      <c r="YO78" s="154"/>
      <c r="YP78" s="154"/>
      <c r="YQ78" s="154"/>
      <c r="YR78" s="154"/>
      <c r="YS78" s="154"/>
      <c r="YT78" s="154"/>
      <c r="YU78" s="154"/>
      <c r="YV78" s="154"/>
      <c r="YW78" s="154"/>
      <c r="YX78" s="154"/>
      <c r="YY78" s="154"/>
      <c r="YZ78" s="154"/>
      <c r="ZA78" s="154"/>
      <c r="ZB78" s="154"/>
      <c r="ZC78" s="154"/>
      <c r="ZD78" s="154"/>
      <c r="ZE78" s="154"/>
      <c r="ZF78" s="154"/>
      <c r="ZG78" s="154"/>
      <c r="ZH78" s="154"/>
      <c r="ZI78" s="154"/>
      <c r="ZJ78" s="154"/>
      <c r="ZK78" s="154"/>
      <c r="ZL78" s="154"/>
      <c r="ZM78" s="154"/>
      <c r="ZN78" s="154"/>
      <c r="ZO78" s="154"/>
      <c r="ZP78" s="154"/>
      <c r="ZQ78" s="154"/>
      <c r="ZR78" s="154"/>
      <c r="ZS78" s="154"/>
      <c r="ZT78" s="154"/>
      <c r="ZU78" s="154"/>
      <c r="ZV78" s="154"/>
      <c r="ZW78" s="154"/>
      <c r="ZX78" s="154"/>
      <c r="ZY78" s="154"/>
      <c r="ZZ78" s="154"/>
      <c r="AAA78" s="154"/>
      <c r="AAB78" s="154"/>
      <c r="AAC78" s="154"/>
      <c r="AAD78" s="154"/>
      <c r="AAE78" s="154"/>
      <c r="AAF78" s="154"/>
      <c r="AAG78" s="154"/>
      <c r="AAH78" s="154"/>
      <c r="AAI78" s="154"/>
      <c r="AAJ78" s="154"/>
      <c r="AAK78" s="154"/>
      <c r="AAL78" s="154"/>
      <c r="AAM78" s="154"/>
      <c r="AAN78" s="154"/>
      <c r="AAO78" s="154"/>
      <c r="AAP78" s="154"/>
      <c r="AAQ78" s="154"/>
      <c r="AAR78" s="154"/>
      <c r="AAS78" s="154"/>
      <c r="AAT78" s="154"/>
      <c r="AAU78" s="154"/>
      <c r="AAV78" s="154"/>
      <c r="AAW78" s="154"/>
      <c r="AAX78" s="154"/>
      <c r="AAY78" s="154"/>
      <c r="AAZ78" s="154"/>
      <c r="ABA78" s="154"/>
      <c r="ABB78" s="154"/>
      <c r="ABC78" s="154"/>
      <c r="ABD78" s="154"/>
      <c r="ABE78" s="154"/>
      <c r="ABF78" s="154"/>
      <c r="ABG78" s="154"/>
      <c r="ABH78" s="154"/>
      <c r="ABI78" s="154"/>
      <c r="ABJ78" s="154"/>
      <c r="ABK78" s="154"/>
      <c r="ABL78" s="154"/>
      <c r="ABM78" s="154"/>
      <c r="ABN78" s="154"/>
      <c r="ABO78" s="154"/>
      <c r="ABP78" s="154"/>
      <c r="ABQ78" s="154"/>
      <c r="ABR78" s="154"/>
      <c r="ABS78" s="154"/>
      <c r="ABT78" s="154"/>
      <c r="ABU78" s="154"/>
      <c r="ABV78" s="154"/>
      <c r="ABW78" s="154"/>
      <c r="ABX78" s="154"/>
      <c r="ABY78" s="154"/>
      <c r="ABZ78" s="154"/>
      <c r="ACA78" s="154"/>
      <c r="ACB78" s="154"/>
      <c r="ACC78" s="154"/>
      <c r="ACD78" s="154"/>
      <c r="ACE78" s="154"/>
      <c r="ACF78" s="154"/>
      <c r="ACG78" s="154"/>
      <c r="ACH78" s="154"/>
      <c r="ACI78" s="154"/>
      <c r="ACJ78" s="154"/>
      <c r="ACK78" s="154"/>
      <c r="ACL78" s="154"/>
      <c r="ACM78" s="154"/>
      <c r="ACN78" s="154"/>
      <c r="ACO78" s="154"/>
      <c r="ACP78" s="154"/>
      <c r="ACQ78" s="154"/>
      <c r="ACR78" s="154"/>
      <c r="ACS78" s="154"/>
      <c r="ACT78" s="154"/>
      <c r="ACU78" s="154"/>
      <c r="ACV78" s="154"/>
      <c r="ACW78" s="154"/>
      <c r="ACX78" s="154"/>
      <c r="ACY78" s="154"/>
      <c r="ACZ78" s="154"/>
      <c r="ADA78" s="154"/>
      <c r="ADB78" s="154"/>
      <c r="ADC78" s="154"/>
      <c r="ADD78" s="154"/>
      <c r="ADE78" s="154"/>
      <c r="ADF78" s="154"/>
      <c r="ADG78" s="154"/>
      <c r="ADH78" s="154"/>
      <c r="ADI78" s="154"/>
      <c r="ADJ78" s="154"/>
      <c r="ADK78" s="154"/>
      <c r="ADL78" s="154"/>
      <c r="ADM78" s="154"/>
      <c r="ADN78" s="154"/>
      <c r="ADO78" s="154"/>
      <c r="ADP78" s="154"/>
      <c r="ADQ78" s="154"/>
      <c r="ADR78" s="154"/>
      <c r="ADS78" s="154"/>
      <c r="ADT78" s="154"/>
      <c r="ADU78" s="154"/>
      <c r="ADV78" s="154"/>
      <c r="ADW78" s="154"/>
      <c r="ADX78" s="154"/>
      <c r="ADY78" s="154"/>
      <c r="ADZ78" s="154"/>
      <c r="AEA78" s="154"/>
      <c r="AEB78" s="154"/>
      <c r="AEC78" s="154"/>
      <c r="AED78" s="154"/>
      <c r="AEE78" s="154"/>
      <c r="AEF78" s="154"/>
      <c r="AEG78" s="154"/>
      <c r="AEH78" s="154"/>
      <c r="AEI78" s="154"/>
      <c r="AEJ78" s="154"/>
      <c r="AEK78" s="154"/>
      <c r="AEL78" s="154"/>
      <c r="AEM78" s="154"/>
      <c r="AEN78" s="154"/>
      <c r="AEO78" s="154"/>
      <c r="AEP78" s="154"/>
      <c r="AEQ78" s="154"/>
      <c r="AER78" s="154"/>
      <c r="AES78" s="154"/>
      <c r="AET78" s="154"/>
      <c r="AEU78" s="154"/>
      <c r="AEV78" s="154"/>
      <c r="AEW78" s="154"/>
      <c r="AEX78" s="154"/>
      <c r="AEY78" s="154"/>
      <c r="AEZ78" s="154"/>
      <c r="AFA78" s="154"/>
      <c r="AFB78" s="154"/>
      <c r="AFC78" s="154"/>
      <c r="AFD78" s="154"/>
      <c r="AFE78" s="154"/>
      <c r="AFF78" s="154"/>
      <c r="AFG78" s="154"/>
      <c r="AFH78" s="154"/>
      <c r="AFI78" s="154"/>
      <c r="AFJ78" s="154"/>
      <c r="AFK78" s="154"/>
      <c r="AFL78" s="154"/>
      <c r="AFM78" s="154"/>
      <c r="AFN78" s="154"/>
      <c r="AFO78" s="154"/>
      <c r="AFP78" s="154"/>
      <c r="AFQ78" s="154"/>
      <c r="AFR78" s="154"/>
      <c r="AFS78" s="154"/>
      <c r="AFT78" s="154"/>
      <c r="AFU78" s="154"/>
      <c r="AFV78" s="154"/>
      <c r="AFW78" s="154"/>
      <c r="AFX78" s="154"/>
      <c r="AFY78" s="154"/>
      <c r="AFZ78" s="154"/>
      <c r="AGA78" s="154"/>
      <c r="AGB78" s="154"/>
      <c r="AGC78" s="154"/>
      <c r="AGD78" s="154"/>
      <c r="AGE78" s="154"/>
      <c r="AGF78" s="154"/>
      <c r="AGG78" s="154"/>
      <c r="AGH78" s="154"/>
      <c r="AGI78" s="154"/>
      <c r="AGJ78" s="154"/>
      <c r="AGK78" s="154"/>
      <c r="AGL78" s="154"/>
      <c r="AGM78" s="154"/>
      <c r="AGN78" s="154"/>
      <c r="AGO78" s="154"/>
      <c r="AGP78" s="154"/>
      <c r="AGQ78" s="154"/>
      <c r="AGR78" s="154"/>
      <c r="AGS78" s="154"/>
      <c r="AGT78" s="154"/>
      <c r="AGU78" s="154"/>
      <c r="AGV78" s="154"/>
      <c r="AGW78" s="154"/>
      <c r="AGX78" s="154"/>
      <c r="AGY78" s="154"/>
      <c r="AGZ78" s="154"/>
      <c r="AHA78" s="154"/>
      <c r="AHB78" s="154"/>
      <c r="AHC78" s="154"/>
      <c r="AHD78" s="154"/>
      <c r="AHE78" s="154"/>
      <c r="AHF78" s="154"/>
      <c r="AHG78" s="154"/>
      <c r="AHH78" s="154"/>
      <c r="AHI78" s="154"/>
      <c r="AHJ78" s="154"/>
      <c r="AHK78" s="154"/>
      <c r="AHL78" s="154"/>
      <c r="AHM78" s="154"/>
      <c r="AHN78" s="154"/>
      <c r="AHO78" s="154"/>
      <c r="AHP78" s="154"/>
      <c r="AHQ78" s="154"/>
      <c r="AHR78" s="154"/>
      <c r="AHS78" s="154"/>
      <c r="AHT78" s="154"/>
      <c r="AHU78" s="154"/>
      <c r="AHV78" s="154"/>
      <c r="AHW78" s="154"/>
      <c r="AHX78" s="154"/>
      <c r="AHY78" s="154"/>
      <c r="AHZ78" s="154"/>
      <c r="AIA78" s="154"/>
      <c r="AIB78" s="154"/>
      <c r="AIC78" s="154"/>
      <c r="AID78" s="154"/>
      <c r="AIE78" s="154"/>
      <c r="AIF78" s="154"/>
      <c r="AIG78" s="154"/>
      <c r="AIH78" s="154"/>
      <c r="AII78" s="154"/>
      <c r="AIJ78" s="154"/>
      <c r="AIK78" s="154"/>
      <c r="AIL78" s="154"/>
      <c r="AIM78" s="154"/>
      <c r="AIN78" s="154"/>
      <c r="AIO78" s="154"/>
      <c r="AIP78" s="154"/>
      <c r="AIQ78" s="154"/>
      <c r="AIR78" s="154"/>
      <c r="AIS78" s="154"/>
      <c r="AIT78" s="154"/>
      <c r="AIU78" s="154"/>
      <c r="AIV78" s="154"/>
      <c r="AIW78" s="154"/>
      <c r="AIX78" s="154"/>
      <c r="AIY78" s="154"/>
      <c r="AIZ78" s="154"/>
      <c r="AJA78" s="154"/>
      <c r="AJB78" s="154"/>
      <c r="AJC78" s="154"/>
      <c r="AJD78" s="154"/>
      <c r="AJE78" s="154"/>
      <c r="AJF78" s="154"/>
      <c r="AJG78" s="154"/>
      <c r="AJH78" s="154"/>
      <c r="AJI78" s="154"/>
      <c r="AJJ78" s="154"/>
      <c r="AJK78" s="154"/>
      <c r="AJL78" s="154"/>
      <c r="AJM78" s="154"/>
      <c r="AJN78" s="154"/>
      <c r="AJO78" s="154"/>
      <c r="AJP78" s="154"/>
      <c r="AJQ78" s="154"/>
      <c r="AJR78" s="154"/>
      <c r="AJS78" s="154"/>
      <c r="AJT78" s="154"/>
      <c r="AJU78" s="154"/>
      <c r="AJV78" s="154"/>
      <c r="AJW78" s="154"/>
      <c r="AJX78" s="154"/>
      <c r="AJY78" s="154"/>
      <c r="AJZ78" s="154"/>
      <c r="AKA78" s="154"/>
      <c r="AKB78" s="154"/>
      <c r="AKC78" s="154"/>
      <c r="AKD78" s="154"/>
      <c r="AKE78" s="154"/>
      <c r="AKF78" s="154"/>
      <c r="AKG78" s="154"/>
      <c r="AKH78" s="154"/>
      <c r="AKI78" s="154"/>
      <c r="AKJ78" s="154"/>
      <c r="AKK78" s="154"/>
      <c r="AKL78" s="154"/>
      <c r="AKM78" s="154"/>
      <c r="AKN78" s="154"/>
      <c r="AKO78" s="154"/>
      <c r="AKP78" s="154"/>
      <c r="AKQ78" s="154"/>
      <c r="AKR78" s="154"/>
      <c r="AKS78" s="154"/>
      <c r="AKT78" s="154"/>
      <c r="AKU78" s="154"/>
      <c r="AKV78" s="154"/>
      <c r="AKW78" s="154"/>
      <c r="AKX78" s="154"/>
      <c r="AKY78" s="154"/>
      <c r="AKZ78" s="154"/>
      <c r="ALA78" s="154"/>
      <c r="ALB78" s="154"/>
      <c r="ALC78" s="154"/>
      <c r="ALD78" s="154"/>
      <c r="ALE78" s="154"/>
      <c r="ALF78" s="154"/>
      <c r="ALG78" s="154"/>
      <c r="ALH78" s="154"/>
      <c r="ALI78" s="154"/>
      <c r="ALJ78" s="154"/>
      <c r="ALK78" s="154"/>
      <c r="ALL78" s="154"/>
      <c r="ALM78" s="154"/>
      <c r="ALN78" s="154"/>
      <c r="ALO78" s="154"/>
      <c r="ALP78" s="154"/>
      <c r="ALQ78" s="154"/>
      <c r="ALR78" s="154"/>
    </row>
    <row r="79" spans="1:1006" s="152" customFormat="1" ht="24">
      <c r="A79" s="306" t="s">
        <v>7249</v>
      </c>
      <c r="B79" s="307" t="str">
        <f>'COMPOSIÇÕES IFAL'!B236</f>
        <v>IFAL 5.05</v>
      </c>
      <c r="C79" s="358" t="str">
        <f>IFERROR(VLOOKUP(B79,'Serviços FEV2019'!$A$1:$AC$17000,2,),IFERROR(VLOOKUP(B79,'ORSE FEV2019'!$A$1:$S$16684,2,),VLOOKUP(B79,'COMPOSIÇÕES IFAL'!$B$1:$X$12973,2,)))</f>
        <v>PISO EM CONCRETO SIMPLES FCK = 15MPA, TRAÇO 1:3,4:3,5 (CIMENTO/ AREIA MÉDIA/ BRITA 1), PREPARO MECÂNICO COM BETONEIRA 600 L, ESPESSURA 10 CM</v>
      </c>
      <c r="D79" s="296" t="str">
        <f>IFERROR(VLOOKUP(B79,'Serviços FEV2019'!$A$1:$AC$17000,3,),IFERROR(VLOOKUP(B79,'ORSE FEV2019'!$A$1:$S$16684,3,),VLOOKUP(B79,'COMPOSIÇÕES IFAL'!$B$1:$X$12973,3,)))</f>
        <v>M2</v>
      </c>
      <c r="E79" s="303">
        <f>Memorial!E72</f>
        <v>525.62</v>
      </c>
      <c r="F79" s="134">
        <f>IFERROR(VLOOKUP(B79,'Serviços FEV2019'!$A$1:$AC$17000,5,),IFERROR(VLOOKUP(B79,'ORSE FEV2019'!$A$1:$S$16684,4,),VLOOKUP(B79,'COMPOSIÇÕES IFAL'!$B$1:$X$12973,6,)))</f>
        <v>34.76</v>
      </c>
      <c r="G79" s="298">
        <f t="shared" ref="G79:G83" si="53">ROUND(F79*E79,2)</f>
        <v>18270.55</v>
      </c>
      <c r="H79" s="298">
        <f t="shared" si="45"/>
        <v>23353.42</v>
      </c>
      <c r="I79" s="349"/>
      <c r="J79" s="352">
        <f t="shared" si="48"/>
        <v>1827.0550000000001</v>
      </c>
      <c r="K79" s="352">
        <f t="shared" si="49"/>
        <v>6394.6924999999992</v>
      </c>
      <c r="L79" s="352">
        <f t="shared" si="49"/>
        <v>6394.6924999999992</v>
      </c>
      <c r="M79" s="352">
        <f t="shared" si="50"/>
        <v>1827.0550000000001</v>
      </c>
      <c r="N79" s="317">
        <f t="shared" si="46"/>
        <v>913.52750000000003</v>
      </c>
      <c r="O79" s="317">
        <f t="shared" si="46"/>
        <v>913.52750000000003</v>
      </c>
      <c r="P79" s="317">
        <f t="shared" si="52"/>
        <v>18270.55</v>
      </c>
      <c r="Q79" s="367">
        <f t="shared" si="51"/>
        <v>0</v>
      </c>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c r="BF79" s="154"/>
      <c r="BG79" s="154"/>
      <c r="BH79" s="154"/>
      <c r="BI79" s="154"/>
      <c r="BJ79" s="154"/>
      <c r="BK79" s="154"/>
      <c r="BL79" s="154"/>
      <c r="BM79" s="154"/>
      <c r="BN79" s="154"/>
      <c r="BO79" s="154"/>
      <c r="BP79" s="154"/>
      <c r="BQ79" s="154"/>
      <c r="BR79" s="154"/>
      <c r="BS79" s="154"/>
      <c r="BT79" s="154"/>
      <c r="BU79" s="154"/>
      <c r="BV79" s="154"/>
      <c r="BW79" s="154"/>
      <c r="BX79" s="154"/>
      <c r="BY79" s="154"/>
      <c r="BZ79" s="154"/>
      <c r="CA79" s="154"/>
      <c r="CB79" s="154"/>
      <c r="CC79" s="154"/>
      <c r="CD79" s="154"/>
      <c r="CE79" s="154"/>
      <c r="CF79" s="154"/>
      <c r="CG79" s="154"/>
      <c r="CH79" s="154"/>
      <c r="CI79" s="154"/>
      <c r="CJ79" s="154"/>
      <c r="CK79" s="154"/>
      <c r="CL79" s="154"/>
      <c r="CM79" s="154"/>
      <c r="CN79" s="154"/>
      <c r="CO79" s="154"/>
      <c r="CP79" s="154"/>
      <c r="CQ79" s="154"/>
      <c r="CR79" s="154"/>
      <c r="CS79" s="154"/>
      <c r="CT79" s="154"/>
      <c r="CU79" s="154"/>
      <c r="CV79" s="154"/>
      <c r="CW79" s="154"/>
      <c r="CX79" s="154"/>
      <c r="CY79" s="154"/>
      <c r="CZ79" s="154"/>
      <c r="DA79" s="154"/>
      <c r="DB79" s="154"/>
      <c r="DC79" s="154"/>
      <c r="DD79" s="154"/>
      <c r="DE79" s="154"/>
      <c r="DF79" s="154"/>
      <c r="DG79" s="154"/>
      <c r="DH79" s="154"/>
      <c r="DI79" s="154"/>
      <c r="DJ79" s="154"/>
      <c r="DK79" s="154"/>
      <c r="DL79" s="154"/>
      <c r="DM79" s="154"/>
      <c r="DN79" s="154"/>
      <c r="DO79" s="154"/>
      <c r="DP79" s="154"/>
      <c r="DQ79" s="154"/>
      <c r="DR79" s="154"/>
      <c r="DS79" s="154"/>
      <c r="DT79" s="154"/>
      <c r="DU79" s="154"/>
      <c r="DV79" s="154"/>
      <c r="DW79" s="154"/>
      <c r="DX79" s="154"/>
      <c r="DY79" s="154"/>
      <c r="DZ79" s="154"/>
      <c r="EA79" s="154"/>
      <c r="EB79" s="154"/>
      <c r="EC79" s="154"/>
      <c r="ED79" s="154"/>
      <c r="EE79" s="154"/>
      <c r="EF79" s="154"/>
      <c r="EG79" s="154"/>
      <c r="EH79" s="154"/>
      <c r="EI79" s="154"/>
      <c r="EJ79" s="154"/>
      <c r="EK79" s="154"/>
      <c r="EL79" s="154"/>
      <c r="EM79" s="154"/>
      <c r="EN79" s="154"/>
      <c r="EO79" s="154"/>
      <c r="EP79" s="154"/>
      <c r="EQ79" s="154"/>
      <c r="ER79" s="154"/>
      <c r="ES79" s="154"/>
      <c r="ET79" s="154"/>
      <c r="EU79" s="154"/>
      <c r="EV79" s="154"/>
      <c r="EW79" s="154"/>
      <c r="EX79" s="154"/>
      <c r="EY79" s="154"/>
      <c r="EZ79" s="154"/>
      <c r="FA79" s="154"/>
      <c r="FB79" s="154"/>
      <c r="FC79" s="154"/>
      <c r="FD79" s="154"/>
      <c r="FE79" s="154"/>
      <c r="FF79" s="154"/>
      <c r="FG79" s="154"/>
      <c r="FH79" s="154"/>
      <c r="FI79" s="154"/>
      <c r="FJ79" s="154"/>
      <c r="FK79" s="154"/>
      <c r="FL79" s="154"/>
      <c r="FM79" s="154"/>
      <c r="FN79" s="154"/>
      <c r="FO79" s="154"/>
      <c r="FP79" s="154"/>
      <c r="FQ79" s="154"/>
      <c r="FR79" s="154"/>
      <c r="FS79" s="154"/>
      <c r="FT79" s="154"/>
      <c r="FU79" s="154"/>
      <c r="FV79" s="154"/>
      <c r="FW79" s="154"/>
      <c r="FX79" s="154"/>
      <c r="FY79" s="154"/>
      <c r="FZ79" s="154"/>
      <c r="GA79" s="154"/>
      <c r="GB79" s="154"/>
      <c r="GC79" s="154"/>
      <c r="GD79" s="154"/>
      <c r="GE79" s="154"/>
      <c r="GF79" s="154"/>
      <c r="GG79" s="154"/>
      <c r="GH79" s="154"/>
      <c r="GI79" s="154"/>
      <c r="GJ79" s="154"/>
      <c r="GK79" s="154"/>
      <c r="GL79" s="154"/>
      <c r="GM79" s="154"/>
      <c r="GN79" s="154"/>
      <c r="GO79" s="154"/>
      <c r="GP79" s="154"/>
      <c r="GQ79" s="154"/>
      <c r="GR79" s="154"/>
      <c r="GS79" s="154"/>
      <c r="GT79" s="154"/>
      <c r="GU79" s="154"/>
      <c r="GV79" s="154"/>
      <c r="GW79" s="154"/>
      <c r="GX79" s="154"/>
      <c r="GY79" s="154"/>
      <c r="GZ79" s="154"/>
      <c r="HA79" s="154"/>
      <c r="HB79" s="154"/>
      <c r="HC79" s="154"/>
      <c r="HD79" s="154"/>
      <c r="HE79" s="154"/>
      <c r="HF79" s="154"/>
      <c r="HG79" s="154"/>
      <c r="HH79" s="154"/>
      <c r="HI79" s="154"/>
      <c r="HJ79" s="154"/>
      <c r="HK79" s="154"/>
      <c r="HL79" s="154"/>
      <c r="HM79" s="154"/>
      <c r="HN79" s="154"/>
      <c r="HO79" s="154"/>
      <c r="HP79" s="154"/>
      <c r="HQ79" s="154"/>
      <c r="HR79" s="154"/>
      <c r="HS79" s="154"/>
      <c r="HT79" s="154"/>
      <c r="HU79" s="154"/>
      <c r="HV79" s="154"/>
      <c r="HW79" s="154"/>
      <c r="HX79" s="154"/>
      <c r="HY79" s="154"/>
      <c r="HZ79" s="154"/>
      <c r="IA79" s="154"/>
      <c r="IB79" s="154"/>
      <c r="IC79" s="154"/>
      <c r="ID79" s="154"/>
      <c r="IE79" s="154"/>
      <c r="IF79" s="154"/>
      <c r="IG79" s="154"/>
      <c r="IH79" s="154"/>
      <c r="II79" s="154"/>
      <c r="IJ79" s="154"/>
      <c r="IK79" s="154"/>
      <c r="IL79" s="154"/>
      <c r="IM79" s="154"/>
      <c r="IN79" s="154"/>
      <c r="IO79" s="154"/>
      <c r="IP79" s="154"/>
      <c r="IQ79" s="154"/>
      <c r="IR79" s="154"/>
      <c r="IS79" s="154"/>
      <c r="IT79" s="154"/>
      <c r="IU79" s="154"/>
      <c r="IV79" s="154"/>
      <c r="IW79" s="154"/>
      <c r="IX79" s="154"/>
      <c r="IY79" s="154"/>
      <c r="IZ79" s="154"/>
      <c r="JA79" s="154"/>
      <c r="JB79" s="154"/>
      <c r="JC79" s="154"/>
      <c r="JD79" s="154"/>
      <c r="JE79" s="154"/>
      <c r="JF79" s="154"/>
      <c r="JG79" s="154"/>
      <c r="JH79" s="154"/>
      <c r="JI79" s="154"/>
      <c r="JJ79" s="154"/>
      <c r="JK79" s="154"/>
      <c r="JL79" s="154"/>
      <c r="JM79" s="154"/>
      <c r="JN79" s="154"/>
      <c r="JO79" s="154"/>
      <c r="JP79" s="154"/>
      <c r="JQ79" s="154"/>
      <c r="JR79" s="154"/>
      <c r="JS79" s="154"/>
      <c r="JT79" s="154"/>
      <c r="JU79" s="154"/>
      <c r="JV79" s="154"/>
      <c r="JW79" s="154"/>
      <c r="JX79" s="154"/>
      <c r="JY79" s="154"/>
      <c r="JZ79" s="154"/>
      <c r="KA79" s="154"/>
      <c r="KB79" s="154"/>
      <c r="KC79" s="154"/>
      <c r="KD79" s="154"/>
      <c r="KE79" s="154"/>
      <c r="KF79" s="154"/>
      <c r="KG79" s="154"/>
      <c r="KH79" s="154"/>
      <c r="KI79" s="154"/>
      <c r="KJ79" s="154"/>
      <c r="KK79" s="154"/>
      <c r="KL79" s="154"/>
      <c r="KM79" s="154"/>
      <c r="KN79" s="154"/>
      <c r="KO79" s="154"/>
      <c r="KP79" s="154"/>
      <c r="KQ79" s="154"/>
      <c r="KR79" s="154"/>
      <c r="KS79" s="154"/>
      <c r="KT79" s="154"/>
      <c r="KU79" s="154"/>
      <c r="KV79" s="154"/>
      <c r="KW79" s="154"/>
      <c r="KX79" s="154"/>
      <c r="KY79" s="154"/>
      <c r="KZ79" s="154"/>
      <c r="LA79" s="154"/>
      <c r="LB79" s="154"/>
      <c r="LC79" s="154"/>
      <c r="LD79" s="154"/>
      <c r="LE79" s="154"/>
      <c r="LF79" s="154"/>
      <c r="LG79" s="154"/>
      <c r="LH79" s="154"/>
      <c r="LI79" s="154"/>
      <c r="LJ79" s="154"/>
      <c r="LK79" s="154"/>
      <c r="LL79" s="154"/>
      <c r="LM79" s="154"/>
      <c r="LN79" s="154"/>
      <c r="LO79" s="154"/>
      <c r="LP79" s="154"/>
      <c r="LQ79" s="154"/>
      <c r="LR79" s="154"/>
      <c r="LS79" s="154"/>
      <c r="LT79" s="154"/>
      <c r="LU79" s="154"/>
      <c r="LV79" s="154"/>
      <c r="LW79" s="154"/>
      <c r="LX79" s="154"/>
      <c r="LY79" s="154"/>
      <c r="LZ79" s="154"/>
      <c r="MA79" s="154"/>
      <c r="MB79" s="154"/>
      <c r="MC79" s="154"/>
      <c r="MD79" s="154"/>
      <c r="ME79" s="154"/>
      <c r="MF79" s="154"/>
      <c r="MG79" s="154"/>
      <c r="MH79" s="154"/>
      <c r="MI79" s="154"/>
      <c r="MJ79" s="154"/>
      <c r="MK79" s="154"/>
      <c r="ML79" s="154"/>
      <c r="MM79" s="154"/>
      <c r="MN79" s="154"/>
      <c r="MO79" s="154"/>
      <c r="MP79" s="154"/>
      <c r="MQ79" s="154"/>
      <c r="MR79" s="154"/>
      <c r="MS79" s="154"/>
      <c r="MT79" s="154"/>
      <c r="MU79" s="154"/>
      <c r="MV79" s="154"/>
      <c r="MW79" s="154"/>
      <c r="MX79" s="154"/>
      <c r="MY79" s="154"/>
      <c r="MZ79" s="154"/>
      <c r="NA79" s="154"/>
      <c r="NB79" s="154"/>
      <c r="NC79" s="154"/>
      <c r="ND79" s="154"/>
      <c r="NE79" s="154"/>
      <c r="NF79" s="154"/>
      <c r="NG79" s="154"/>
      <c r="NH79" s="154"/>
      <c r="NI79" s="154"/>
      <c r="NJ79" s="154"/>
      <c r="NK79" s="154"/>
      <c r="NL79" s="154"/>
      <c r="NM79" s="154"/>
      <c r="NN79" s="154"/>
      <c r="NO79" s="154"/>
      <c r="NP79" s="154"/>
      <c r="NQ79" s="154"/>
      <c r="NR79" s="154"/>
      <c r="NS79" s="154"/>
      <c r="NT79" s="154"/>
      <c r="NU79" s="154"/>
      <c r="NV79" s="154"/>
      <c r="NW79" s="154"/>
      <c r="NX79" s="154"/>
      <c r="NY79" s="154"/>
      <c r="NZ79" s="154"/>
      <c r="OA79" s="154"/>
      <c r="OB79" s="154"/>
      <c r="OC79" s="154"/>
      <c r="OD79" s="154"/>
      <c r="OE79" s="154"/>
      <c r="OF79" s="154"/>
      <c r="OG79" s="154"/>
      <c r="OH79" s="154"/>
      <c r="OI79" s="154"/>
      <c r="OJ79" s="154"/>
      <c r="OK79" s="154"/>
      <c r="OL79" s="154"/>
      <c r="OM79" s="154"/>
      <c r="ON79" s="154"/>
      <c r="OO79" s="154"/>
      <c r="OP79" s="154"/>
      <c r="OQ79" s="154"/>
      <c r="OR79" s="154"/>
      <c r="OS79" s="154"/>
      <c r="OT79" s="154"/>
      <c r="OU79" s="154"/>
      <c r="OV79" s="154"/>
      <c r="OW79" s="154"/>
      <c r="OX79" s="154"/>
      <c r="OY79" s="154"/>
      <c r="OZ79" s="154"/>
      <c r="PA79" s="154"/>
      <c r="PB79" s="154"/>
      <c r="PC79" s="154"/>
      <c r="PD79" s="154"/>
      <c r="PE79" s="154"/>
      <c r="PF79" s="154"/>
      <c r="PG79" s="154"/>
      <c r="PH79" s="154"/>
      <c r="PI79" s="154"/>
      <c r="PJ79" s="154"/>
      <c r="PK79" s="154"/>
      <c r="PL79" s="154"/>
      <c r="PM79" s="154"/>
      <c r="PN79" s="154"/>
      <c r="PO79" s="154"/>
      <c r="PP79" s="154"/>
      <c r="PQ79" s="154"/>
      <c r="PR79" s="154"/>
      <c r="PS79" s="154"/>
      <c r="PT79" s="154"/>
      <c r="PU79" s="154"/>
      <c r="PV79" s="154"/>
      <c r="PW79" s="154"/>
      <c r="PX79" s="154"/>
      <c r="PY79" s="154"/>
      <c r="PZ79" s="154"/>
      <c r="QA79" s="154"/>
      <c r="QB79" s="154"/>
      <c r="QC79" s="154"/>
      <c r="QD79" s="154"/>
      <c r="QE79" s="154"/>
      <c r="QF79" s="154"/>
      <c r="QG79" s="154"/>
      <c r="QH79" s="154"/>
      <c r="QI79" s="154"/>
      <c r="QJ79" s="154"/>
      <c r="QK79" s="154"/>
      <c r="QL79" s="154"/>
      <c r="QM79" s="154"/>
      <c r="QN79" s="154"/>
      <c r="QO79" s="154"/>
      <c r="QP79" s="154"/>
      <c r="QQ79" s="154"/>
      <c r="QR79" s="154"/>
      <c r="QS79" s="154"/>
      <c r="QT79" s="154"/>
      <c r="QU79" s="154"/>
      <c r="QV79" s="154"/>
      <c r="QW79" s="154"/>
      <c r="QX79" s="154"/>
      <c r="QY79" s="154"/>
      <c r="QZ79" s="154"/>
      <c r="RA79" s="154"/>
      <c r="RB79" s="154"/>
      <c r="RC79" s="154"/>
      <c r="RD79" s="154"/>
      <c r="RE79" s="154"/>
      <c r="RF79" s="154"/>
      <c r="RG79" s="154"/>
      <c r="RH79" s="154"/>
      <c r="RI79" s="154"/>
      <c r="RJ79" s="154"/>
      <c r="RK79" s="154"/>
      <c r="RL79" s="154"/>
      <c r="RM79" s="154"/>
      <c r="RN79" s="154"/>
      <c r="RO79" s="154"/>
      <c r="RP79" s="154"/>
      <c r="RQ79" s="154"/>
      <c r="RR79" s="154"/>
      <c r="RS79" s="154"/>
      <c r="RT79" s="154"/>
      <c r="RU79" s="154"/>
      <c r="RV79" s="154"/>
      <c r="RW79" s="154"/>
      <c r="RX79" s="154"/>
      <c r="RY79" s="154"/>
      <c r="RZ79" s="154"/>
      <c r="SA79" s="154"/>
      <c r="SB79" s="154"/>
      <c r="SC79" s="154"/>
      <c r="SD79" s="154"/>
      <c r="SE79" s="154"/>
      <c r="SF79" s="154"/>
      <c r="SG79" s="154"/>
      <c r="SH79" s="154"/>
      <c r="SI79" s="154"/>
      <c r="SJ79" s="154"/>
      <c r="SK79" s="154"/>
      <c r="SL79" s="154"/>
      <c r="SM79" s="154"/>
      <c r="SN79" s="154"/>
      <c r="SO79" s="154"/>
      <c r="SP79" s="154"/>
      <c r="SQ79" s="154"/>
      <c r="SR79" s="154"/>
      <c r="SS79" s="154"/>
      <c r="ST79" s="154"/>
      <c r="SU79" s="154"/>
      <c r="SV79" s="154"/>
      <c r="SW79" s="154"/>
      <c r="SX79" s="154"/>
      <c r="SY79" s="154"/>
      <c r="SZ79" s="154"/>
      <c r="TA79" s="154"/>
      <c r="TB79" s="154"/>
      <c r="TC79" s="154"/>
      <c r="TD79" s="154"/>
      <c r="TE79" s="154"/>
      <c r="TF79" s="154"/>
      <c r="TG79" s="154"/>
      <c r="TH79" s="154"/>
      <c r="TI79" s="154"/>
      <c r="TJ79" s="154"/>
      <c r="TK79" s="154"/>
      <c r="TL79" s="154"/>
      <c r="TM79" s="154"/>
      <c r="TN79" s="154"/>
      <c r="TO79" s="154"/>
      <c r="TP79" s="154"/>
      <c r="TQ79" s="154"/>
      <c r="TR79" s="154"/>
      <c r="TS79" s="154"/>
      <c r="TT79" s="154"/>
      <c r="TU79" s="154"/>
      <c r="TV79" s="154"/>
      <c r="TW79" s="154"/>
      <c r="TX79" s="154"/>
      <c r="TY79" s="154"/>
      <c r="TZ79" s="154"/>
      <c r="UA79" s="154"/>
      <c r="UB79" s="154"/>
      <c r="UC79" s="154"/>
      <c r="UD79" s="154"/>
      <c r="UE79" s="154"/>
      <c r="UF79" s="154"/>
      <c r="UG79" s="154"/>
      <c r="UH79" s="154"/>
      <c r="UI79" s="154"/>
      <c r="UJ79" s="154"/>
      <c r="UK79" s="154"/>
      <c r="UL79" s="154"/>
      <c r="UM79" s="154"/>
      <c r="UN79" s="154"/>
      <c r="UO79" s="154"/>
      <c r="UP79" s="154"/>
      <c r="UQ79" s="154"/>
      <c r="UR79" s="154"/>
      <c r="US79" s="154"/>
      <c r="UT79" s="154"/>
      <c r="UU79" s="154"/>
      <c r="UV79" s="154"/>
      <c r="UW79" s="154"/>
      <c r="UX79" s="154"/>
      <c r="UY79" s="154"/>
      <c r="UZ79" s="154"/>
      <c r="VA79" s="154"/>
      <c r="VB79" s="154"/>
      <c r="VC79" s="154"/>
      <c r="VD79" s="154"/>
      <c r="VE79" s="154"/>
      <c r="VF79" s="154"/>
      <c r="VG79" s="154"/>
      <c r="VH79" s="154"/>
      <c r="VI79" s="154"/>
      <c r="VJ79" s="154"/>
      <c r="VK79" s="154"/>
      <c r="VL79" s="154"/>
      <c r="VM79" s="154"/>
      <c r="VN79" s="154"/>
      <c r="VO79" s="154"/>
      <c r="VP79" s="154"/>
      <c r="VQ79" s="154"/>
      <c r="VR79" s="154"/>
      <c r="VS79" s="154"/>
      <c r="VT79" s="154"/>
      <c r="VU79" s="154"/>
      <c r="VV79" s="154"/>
      <c r="VW79" s="154"/>
      <c r="VX79" s="154"/>
      <c r="VY79" s="154"/>
      <c r="VZ79" s="154"/>
      <c r="WA79" s="154"/>
      <c r="WB79" s="154"/>
      <c r="WC79" s="154"/>
      <c r="WD79" s="154"/>
      <c r="WE79" s="154"/>
      <c r="WF79" s="154"/>
      <c r="WG79" s="154"/>
      <c r="WH79" s="154"/>
      <c r="WI79" s="154"/>
      <c r="WJ79" s="154"/>
      <c r="WK79" s="154"/>
      <c r="WL79" s="154"/>
      <c r="WM79" s="154"/>
      <c r="WN79" s="154"/>
      <c r="WO79" s="154"/>
      <c r="WP79" s="154"/>
      <c r="WQ79" s="154"/>
      <c r="WR79" s="154"/>
      <c r="WS79" s="154"/>
      <c r="WT79" s="154"/>
      <c r="WU79" s="154"/>
      <c r="WV79" s="154"/>
      <c r="WW79" s="154"/>
      <c r="WX79" s="154"/>
      <c r="WY79" s="154"/>
      <c r="WZ79" s="154"/>
      <c r="XA79" s="154"/>
      <c r="XB79" s="154"/>
      <c r="XC79" s="154"/>
      <c r="XD79" s="154"/>
      <c r="XE79" s="154"/>
      <c r="XF79" s="154"/>
      <c r="XG79" s="154"/>
      <c r="XH79" s="154"/>
      <c r="XI79" s="154"/>
      <c r="XJ79" s="154"/>
      <c r="XK79" s="154"/>
      <c r="XL79" s="154"/>
      <c r="XM79" s="154"/>
      <c r="XN79" s="154"/>
      <c r="XO79" s="154"/>
      <c r="XP79" s="154"/>
      <c r="XQ79" s="154"/>
      <c r="XR79" s="154"/>
      <c r="XS79" s="154"/>
      <c r="XT79" s="154"/>
      <c r="XU79" s="154"/>
      <c r="XV79" s="154"/>
      <c r="XW79" s="154"/>
      <c r="XX79" s="154"/>
      <c r="XY79" s="154"/>
      <c r="XZ79" s="154"/>
      <c r="YA79" s="154"/>
      <c r="YB79" s="154"/>
      <c r="YC79" s="154"/>
      <c r="YD79" s="154"/>
      <c r="YE79" s="154"/>
      <c r="YF79" s="154"/>
      <c r="YG79" s="154"/>
      <c r="YH79" s="154"/>
      <c r="YI79" s="154"/>
      <c r="YJ79" s="154"/>
      <c r="YK79" s="154"/>
      <c r="YL79" s="154"/>
      <c r="YM79" s="154"/>
      <c r="YN79" s="154"/>
      <c r="YO79" s="154"/>
      <c r="YP79" s="154"/>
      <c r="YQ79" s="154"/>
      <c r="YR79" s="154"/>
      <c r="YS79" s="154"/>
      <c r="YT79" s="154"/>
      <c r="YU79" s="154"/>
      <c r="YV79" s="154"/>
      <c r="YW79" s="154"/>
      <c r="YX79" s="154"/>
      <c r="YY79" s="154"/>
      <c r="YZ79" s="154"/>
      <c r="ZA79" s="154"/>
      <c r="ZB79" s="154"/>
      <c r="ZC79" s="154"/>
      <c r="ZD79" s="154"/>
      <c r="ZE79" s="154"/>
      <c r="ZF79" s="154"/>
      <c r="ZG79" s="154"/>
      <c r="ZH79" s="154"/>
      <c r="ZI79" s="154"/>
      <c r="ZJ79" s="154"/>
      <c r="ZK79" s="154"/>
      <c r="ZL79" s="154"/>
      <c r="ZM79" s="154"/>
      <c r="ZN79" s="154"/>
      <c r="ZO79" s="154"/>
      <c r="ZP79" s="154"/>
      <c r="ZQ79" s="154"/>
      <c r="ZR79" s="154"/>
      <c r="ZS79" s="154"/>
      <c r="ZT79" s="154"/>
      <c r="ZU79" s="154"/>
      <c r="ZV79" s="154"/>
      <c r="ZW79" s="154"/>
      <c r="ZX79" s="154"/>
      <c r="ZY79" s="154"/>
      <c r="ZZ79" s="154"/>
      <c r="AAA79" s="154"/>
      <c r="AAB79" s="154"/>
      <c r="AAC79" s="154"/>
      <c r="AAD79" s="154"/>
      <c r="AAE79" s="154"/>
      <c r="AAF79" s="154"/>
      <c r="AAG79" s="154"/>
      <c r="AAH79" s="154"/>
      <c r="AAI79" s="154"/>
      <c r="AAJ79" s="154"/>
      <c r="AAK79" s="154"/>
      <c r="AAL79" s="154"/>
      <c r="AAM79" s="154"/>
      <c r="AAN79" s="154"/>
      <c r="AAO79" s="154"/>
      <c r="AAP79" s="154"/>
      <c r="AAQ79" s="154"/>
      <c r="AAR79" s="154"/>
      <c r="AAS79" s="154"/>
      <c r="AAT79" s="154"/>
      <c r="AAU79" s="154"/>
      <c r="AAV79" s="154"/>
      <c r="AAW79" s="154"/>
      <c r="AAX79" s="154"/>
      <c r="AAY79" s="154"/>
      <c r="AAZ79" s="154"/>
      <c r="ABA79" s="154"/>
      <c r="ABB79" s="154"/>
      <c r="ABC79" s="154"/>
      <c r="ABD79" s="154"/>
      <c r="ABE79" s="154"/>
      <c r="ABF79" s="154"/>
      <c r="ABG79" s="154"/>
      <c r="ABH79" s="154"/>
      <c r="ABI79" s="154"/>
      <c r="ABJ79" s="154"/>
      <c r="ABK79" s="154"/>
      <c r="ABL79" s="154"/>
      <c r="ABM79" s="154"/>
      <c r="ABN79" s="154"/>
      <c r="ABO79" s="154"/>
      <c r="ABP79" s="154"/>
      <c r="ABQ79" s="154"/>
      <c r="ABR79" s="154"/>
      <c r="ABS79" s="154"/>
      <c r="ABT79" s="154"/>
      <c r="ABU79" s="154"/>
      <c r="ABV79" s="154"/>
      <c r="ABW79" s="154"/>
      <c r="ABX79" s="154"/>
      <c r="ABY79" s="154"/>
      <c r="ABZ79" s="154"/>
      <c r="ACA79" s="154"/>
      <c r="ACB79" s="154"/>
      <c r="ACC79" s="154"/>
      <c r="ACD79" s="154"/>
      <c r="ACE79" s="154"/>
      <c r="ACF79" s="154"/>
      <c r="ACG79" s="154"/>
      <c r="ACH79" s="154"/>
      <c r="ACI79" s="154"/>
      <c r="ACJ79" s="154"/>
      <c r="ACK79" s="154"/>
      <c r="ACL79" s="154"/>
      <c r="ACM79" s="154"/>
      <c r="ACN79" s="154"/>
      <c r="ACO79" s="154"/>
      <c r="ACP79" s="154"/>
      <c r="ACQ79" s="154"/>
      <c r="ACR79" s="154"/>
      <c r="ACS79" s="154"/>
      <c r="ACT79" s="154"/>
      <c r="ACU79" s="154"/>
      <c r="ACV79" s="154"/>
      <c r="ACW79" s="154"/>
      <c r="ACX79" s="154"/>
      <c r="ACY79" s="154"/>
      <c r="ACZ79" s="154"/>
      <c r="ADA79" s="154"/>
      <c r="ADB79" s="154"/>
      <c r="ADC79" s="154"/>
      <c r="ADD79" s="154"/>
      <c r="ADE79" s="154"/>
      <c r="ADF79" s="154"/>
      <c r="ADG79" s="154"/>
      <c r="ADH79" s="154"/>
      <c r="ADI79" s="154"/>
      <c r="ADJ79" s="154"/>
      <c r="ADK79" s="154"/>
      <c r="ADL79" s="154"/>
      <c r="ADM79" s="154"/>
      <c r="ADN79" s="154"/>
      <c r="ADO79" s="154"/>
      <c r="ADP79" s="154"/>
      <c r="ADQ79" s="154"/>
      <c r="ADR79" s="154"/>
      <c r="ADS79" s="154"/>
      <c r="ADT79" s="154"/>
      <c r="ADU79" s="154"/>
      <c r="ADV79" s="154"/>
      <c r="ADW79" s="154"/>
      <c r="ADX79" s="154"/>
      <c r="ADY79" s="154"/>
      <c r="ADZ79" s="154"/>
      <c r="AEA79" s="154"/>
      <c r="AEB79" s="154"/>
      <c r="AEC79" s="154"/>
      <c r="AED79" s="154"/>
      <c r="AEE79" s="154"/>
      <c r="AEF79" s="154"/>
      <c r="AEG79" s="154"/>
      <c r="AEH79" s="154"/>
      <c r="AEI79" s="154"/>
      <c r="AEJ79" s="154"/>
      <c r="AEK79" s="154"/>
      <c r="AEL79" s="154"/>
      <c r="AEM79" s="154"/>
      <c r="AEN79" s="154"/>
      <c r="AEO79" s="154"/>
      <c r="AEP79" s="154"/>
      <c r="AEQ79" s="154"/>
      <c r="AER79" s="154"/>
      <c r="AES79" s="154"/>
      <c r="AET79" s="154"/>
      <c r="AEU79" s="154"/>
      <c r="AEV79" s="154"/>
      <c r="AEW79" s="154"/>
      <c r="AEX79" s="154"/>
      <c r="AEY79" s="154"/>
      <c r="AEZ79" s="154"/>
      <c r="AFA79" s="154"/>
      <c r="AFB79" s="154"/>
      <c r="AFC79" s="154"/>
      <c r="AFD79" s="154"/>
      <c r="AFE79" s="154"/>
      <c r="AFF79" s="154"/>
      <c r="AFG79" s="154"/>
      <c r="AFH79" s="154"/>
      <c r="AFI79" s="154"/>
      <c r="AFJ79" s="154"/>
      <c r="AFK79" s="154"/>
      <c r="AFL79" s="154"/>
      <c r="AFM79" s="154"/>
      <c r="AFN79" s="154"/>
      <c r="AFO79" s="154"/>
      <c r="AFP79" s="154"/>
      <c r="AFQ79" s="154"/>
      <c r="AFR79" s="154"/>
      <c r="AFS79" s="154"/>
      <c r="AFT79" s="154"/>
      <c r="AFU79" s="154"/>
      <c r="AFV79" s="154"/>
      <c r="AFW79" s="154"/>
      <c r="AFX79" s="154"/>
      <c r="AFY79" s="154"/>
      <c r="AFZ79" s="154"/>
      <c r="AGA79" s="154"/>
      <c r="AGB79" s="154"/>
      <c r="AGC79" s="154"/>
      <c r="AGD79" s="154"/>
      <c r="AGE79" s="154"/>
      <c r="AGF79" s="154"/>
      <c r="AGG79" s="154"/>
      <c r="AGH79" s="154"/>
      <c r="AGI79" s="154"/>
      <c r="AGJ79" s="154"/>
      <c r="AGK79" s="154"/>
      <c r="AGL79" s="154"/>
      <c r="AGM79" s="154"/>
      <c r="AGN79" s="154"/>
      <c r="AGO79" s="154"/>
      <c r="AGP79" s="154"/>
      <c r="AGQ79" s="154"/>
      <c r="AGR79" s="154"/>
      <c r="AGS79" s="154"/>
      <c r="AGT79" s="154"/>
      <c r="AGU79" s="154"/>
      <c r="AGV79" s="154"/>
      <c r="AGW79" s="154"/>
      <c r="AGX79" s="154"/>
      <c r="AGY79" s="154"/>
      <c r="AGZ79" s="154"/>
      <c r="AHA79" s="154"/>
      <c r="AHB79" s="154"/>
      <c r="AHC79" s="154"/>
      <c r="AHD79" s="154"/>
      <c r="AHE79" s="154"/>
      <c r="AHF79" s="154"/>
      <c r="AHG79" s="154"/>
      <c r="AHH79" s="154"/>
      <c r="AHI79" s="154"/>
      <c r="AHJ79" s="154"/>
      <c r="AHK79" s="154"/>
      <c r="AHL79" s="154"/>
      <c r="AHM79" s="154"/>
      <c r="AHN79" s="154"/>
      <c r="AHO79" s="154"/>
      <c r="AHP79" s="154"/>
      <c r="AHQ79" s="154"/>
      <c r="AHR79" s="154"/>
      <c r="AHS79" s="154"/>
      <c r="AHT79" s="154"/>
      <c r="AHU79" s="154"/>
      <c r="AHV79" s="154"/>
      <c r="AHW79" s="154"/>
      <c r="AHX79" s="154"/>
      <c r="AHY79" s="154"/>
      <c r="AHZ79" s="154"/>
      <c r="AIA79" s="154"/>
      <c r="AIB79" s="154"/>
      <c r="AIC79" s="154"/>
      <c r="AID79" s="154"/>
      <c r="AIE79" s="154"/>
      <c r="AIF79" s="154"/>
      <c r="AIG79" s="154"/>
      <c r="AIH79" s="154"/>
      <c r="AII79" s="154"/>
      <c r="AIJ79" s="154"/>
      <c r="AIK79" s="154"/>
      <c r="AIL79" s="154"/>
      <c r="AIM79" s="154"/>
      <c r="AIN79" s="154"/>
      <c r="AIO79" s="154"/>
      <c r="AIP79" s="154"/>
      <c r="AIQ79" s="154"/>
      <c r="AIR79" s="154"/>
      <c r="AIS79" s="154"/>
      <c r="AIT79" s="154"/>
      <c r="AIU79" s="154"/>
      <c r="AIV79" s="154"/>
      <c r="AIW79" s="154"/>
      <c r="AIX79" s="154"/>
      <c r="AIY79" s="154"/>
      <c r="AIZ79" s="154"/>
      <c r="AJA79" s="154"/>
      <c r="AJB79" s="154"/>
      <c r="AJC79" s="154"/>
      <c r="AJD79" s="154"/>
      <c r="AJE79" s="154"/>
      <c r="AJF79" s="154"/>
      <c r="AJG79" s="154"/>
      <c r="AJH79" s="154"/>
      <c r="AJI79" s="154"/>
      <c r="AJJ79" s="154"/>
      <c r="AJK79" s="154"/>
      <c r="AJL79" s="154"/>
      <c r="AJM79" s="154"/>
      <c r="AJN79" s="154"/>
      <c r="AJO79" s="154"/>
      <c r="AJP79" s="154"/>
      <c r="AJQ79" s="154"/>
      <c r="AJR79" s="154"/>
      <c r="AJS79" s="154"/>
      <c r="AJT79" s="154"/>
      <c r="AJU79" s="154"/>
      <c r="AJV79" s="154"/>
      <c r="AJW79" s="154"/>
      <c r="AJX79" s="154"/>
      <c r="AJY79" s="154"/>
      <c r="AJZ79" s="154"/>
      <c r="AKA79" s="154"/>
      <c r="AKB79" s="154"/>
      <c r="AKC79" s="154"/>
      <c r="AKD79" s="154"/>
      <c r="AKE79" s="154"/>
      <c r="AKF79" s="154"/>
      <c r="AKG79" s="154"/>
      <c r="AKH79" s="154"/>
      <c r="AKI79" s="154"/>
      <c r="AKJ79" s="154"/>
      <c r="AKK79" s="154"/>
      <c r="AKL79" s="154"/>
      <c r="AKM79" s="154"/>
      <c r="AKN79" s="154"/>
      <c r="AKO79" s="154"/>
      <c r="AKP79" s="154"/>
      <c r="AKQ79" s="154"/>
      <c r="AKR79" s="154"/>
      <c r="AKS79" s="154"/>
      <c r="AKT79" s="154"/>
      <c r="AKU79" s="154"/>
      <c r="AKV79" s="154"/>
      <c r="AKW79" s="154"/>
      <c r="AKX79" s="154"/>
      <c r="AKY79" s="154"/>
      <c r="AKZ79" s="154"/>
      <c r="ALA79" s="154"/>
      <c r="ALB79" s="154"/>
      <c r="ALC79" s="154"/>
      <c r="ALD79" s="154"/>
      <c r="ALE79" s="154"/>
      <c r="ALF79" s="154"/>
      <c r="ALG79" s="154"/>
      <c r="ALH79" s="154"/>
      <c r="ALI79" s="154"/>
      <c r="ALJ79" s="154"/>
      <c r="ALK79" s="154"/>
      <c r="ALL79" s="154"/>
      <c r="ALM79" s="154"/>
      <c r="ALN79" s="154"/>
      <c r="ALO79" s="154"/>
      <c r="ALP79" s="154"/>
      <c r="ALQ79" s="154"/>
      <c r="ALR79" s="154"/>
    </row>
    <row r="80" spans="1:1006" s="152" customFormat="1" ht="24">
      <c r="A80" s="306" t="s">
        <v>7250</v>
      </c>
      <c r="B80" s="307">
        <v>84191</v>
      </c>
      <c r="C80" s="358" t="str">
        <f>IFERROR(VLOOKUP(B80,'Serviços FEV2019'!$A$1:$AC$17000,2,),IFERROR(VLOOKUP(B80,'ORSE FEV2019'!$A$1:$S$16684,2,),VLOOKUP(B80,'COMPOSIÇÕES IFAL'!$B$1:$X$12973,2,)))</f>
        <v>PISO EM GRANILITE, MARMORITE OU GRANITINA ESPESSURA 8 MM, INCLUSO JUNTAS DE DILATACAO PLASTICAS</v>
      </c>
      <c r="D80" s="296" t="str">
        <f>IFERROR(VLOOKUP(B80,'Serviços FEV2019'!$A$1:$AC$17000,3,),IFERROR(VLOOKUP(B80,'ORSE FEV2019'!$A$1:$S$16684,3,),VLOOKUP(B80,'COMPOSIÇÕES IFAL'!$B$1:$X$12973,3,)))</f>
        <v>M2</v>
      </c>
      <c r="E80" s="303">
        <f>Memorial!E73</f>
        <v>525.62</v>
      </c>
      <c r="F80" s="134">
        <f>IFERROR(VLOOKUP(B80,'Serviços FEV2019'!$A$1:$AC$17000,5,),IFERROR(VLOOKUP(B80,'ORSE FEV2019'!$A$1:$S$16684,4,),VLOOKUP(B80,'COMPOSIÇÕES IFAL'!$B$1:$X$12973,6,)))</f>
        <v>93.53</v>
      </c>
      <c r="G80" s="298">
        <f t="shared" si="53"/>
        <v>49161.24</v>
      </c>
      <c r="H80" s="298">
        <f t="shared" si="45"/>
        <v>62837.9</v>
      </c>
      <c r="I80" s="349"/>
      <c r="J80" s="352">
        <f t="shared" si="48"/>
        <v>4916.1239999999998</v>
      </c>
      <c r="K80" s="352">
        <f t="shared" si="49"/>
        <v>17206.433999999997</v>
      </c>
      <c r="L80" s="352">
        <f t="shared" si="49"/>
        <v>17206.433999999997</v>
      </c>
      <c r="M80" s="352">
        <f t="shared" si="50"/>
        <v>4916.1239999999998</v>
      </c>
      <c r="N80" s="317">
        <f t="shared" si="46"/>
        <v>2458.0619999999999</v>
      </c>
      <c r="O80" s="317">
        <f t="shared" si="46"/>
        <v>2458.0619999999999</v>
      </c>
      <c r="P80" s="317">
        <f t="shared" si="52"/>
        <v>49161.239999999991</v>
      </c>
      <c r="Q80" s="367">
        <f t="shared" si="51"/>
        <v>0</v>
      </c>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c r="CB80" s="154"/>
      <c r="CC80" s="154"/>
      <c r="CD80" s="154"/>
      <c r="CE80" s="154"/>
      <c r="CF80" s="154"/>
      <c r="CG80" s="154"/>
      <c r="CH80" s="154"/>
      <c r="CI80" s="154"/>
      <c r="CJ80" s="154"/>
      <c r="CK80" s="154"/>
      <c r="CL80" s="154"/>
      <c r="CM80" s="154"/>
      <c r="CN80" s="154"/>
      <c r="CO80" s="154"/>
      <c r="CP80" s="154"/>
      <c r="CQ80" s="154"/>
      <c r="CR80" s="154"/>
      <c r="CS80" s="154"/>
      <c r="CT80" s="154"/>
      <c r="CU80" s="154"/>
      <c r="CV80" s="154"/>
      <c r="CW80" s="154"/>
      <c r="CX80" s="154"/>
      <c r="CY80" s="154"/>
      <c r="CZ80" s="154"/>
      <c r="DA80" s="154"/>
      <c r="DB80" s="154"/>
      <c r="DC80" s="154"/>
      <c r="DD80" s="154"/>
      <c r="DE80" s="154"/>
      <c r="DF80" s="154"/>
      <c r="DG80" s="154"/>
      <c r="DH80" s="154"/>
      <c r="DI80" s="154"/>
      <c r="DJ80" s="154"/>
      <c r="DK80" s="154"/>
      <c r="DL80" s="154"/>
      <c r="DM80" s="154"/>
      <c r="DN80" s="154"/>
      <c r="DO80" s="154"/>
      <c r="DP80" s="154"/>
      <c r="DQ80" s="154"/>
      <c r="DR80" s="154"/>
      <c r="DS80" s="154"/>
      <c r="DT80" s="154"/>
      <c r="DU80" s="154"/>
      <c r="DV80" s="154"/>
      <c r="DW80" s="154"/>
      <c r="DX80" s="154"/>
      <c r="DY80" s="154"/>
      <c r="DZ80" s="154"/>
      <c r="EA80" s="154"/>
      <c r="EB80" s="154"/>
      <c r="EC80" s="154"/>
      <c r="ED80" s="154"/>
      <c r="EE80" s="154"/>
      <c r="EF80" s="154"/>
      <c r="EG80" s="154"/>
      <c r="EH80" s="154"/>
      <c r="EI80" s="154"/>
      <c r="EJ80" s="154"/>
      <c r="EK80" s="154"/>
      <c r="EL80" s="154"/>
      <c r="EM80" s="154"/>
      <c r="EN80" s="154"/>
      <c r="EO80" s="154"/>
      <c r="EP80" s="154"/>
      <c r="EQ80" s="154"/>
      <c r="ER80" s="154"/>
      <c r="ES80" s="154"/>
      <c r="ET80" s="154"/>
      <c r="EU80" s="154"/>
      <c r="EV80" s="154"/>
      <c r="EW80" s="154"/>
      <c r="EX80" s="154"/>
      <c r="EY80" s="154"/>
      <c r="EZ80" s="154"/>
      <c r="FA80" s="154"/>
      <c r="FB80" s="154"/>
      <c r="FC80" s="154"/>
      <c r="FD80" s="154"/>
      <c r="FE80" s="154"/>
      <c r="FF80" s="154"/>
      <c r="FG80" s="154"/>
      <c r="FH80" s="154"/>
      <c r="FI80" s="154"/>
      <c r="FJ80" s="154"/>
      <c r="FK80" s="154"/>
      <c r="FL80" s="154"/>
      <c r="FM80" s="154"/>
      <c r="FN80" s="154"/>
      <c r="FO80" s="154"/>
      <c r="FP80" s="154"/>
      <c r="FQ80" s="154"/>
      <c r="FR80" s="154"/>
      <c r="FS80" s="154"/>
      <c r="FT80" s="154"/>
      <c r="FU80" s="154"/>
      <c r="FV80" s="154"/>
      <c r="FW80" s="154"/>
      <c r="FX80" s="154"/>
      <c r="FY80" s="154"/>
      <c r="FZ80" s="154"/>
      <c r="GA80" s="154"/>
      <c r="GB80" s="154"/>
      <c r="GC80" s="154"/>
      <c r="GD80" s="154"/>
      <c r="GE80" s="154"/>
      <c r="GF80" s="154"/>
      <c r="GG80" s="154"/>
      <c r="GH80" s="154"/>
      <c r="GI80" s="154"/>
      <c r="GJ80" s="154"/>
      <c r="GK80" s="154"/>
      <c r="GL80" s="154"/>
      <c r="GM80" s="154"/>
      <c r="GN80" s="154"/>
      <c r="GO80" s="154"/>
      <c r="GP80" s="154"/>
      <c r="GQ80" s="154"/>
      <c r="GR80" s="154"/>
      <c r="GS80" s="154"/>
      <c r="GT80" s="154"/>
      <c r="GU80" s="154"/>
      <c r="GV80" s="154"/>
      <c r="GW80" s="154"/>
      <c r="GX80" s="154"/>
      <c r="GY80" s="154"/>
      <c r="GZ80" s="154"/>
      <c r="HA80" s="154"/>
      <c r="HB80" s="154"/>
      <c r="HC80" s="154"/>
      <c r="HD80" s="154"/>
      <c r="HE80" s="154"/>
      <c r="HF80" s="154"/>
      <c r="HG80" s="154"/>
      <c r="HH80" s="154"/>
      <c r="HI80" s="154"/>
      <c r="HJ80" s="154"/>
      <c r="HK80" s="154"/>
      <c r="HL80" s="154"/>
      <c r="HM80" s="154"/>
      <c r="HN80" s="154"/>
      <c r="HO80" s="154"/>
      <c r="HP80" s="154"/>
      <c r="HQ80" s="154"/>
      <c r="HR80" s="154"/>
      <c r="HS80" s="154"/>
      <c r="HT80" s="154"/>
      <c r="HU80" s="154"/>
      <c r="HV80" s="154"/>
      <c r="HW80" s="154"/>
      <c r="HX80" s="154"/>
      <c r="HY80" s="154"/>
      <c r="HZ80" s="154"/>
      <c r="IA80" s="154"/>
      <c r="IB80" s="154"/>
      <c r="IC80" s="154"/>
      <c r="ID80" s="154"/>
      <c r="IE80" s="154"/>
      <c r="IF80" s="154"/>
      <c r="IG80" s="154"/>
      <c r="IH80" s="154"/>
      <c r="II80" s="154"/>
      <c r="IJ80" s="154"/>
      <c r="IK80" s="154"/>
      <c r="IL80" s="154"/>
      <c r="IM80" s="154"/>
      <c r="IN80" s="154"/>
      <c r="IO80" s="154"/>
      <c r="IP80" s="154"/>
      <c r="IQ80" s="154"/>
      <c r="IR80" s="154"/>
      <c r="IS80" s="154"/>
      <c r="IT80" s="154"/>
      <c r="IU80" s="154"/>
      <c r="IV80" s="154"/>
      <c r="IW80" s="154"/>
      <c r="IX80" s="154"/>
      <c r="IY80" s="154"/>
      <c r="IZ80" s="154"/>
      <c r="JA80" s="154"/>
      <c r="JB80" s="154"/>
      <c r="JC80" s="154"/>
      <c r="JD80" s="154"/>
      <c r="JE80" s="154"/>
      <c r="JF80" s="154"/>
      <c r="JG80" s="154"/>
      <c r="JH80" s="154"/>
      <c r="JI80" s="154"/>
      <c r="JJ80" s="154"/>
      <c r="JK80" s="154"/>
      <c r="JL80" s="154"/>
      <c r="JM80" s="154"/>
      <c r="JN80" s="154"/>
      <c r="JO80" s="154"/>
      <c r="JP80" s="154"/>
      <c r="JQ80" s="154"/>
      <c r="JR80" s="154"/>
      <c r="JS80" s="154"/>
      <c r="JT80" s="154"/>
      <c r="JU80" s="154"/>
      <c r="JV80" s="154"/>
      <c r="JW80" s="154"/>
      <c r="JX80" s="154"/>
      <c r="JY80" s="154"/>
      <c r="JZ80" s="154"/>
      <c r="KA80" s="154"/>
      <c r="KB80" s="154"/>
      <c r="KC80" s="154"/>
      <c r="KD80" s="154"/>
      <c r="KE80" s="154"/>
      <c r="KF80" s="154"/>
      <c r="KG80" s="154"/>
      <c r="KH80" s="154"/>
      <c r="KI80" s="154"/>
      <c r="KJ80" s="154"/>
      <c r="KK80" s="154"/>
      <c r="KL80" s="154"/>
      <c r="KM80" s="154"/>
      <c r="KN80" s="154"/>
      <c r="KO80" s="154"/>
      <c r="KP80" s="154"/>
      <c r="KQ80" s="154"/>
      <c r="KR80" s="154"/>
      <c r="KS80" s="154"/>
      <c r="KT80" s="154"/>
      <c r="KU80" s="154"/>
      <c r="KV80" s="154"/>
      <c r="KW80" s="154"/>
      <c r="KX80" s="154"/>
      <c r="KY80" s="154"/>
      <c r="KZ80" s="154"/>
      <c r="LA80" s="154"/>
      <c r="LB80" s="154"/>
      <c r="LC80" s="154"/>
      <c r="LD80" s="154"/>
      <c r="LE80" s="154"/>
      <c r="LF80" s="154"/>
      <c r="LG80" s="154"/>
      <c r="LH80" s="154"/>
      <c r="LI80" s="154"/>
      <c r="LJ80" s="154"/>
      <c r="LK80" s="154"/>
      <c r="LL80" s="154"/>
      <c r="LM80" s="154"/>
      <c r="LN80" s="154"/>
      <c r="LO80" s="154"/>
      <c r="LP80" s="154"/>
      <c r="LQ80" s="154"/>
      <c r="LR80" s="154"/>
      <c r="LS80" s="154"/>
      <c r="LT80" s="154"/>
      <c r="LU80" s="154"/>
      <c r="LV80" s="154"/>
      <c r="LW80" s="154"/>
      <c r="LX80" s="154"/>
      <c r="LY80" s="154"/>
      <c r="LZ80" s="154"/>
      <c r="MA80" s="154"/>
      <c r="MB80" s="154"/>
      <c r="MC80" s="154"/>
      <c r="MD80" s="154"/>
      <c r="ME80" s="154"/>
      <c r="MF80" s="154"/>
      <c r="MG80" s="154"/>
      <c r="MH80" s="154"/>
      <c r="MI80" s="154"/>
      <c r="MJ80" s="154"/>
      <c r="MK80" s="154"/>
      <c r="ML80" s="154"/>
      <c r="MM80" s="154"/>
      <c r="MN80" s="154"/>
      <c r="MO80" s="154"/>
      <c r="MP80" s="154"/>
      <c r="MQ80" s="154"/>
      <c r="MR80" s="154"/>
      <c r="MS80" s="154"/>
      <c r="MT80" s="154"/>
      <c r="MU80" s="154"/>
      <c r="MV80" s="154"/>
      <c r="MW80" s="154"/>
      <c r="MX80" s="154"/>
      <c r="MY80" s="154"/>
      <c r="MZ80" s="154"/>
      <c r="NA80" s="154"/>
      <c r="NB80" s="154"/>
      <c r="NC80" s="154"/>
      <c r="ND80" s="154"/>
      <c r="NE80" s="154"/>
      <c r="NF80" s="154"/>
      <c r="NG80" s="154"/>
      <c r="NH80" s="154"/>
      <c r="NI80" s="154"/>
      <c r="NJ80" s="154"/>
      <c r="NK80" s="154"/>
      <c r="NL80" s="154"/>
      <c r="NM80" s="154"/>
      <c r="NN80" s="154"/>
      <c r="NO80" s="154"/>
      <c r="NP80" s="154"/>
      <c r="NQ80" s="154"/>
      <c r="NR80" s="154"/>
      <c r="NS80" s="154"/>
      <c r="NT80" s="154"/>
      <c r="NU80" s="154"/>
      <c r="NV80" s="154"/>
      <c r="NW80" s="154"/>
      <c r="NX80" s="154"/>
      <c r="NY80" s="154"/>
      <c r="NZ80" s="154"/>
      <c r="OA80" s="154"/>
      <c r="OB80" s="154"/>
      <c r="OC80" s="154"/>
      <c r="OD80" s="154"/>
      <c r="OE80" s="154"/>
      <c r="OF80" s="154"/>
      <c r="OG80" s="154"/>
      <c r="OH80" s="154"/>
      <c r="OI80" s="154"/>
      <c r="OJ80" s="154"/>
      <c r="OK80" s="154"/>
      <c r="OL80" s="154"/>
      <c r="OM80" s="154"/>
      <c r="ON80" s="154"/>
      <c r="OO80" s="154"/>
      <c r="OP80" s="154"/>
      <c r="OQ80" s="154"/>
      <c r="OR80" s="154"/>
      <c r="OS80" s="154"/>
      <c r="OT80" s="154"/>
      <c r="OU80" s="154"/>
      <c r="OV80" s="154"/>
      <c r="OW80" s="154"/>
      <c r="OX80" s="154"/>
      <c r="OY80" s="154"/>
      <c r="OZ80" s="154"/>
      <c r="PA80" s="154"/>
      <c r="PB80" s="154"/>
      <c r="PC80" s="154"/>
      <c r="PD80" s="154"/>
      <c r="PE80" s="154"/>
      <c r="PF80" s="154"/>
      <c r="PG80" s="154"/>
      <c r="PH80" s="154"/>
      <c r="PI80" s="154"/>
      <c r="PJ80" s="154"/>
      <c r="PK80" s="154"/>
      <c r="PL80" s="154"/>
      <c r="PM80" s="154"/>
      <c r="PN80" s="154"/>
      <c r="PO80" s="154"/>
      <c r="PP80" s="154"/>
      <c r="PQ80" s="154"/>
      <c r="PR80" s="154"/>
      <c r="PS80" s="154"/>
      <c r="PT80" s="154"/>
      <c r="PU80" s="154"/>
      <c r="PV80" s="154"/>
      <c r="PW80" s="154"/>
      <c r="PX80" s="154"/>
      <c r="PY80" s="154"/>
      <c r="PZ80" s="154"/>
      <c r="QA80" s="154"/>
      <c r="QB80" s="154"/>
      <c r="QC80" s="154"/>
      <c r="QD80" s="154"/>
      <c r="QE80" s="154"/>
      <c r="QF80" s="154"/>
      <c r="QG80" s="154"/>
      <c r="QH80" s="154"/>
      <c r="QI80" s="154"/>
      <c r="QJ80" s="154"/>
      <c r="QK80" s="154"/>
      <c r="QL80" s="154"/>
      <c r="QM80" s="154"/>
      <c r="QN80" s="154"/>
      <c r="QO80" s="154"/>
      <c r="QP80" s="154"/>
      <c r="QQ80" s="154"/>
      <c r="QR80" s="154"/>
      <c r="QS80" s="154"/>
      <c r="QT80" s="154"/>
      <c r="QU80" s="154"/>
      <c r="QV80" s="154"/>
      <c r="QW80" s="154"/>
      <c r="QX80" s="154"/>
      <c r="QY80" s="154"/>
      <c r="QZ80" s="154"/>
      <c r="RA80" s="154"/>
      <c r="RB80" s="154"/>
      <c r="RC80" s="154"/>
      <c r="RD80" s="154"/>
      <c r="RE80" s="154"/>
      <c r="RF80" s="154"/>
      <c r="RG80" s="154"/>
      <c r="RH80" s="154"/>
      <c r="RI80" s="154"/>
      <c r="RJ80" s="154"/>
      <c r="RK80" s="154"/>
      <c r="RL80" s="154"/>
      <c r="RM80" s="154"/>
      <c r="RN80" s="154"/>
      <c r="RO80" s="154"/>
      <c r="RP80" s="154"/>
      <c r="RQ80" s="154"/>
      <c r="RR80" s="154"/>
      <c r="RS80" s="154"/>
      <c r="RT80" s="154"/>
      <c r="RU80" s="154"/>
      <c r="RV80" s="154"/>
      <c r="RW80" s="154"/>
      <c r="RX80" s="154"/>
      <c r="RY80" s="154"/>
      <c r="RZ80" s="154"/>
      <c r="SA80" s="154"/>
      <c r="SB80" s="154"/>
      <c r="SC80" s="154"/>
      <c r="SD80" s="154"/>
      <c r="SE80" s="154"/>
      <c r="SF80" s="154"/>
      <c r="SG80" s="154"/>
      <c r="SH80" s="154"/>
      <c r="SI80" s="154"/>
      <c r="SJ80" s="154"/>
      <c r="SK80" s="154"/>
      <c r="SL80" s="154"/>
      <c r="SM80" s="154"/>
      <c r="SN80" s="154"/>
      <c r="SO80" s="154"/>
      <c r="SP80" s="154"/>
      <c r="SQ80" s="154"/>
      <c r="SR80" s="154"/>
      <c r="SS80" s="154"/>
      <c r="ST80" s="154"/>
      <c r="SU80" s="154"/>
      <c r="SV80" s="154"/>
      <c r="SW80" s="154"/>
      <c r="SX80" s="154"/>
      <c r="SY80" s="154"/>
      <c r="SZ80" s="154"/>
      <c r="TA80" s="154"/>
      <c r="TB80" s="154"/>
      <c r="TC80" s="154"/>
      <c r="TD80" s="154"/>
      <c r="TE80" s="154"/>
      <c r="TF80" s="154"/>
      <c r="TG80" s="154"/>
      <c r="TH80" s="154"/>
      <c r="TI80" s="154"/>
      <c r="TJ80" s="154"/>
      <c r="TK80" s="154"/>
      <c r="TL80" s="154"/>
      <c r="TM80" s="154"/>
      <c r="TN80" s="154"/>
      <c r="TO80" s="154"/>
      <c r="TP80" s="154"/>
      <c r="TQ80" s="154"/>
      <c r="TR80" s="154"/>
      <c r="TS80" s="154"/>
      <c r="TT80" s="154"/>
      <c r="TU80" s="154"/>
      <c r="TV80" s="154"/>
      <c r="TW80" s="154"/>
      <c r="TX80" s="154"/>
      <c r="TY80" s="154"/>
      <c r="TZ80" s="154"/>
      <c r="UA80" s="154"/>
      <c r="UB80" s="154"/>
      <c r="UC80" s="154"/>
      <c r="UD80" s="154"/>
      <c r="UE80" s="154"/>
      <c r="UF80" s="154"/>
      <c r="UG80" s="154"/>
      <c r="UH80" s="154"/>
      <c r="UI80" s="154"/>
      <c r="UJ80" s="154"/>
      <c r="UK80" s="154"/>
      <c r="UL80" s="154"/>
      <c r="UM80" s="154"/>
      <c r="UN80" s="154"/>
      <c r="UO80" s="154"/>
      <c r="UP80" s="154"/>
      <c r="UQ80" s="154"/>
      <c r="UR80" s="154"/>
      <c r="US80" s="154"/>
      <c r="UT80" s="154"/>
      <c r="UU80" s="154"/>
      <c r="UV80" s="154"/>
      <c r="UW80" s="154"/>
      <c r="UX80" s="154"/>
      <c r="UY80" s="154"/>
      <c r="UZ80" s="154"/>
      <c r="VA80" s="154"/>
      <c r="VB80" s="154"/>
      <c r="VC80" s="154"/>
      <c r="VD80" s="154"/>
      <c r="VE80" s="154"/>
      <c r="VF80" s="154"/>
      <c r="VG80" s="154"/>
      <c r="VH80" s="154"/>
      <c r="VI80" s="154"/>
      <c r="VJ80" s="154"/>
      <c r="VK80" s="154"/>
      <c r="VL80" s="154"/>
      <c r="VM80" s="154"/>
      <c r="VN80" s="154"/>
      <c r="VO80" s="154"/>
      <c r="VP80" s="154"/>
      <c r="VQ80" s="154"/>
      <c r="VR80" s="154"/>
      <c r="VS80" s="154"/>
      <c r="VT80" s="154"/>
      <c r="VU80" s="154"/>
      <c r="VV80" s="154"/>
      <c r="VW80" s="154"/>
      <c r="VX80" s="154"/>
      <c r="VY80" s="154"/>
      <c r="VZ80" s="154"/>
      <c r="WA80" s="154"/>
      <c r="WB80" s="154"/>
      <c r="WC80" s="154"/>
      <c r="WD80" s="154"/>
      <c r="WE80" s="154"/>
      <c r="WF80" s="154"/>
      <c r="WG80" s="154"/>
      <c r="WH80" s="154"/>
      <c r="WI80" s="154"/>
      <c r="WJ80" s="154"/>
      <c r="WK80" s="154"/>
      <c r="WL80" s="154"/>
      <c r="WM80" s="154"/>
      <c r="WN80" s="154"/>
      <c r="WO80" s="154"/>
      <c r="WP80" s="154"/>
      <c r="WQ80" s="154"/>
      <c r="WR80" s="154"/>
      <c r="WS80" s="154"/>
      <c r="WT80" s="154"/>
      <c r="WU80" s="154"/>
      <c r="WV80" s="154"/>
      <c r="WW80" s="154"/>
      <c r="WX80" s="154"/>
      <c r="WY80" s="154"/>
      <c r="WZ80" s="154"/>
      <c r="XA80" s="154"/>
      <c r="XB80" s="154"/>
      <c r="XC80" s="154"/>
      <c r="XD80" s="154"/>
      <c r="XE80" s="154"/>
      <c r="XF80" s="154"/>
      <c r="XG80" s="154"/>
      <c r="XH80" s="154"/>
      <c r="XI80" s="154"/>
      <c r="XJ80" s="154"/>
      <c r="XK80" s="154"/>
      <c r="XL80" s="154"/>
      <c r="XM80" s="154"/>
      <c r="XN80" s="154"/>
      <c r="XO80" s="154"/>
      <c r="XP80" s="154"/>
      <c r="XQ80" s="154"/>
      <c r="XR80" s="154"/>
      <c r="XS80" s="154"/>
      <c r="XT80" s="154"/>
      <c r="XU80" s="154"/>
      <c r="XV80" s="154"/>
      <c r="XW80" s="154"/>
      <c r="XX80" s="154"/>
      <c r="XY80" s="154"/>
      <c r="XZ80" s="154"/>
      <c r="YA80" s="154"/>
      <c r="YB80" s="154"/>
      <c r="YC80" s="154"/>
      <c r="YD80" s="154"/>
      <c r="YE80" s="154"/>
      <c r="YF80" s="154"/>
      <c r="YG80" s="154"/>
      <c r="YH80" s="154"/>
      <c r="YI80" s="154"/>
      <c r="YJ80" s="154"/>
      <c r="YK80" s="154"/>
      <c r="YL80" s="154"/>
      <c r="YM80" s="154"/>
      <c r="YN80" s="154"/>
      <c r="YO80" s="154"/>
      <c r="YP80" s="154"/>
      <c r="YQ80" s="154"/>
      <c r="YR80" s="154"/>
      <c r="YS80" s="154"/>
      <c r="YT80" s="154"/>
      <c r="YU80" s="154"/>
      <c r="YV80" s="154"/>
      <c r="YW80" s="154"/>
      <c r="YX80" s="154"/>
      <c r="YY80" s="154"/>
      <c r="YZ80" s="154"/>
      <c r="ZA80" s="154"/>
      <c r="ZB80" s="154"/>
      <c r="ZC80" s="154"/>
      <c r="ZD80" s="154"/>
      <c r="ZE80" s="154"/>
      <c r="ZF80" s="154"/>
      <c r="ZG80" s="154"/>
      <c r="ZH80" s="154"/>
      <c r="ZI80" s="154"/>
      <c r="ZJ80" s="154"/>
      <c r="ZK80" s="154"/>
      <c r="ZL80" s="154"/>
      <c r="ZM80" s="154"/>
      <c r="ZN80" s="154"/>
      <c r="ZO80" s="154"/>
      <c r="ZP80" s="154"/>
      <c r="ZQ80" s="154"/>
      <c r="ZR80" s="154"/>
      <c r="ZS80" s="154"/>
      <c r="ZT80" s="154"/>
      <c r="ZU80" s="154"/>
      <c r="ZV80" s="154"/>
      <c r="ZW80" s="154"/>
      <c r="ZX80" s="154"/>
      <c r="ZY80" s="154"/>
      <c r="ZZ80" s="154"/>
      <c r="AAA80" s="154"/>
      <c r="AAB80" s="154"/>
      <c r="AAC80" s="154"/>
      <c r="AAD80" s="154"/>
      <c r="AAE80" s="154"/>
      <c r="AAF80" s="154"/>
      <c r="AAG80" s="154"/>
      <c r="AAH80" s="154"/>
      <c r="AAI80" s="154"/>
      <c r="AAJ80" s="154"/>
      <c r="AAK80" s="154"/>
      <c r="AAL80" s="154"/>
      <c r="AAM80" s="154"/>
      <c r="AAN80" s="154"/>
      <c r="AAO80" s="154"/>
      <c r="AAP80" s="154"/>
      <c r="AAQ80" s="154"/>
      <c r="AAR80" s="154"/>
      <c r="AAS80" s="154"/>
      <c r="AAT80" s="154"/>
      <c r="AAU80" s="154"/>
      <c r="AAV80" s="154"/>
      <c r="AAW80" s="154"/>
      <c r="AAX80" s="154"/>
      <c r="AAY80" s="154"/>
      <c r="AAZ80" s="154"/>
      <c r="ABA80" s="154"/>
      <c r="ABB80" s="154"/>
      <c r="ABC80" s="154"/>
      <c r="ABD80" s="154"/>
      <c r="ABE80" s="154"/>
      <c r="ABF80" s="154"/>
      <c r="ABG80" s="154"/>
      <c r="ABH80" s="154"/>
      <c r="ABI80" s="154"/>
      <c r="ABJ80" s="154"/>
      <c r="ABK80" s="154"/>
      <c r="ABL80" s="154"/>
      <c r="ABM80" s="154"/>
      <c r="ABN80" s="154"/>
      <c r="ABO80" s="154"/>
      <c r="ABP80" s="154"/>
      <c r="ABQ80" s="154"/>
      <c r="ABR80" s="154"/>
      <c r="ABS80" s="154"/>
      <c r="ABT80" s="154"/>
      <c r="ABU80" s="154"/>
      <c r="ABV80" s="154"/>
      <c r="ABW80" s="154"/>
      <c r="ABX80" s="154"/>
      <c r="ABY80" s="154"/>
      <c r="ABZ80" s="154"/>
      <c r="ACA80" s="154"/>
      <c r="ACB80" s="154"/>
      <c r="ACC80" s="154"/>
      <c r="ACD80" s="154"/>
      <c r="ACE80" s="154"/>
      <c r="ACF80" s="154"/>
      <c r="ACG80" s="154"/>
      <c r="ACH80" s="154"/>
      <c r="ACI80" s="154"/>
      <c r="ACJ80" s="154"/>
      <c r="ACK80" s="154"/>
      <c r="ACL80" s="154"/>
      <c r="ACM80" s="154"/>
      <c r="ACN80" s="154"/>
      <c r="ACO80" s="154"/>
      <c r="ACP80" s="154"/>
      <c r="ACQ80" s="154"/>
      <c r="ACR80" s="154"/>
      <c r="ACS80" s="154"/>
      <c r="ACT80" s="154"/>
      <c r="ACU80" s="154"/>
      <c r="ACV80" s="154"/>
      <c r="ACW80" s="154"/>
      <c r="ACX80" s="154"/>
      <c r="ACY80" s="154"/>
      <c r="ACZ80" s="154"/>
      <c r="ADA80" s="154"/>
      <c r="ADB80" s="154"/>
      <c r="ADC80" s="154"/>
      <c r="ADD80" s="154"/>
      <c r="ADE80" s="154"/>
      <c r="ADF80" s="154"/>
      <c r="ADG80" s="154"/>
      <c r="ADH80" s="154"/>
      <c r="ADI80" s="154"/>
      <c r="ADJ80" s="154"/>
      <c r="ADK80" s="154"/>
      <c r="ADL80" s="154"/>
      <c r="ADM80" s="154"/>
      <c r="ADN80" s="154"/>
      <c r="ADO80" s="154"/>
      <c r="ADP80" s="154"/>
      <c r="ADQ80" s="154"/>
      <c r="ADR80" s="154"/>
      <c r="ADS80" s="154"/>
      <c r="ADT80" s="154"/>
      <c r="ADU80" s="154"/>
      <c r="ADV80" s="154"/>
      <c r="ADW80" s="154"/>
      <c r="ADX80" s="154"/>
      <c r="ADY80" s="154"/>
      <c r="ADZ80" s="154"/>
      <c r="AEA80" s="154"/>
      <c r="AEB80" s="154"/>
      <c r="AEC80" s="154"/>
      <c r="AED80" s="154"/>
      <c r="AEE80" s="154"/>
      <c r="AEF80" s="154"/>
      <c r="AEG80" s="154"/>
      <c r="AEH80" s="154"/>
      <c r="AEI80" s="154"/>
      <c r="AEJ80" s="154"/>
      <c r="AEK80" s="154"/>
      <c r="AEL80" s="154"/>
      <c r="AEM80" s="154"/>
      <c r="AEN80" s="154"/>
      <c r="AEO80" s="154"/>
      <c r="AEP80" s="154"/>
      <c r="AEQ80" s="154"/>
      <c r="AER80" s="154"/>
      <c r="AES80" s="154"/>
      <c r="AET80" s="154"/>
      <c r="AEU80" s="154"/>
      <c r="AEV80" s="154"/>
      <c r="AEW80" s="154"/>
      <c r="AEX80" s="154"/>
      <c r="AEY80" s="154"/>
      <c r="AEZ80" s="154"/>
      <c r="AFA80" s="154"/>
      <c r="AFB80" s="154"/>
      <c r="AFC80" s="154"/>
      <c r="AFD80" s="154"/>
      <c r="AFE80" s="154"/>
      <c r="AFF80" s="154"/>
      <c r="AFG80" s="154"/>
      <c r="AFH80" s="154"/>
      <c r="AFI80" s="154"/>
      <c r="AFJ80" s="154"/>
      <c r="AFK80" s="154"/>
      <c r="AFL80" s="154"/>
      <c r="AFM80" s="154"/>
      <c r="AFN80" s="154"/>
      <c r="AFO80" s="154"/>
      <c r="AFP80" s="154"/>
      <c r="AFQ80" s="154"/>
      <c r="AFR80" s="154"/>
      <c r="AFS80" s="154"/>
      <c r="AFT80" s="154"/>
      <c r="AFU80" s="154"/>
      <c r="AFV80" s="154"/>
      <c r="AFW80" s="154"/>
      <c r="AFX80" s="154"/>
      <c r="AFY80" s="154"/>
      <c r="AFZ80" s="154"/>
      <c r="AGA80" s="154"/>
      <c r="AGB80" s="154"/>
      <c r="AGC80" s="154"/>
      <c r="AGD80" s="154"/>
      <c r="AGE80" s="154"/>
      <c r="AGF80" s="154"/>
      <c r="AGG80" s="154"/>
      <c r="AGH80" s="154"/>
      <c r="AGI80" s="154"/>
      <c r="AGJ80" s="154"/>
      <c r="AGK80" s="154"/>
      <c r="AGL80" s="154"/>
      <c r="AGM80" s="154"/>
      <c r="AGN80" s="154"/>
      <c r="AGO80" s="154"/>
      <c r="AGP80" s="154"/>
      <c r="AGQ80" s="154"/>
      <c r="AGR80" s="154"/>
      <c r="AGS80" s="154"/>
      <c r="AGT80" s="154"/>
      <c r="AGU80" s="154"/>
      <c r="AGV80" s="154"/>
      <c r="AGW80" s="154"/>
      <c r="AGX80" s="154"/>
      <c r="AGY80" s="154"/>
      <c r="AGZ80" s="154"/>
      <c r="AHA80" s="154"/>
      <c r="AHB80" s="154"/>
      <c r="AHC80" s="154"/>
      <c r="AHD80" s="154"/>
      <c r="AHE80" s="154"/>
      <c r="AHF80" s="154"/>
      <c r="AHG80" s="154"/>
      <c r="AHH80" s="154"/>
      <c r="AHI80" s="154"/>
      <c r="AHJ80" s="154"/>
      <c r="AHK80" s="154"/>
      <c r="AHL80" s="154"/>
      <c r="AHM80" s="154"/>
      <c r="AHN80" s="154"/>
      <c r="AHO80" s="154"/>
      <c r="AHP80" s="154"/>
      <c r="AHQ80" s="154"/>
      <c r="AHR80" s="154"/>
      <c r="AHS80" s="154"/>
      <c r="AHT80" s="154"/>
      <c r="AHU80" s="154"/>
      <c r="AHV80" s="154"/>
      <c r="AHW80" s="154"/>
      <c r="AHX80" s="154"/>
      <c r="AHY80" s="154"/>
      <c r="AHZ80" s="154"/>
      <c r="AIA80" s="154"/>
      <c r="AIB80" s="154"/>
      <c r="AIC80" s="154"/>
      <c r="AID80" s="154"/>
      <c r="AIE80" s="154"/>
      <c r="AIF80" s="154"/>
      <c r="AIG80" s="154"/>
      <c r="AIH80" s="154"/>
      <c r="AII80" s="154"/>
      <c r="AIJ80" s="154"/>
      <c r="AIK80" s="154"/>
      <c r="AIL80" s="154"/>
      <c r="AIM80" s="154"/>
      <c r="AIN80" s="154"/>
      <c r="AIO80" s="154"/>
      <c r="AIP80" s="154"/>
      <c r="AIQ80" s="154"/>
      <c r="AIR80" s="154"/>
      <c r="AIS80" s="154"/>
      <c r="AIT80" s="154"/>
      <c r="AIU80" s="154"/>
      <c r="AIV80" s="154"/>
      <c r="AIW80" s="154"/>
      <c r="AIX80" s="154"/>
      <c r="AIY80" s="154"/>
      <c r="AIZ80" s="154"/>
      <c r="AJA80" s="154"/>
      <c r="AJB80" s="154"/>
      <c r="AJC80" s="154"/>
      <c r="AJD80" s="154"/>
      <c r="AJE80" s="154"/>
      <c r="AJF80" s="154"/>
      <c r="AJG80" s="154"/>
      <c r="AJH80" s="154"/>
      <c r="AJI80" s="154"/>
      <c r="AJJ80" s="154"/>
      <c r="AJK80" s="154"/>
      <c r="AJL80" s="154"/>
      <c r="AJM80" s="154"/>
      <c r="AJN80" s="154"/>
      <c r="AJO80" s="154"/>
      <c r="AJP80" s="154"/>
      <c r="AJQ80" s="154"/>
      <c r="AJR80" s="154"/>
      <c r="AJS80" s="154"/>
      <c r="AJT80" s="154"/>
      <c r="AJU80" s="154"/>
      <c r="AJV80" s="154"/>
      <c r="AJW80" s="154"/>
      <c r="AJX80" s="154"/>
      <c r="AJY80" s="154"/>
      <c r="AJZ80" s="154"/>
      <c r="AKA80" s="154"/>
      <c r="AKB80" s="154"/>
      <c r="AKC80" s="154"/>
      <c r="AKD80" s="154"/>
      <c r="AKE80" s="154"/>
      <c r="AKF80" s="154"/>
      <c r="AKG80" s="154"/>
      <c r="AKH80" s="154"/>
      <c r="AKI80" s="154"/>
      <c r="AKJ80" s="154"/>
      <c r="AKK80" s="154"/>
      <c r="AKL80" s="154"/>
      <c r="AKM80" s="154"/>
      <c r="AKN80" s="154"/>
      <c r="AKO80" s="154"/>
      <c r="AKP80" s="154"/>
      <c r="AKQ80" s="154"/>
      <c r="AKR80" s="154"/>
      <c r="AKS80" s="154"/>
      <c r="AKT80" s="154"/>
      <c r="AKU80" s="154"/>
      <c r="AKV80" s="154"/>
      <c r="AKW80" s="154"/>
      <c r="AKX80" s="154"/>
      <c r="AKY80" s="154"/>
      <c r="AKZ80" s="154"/>
      <c r="ALA80" s="154"/>
      <c r="ALB80" s="154"/>
      <c r="ALC80" s="154"/>
      <c r="ALD80" s="154"/>
      <c r="ALE80" s="154"/>
      <c r="ALF80" s="154"/>
      <c r="ALG80" s="154"/>
      <c r="ALH80" s="154"/>
      <c r="ALI80" s="154"/>
      <c r="ALJ80" s="154"/>
      <c r="ALK80" s="154"/>
      <c r="ALL80" s="154"/>
      <c r="ALM80" s="154"/>
      <c r="ALN80" s="154"/>
      <c r="ALO80" s="154"/>
      <c r="ALP80" s="154"/>
      <c r="ALQ80" s="154"/>
      <c r="ALR80" s="154"/>
    </row>
    <row r="81" spans="1:1006" s="152" customFormat="1">
      <c r="A81" s="306" t="s">
        <v>7251</v>
      </c>
      <c r="B81" s="307" t="s">
        <v>6985</v>
      </c>
      <c r="C81" s="358" t="str">
        <f>IFERROR(VLOOKUP(B81,'Serviços FEV2019'!$A$1:$AC$17000,2,),IFERROR(VLOOKUP(B81,'ORSE FEV2019'!$A$1:$S$16684,2,),VLOOKUP(B81,'COMPOSIÇÕES IFAL'!$B$1:$X$12973,2,)))</f>
        <v>RODAPE EM MARMORITE, ALTURA 10CM</v>
      </c>
      <c r="D81" s="296" t="str">
        <f>IFERROR(VLOOKUP(B81,'Serviços FEV2019'!$A$1:$AC$17000,3,),IFERROR(VLOOKUP(B81,'ORSE FEV2019'!$A$1:$S$16684,3,),VLOOKUP(B81,'COMPOSIÇÕES IFAL'!$B$1:$X$12973,3,)))</f>
        <v>M</v>
      </c>
      <c r="E81" s="303">
        <f>Memorial!E74</f>
        <v>267.24</v>
      </c>
      <c r="F81" s="134">
        <f>IFERROR(VLOOKUP(B81,'Serviços FEV2019'!$A$1:$AC$17000,5,),IFERROR(VLOOKUP(B81,'ORSE FEV2019'!$A$1:$S$16684,4,),VLOOKUP(B81,'COMPOSIÇÕES IFAL'!$B$1:$X$12973,6,)))</f>
        <v>19.77</v>
      </c>
      <c r="G81" s="298">
        <f t="shared" si="53"/>
        <v>5283.33</v>
      </c>
      <c r="H81" s="298">
        <f t="shared" si="45"/>
        <v>6753.15</v>
      </c>
      <c r="I81" s="349"/>
      <c r="J81" s="352">
        <f t="shared" si="48"/>
        <v>528.33299999999997</v>
      </c>
      <c r="K81" s="352">
        <f t="shared" si="49"/>
        <v>1849.1654999999998</v>
      </c>
      <c r="L81" s="352">
        <f t="shared" si="49"/>
        <v>1849.1654999999998</v>
      </c>
      <c r="M81" s="352">
        <f t="shared" si="50"/>
        <v>528.33299999999997</v>
      </c>
      <c r="N81" s="317">
        <f t="shared" si="46"/>
        <v>264.16649999999998</v>
      </c>
      <c r="O81" s="317">
        <f t="shared" si="46"/>
        <v>264.16649999999998</v>
      </c>
      <c r="P81" s="317">
        <f t="shared" si="52"/>
        <v>5283.33</v>
      </c>
      <c r="Q81" s="367">
        <f t="shared" si="51"/>
        <v>0</v>
      </c>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54"/>
      <c r="BZ81" s="154"/>
      <c r="CA81" s="154"/>
      <c r="CB81" s="154"/>
      <c r="CC81" s="154"/>
      <c r="CD81" s="154"/>
      <c r="CE81" s="154"/>
      <c r="CF81" s="154"/>
      <c r="CG81" s="154"/>
      <c r="CH81" s="154"/>
      <c r="CI81" s="154"/>
      <c r="CJ81" s="154"/>
      <c r="CK81" s="154"/>
      <c r="CL81" s="154"/>
      <c r="CM81" s="154"/>
      <c r="CN81" s="154"/>
      <c r="CO81" s="154"/>
      <c r="CP81" s="154"/>
      <c r="CQ81" s="154"/>
      <c r="CR81" s="154"/>
      <c r="CS81" s="154"/>
      <c r="CT81" s="154"/>
      <c r="CU81" s="154"/>
      <c r="CV81" s="154"/>
      <c r="CW81" s="154"/>
      <c r="CX81" s="154"/>
      <c r="CY81" s="154"/>
      <c r="CZ81" s="154"/>
      <c r="DA81" s="154"/>
      <c r="DB81" s="154"/>
      <c r="DC81" s="154"/>
      <c r="DD81" s="154"/>
      <c r="DE81" s="154"/>
      <c r="DF81" s="154"/>
      <c r="DG81" s="154"/>
      <c r="DH81" s="154"/>
      <c r="DI81" s="154"/>
      <c r="DJ81" s="154"/>
      <c r="DK81" s="154"/>
      <c r="DL81" s="154"/>
      <c r="DM81" s="154"/>
      <c r="DN81" s="154"/>
      <c r="DO81" s="154"/>
      <c r="DP81" s="154"/>
      <c r="DQ81" s="154"/>
      <c r="DR81" s="154"/>
      <c r="DS81" s="154"/>
      <c r="DT81" s="154"/>
      <c r="DU81" s="154"/>
      <c r="DV81" s="154"/>
      <c r="DW81" s="154"/>
      <c r="DX81" s="154"/>
      <c r="DY81" s="154"/>
      <c r="DZ81" s="154"/>
      <c r="EA81" s="154"/>
      <c r="EB81" s="154"/>
      <c r="EC81" s="154"/>
      <c r="ED81" s="154"/>
      <c r="EE81" s="154"/>
      <c r="EF81" s="154"/>
      <c r="EG81" s="154"/>
      <c r="EH81" s="154"/>
      <c r="EI81" s="154"/>
      <c r="EJ81" s="154"/>
      <c r="EK81" s="154"/>
      <c r="EL81" s="154"/>
      <c r="EM81" s="154"/>
      <c r="EN81" s="154"/>
      <c r="EO81" s="154"/>
      <c r="EP81" s="154"/>
      <c r="EQ81" s="154"/>
      <c r="ER81" s="154"/>
      <c r="ES81" s="154"/>
      <c r="ET81" s="154"/>
      <c r="EU81" s="154"/>
      <c r="EV81" s="154"/>
      <c r="EW81" s="154"/>
      <c r="EX81" s="154"/>
      <c r="EY81" s="154"/>
      <c r="EZ81" s="154"/>
      <c r="FA81" s="154"/>
      <c r="FB81" s="154"/>
      <c r="FC81" s="154"/>
      <c r="FD81" s="154"/>
      <c r="FE81" s="154"/>
      <c r="FF81" s="154"/>
      <c r="FG81" s="154"/>
      <c r="FH81" s="154"/>
      <c r="FI81" s="154"/>
      <c r="FJ81" s="154"/>
      <c r="FK81" s="154"/>
      <c r="FL81" s="154"/>
      <c r="FM81" s="154"/>
      <c r="FN81" s="154"/>
      <c r="FO81" s="154"/>
      <c r="FP81" s="154"/>
      <c r="FQ81" s="154"/>
      <c r="FR81" s="154"/>
      <c r="FS81" s="154"/>
      <c r="FT81" s="154"/>
      <c r="FU81" s="154"/>
      <c r="FV81" s="154"/>
      <c r="FW81" s="154"/>
      <c r="FX81" s="154"/>
      <c r="FY81" s="154"/>
      <c r="FZ81" s="154"/>
      <c r="GA81" s="154"/>
      <c r="GB81" s="154"/>
      <c r="GC81" s="154"/>
      <c r="GD81" s="154"/>
      <c r="GE81" s="154"/>
      <c r="GF81" s="154"/>
      <c r="GG81" s="154"/>
      <c r="GH81" s="154"/>
      <c r="GI81" s="154"/>
      <c r="GJ81" s="154"/>
      <c r="GK81" s="154"/>
      <c r="GL81" s="154"/>
      <c r="GM81" s="154"/>
      <c r="GN81" s="154"/>
      <c r="GO81" s="154"/>
      <c r="GP81" s="154"/>
      <c r="GQ81" s="154"/>
      <c r="GR81" s="154"/>
      <c r="GS81" s="154"/>
      <c r="GT81" s="154"/>
      <c r="GU81" s="154"/>
      <c r="GV81" s="154"/>
      <c r="GW81" s="154"/>
      <c r="GX81" s="154"/>
      <c r="GY81" s="154"/>
      <c r="GZ81" s="154"/>
      <c r="HA81" s="154"/>
      <c r="HB81" s="154"/>
      <c r="HC81" s="154"/>
      <c r="HD81" s="154"/>
      <c r="HE81" s="154"/>
      <c r="HF81" s="154"/>
      <c r="HG81" s="154"/>
      <c r="HH81" s="154"/>
      <c r="HI81" s="154"/>
      <c r="HJ81" s="154"/>
      <c r="HK81" s="154"/>
      <c r="HL81" s="154"/>
      <c r="HM81" s="154"/>
      <c r="HN81" s="154"/>
      <c r="HO81" s="154"/>
      <c r="HP81" s="154"/>
      <c r="HQ81" s="154"/>
      <c r="HR81" s="154"/>
      <c r="HS81" s="154"/>
      <c r="HT81" s="154"/>
      <c r="HU81" s="154"/>
      <c r="HV81" s="154"/>
      <c r="HW81" s="154"/>
      <c r="HX81" s="154"/>
      <c r="HY81" s="154"/>
      <c r="HZ81" s="154"/>
      <c r="IA81" s="154"/>
      <c r="IB81" s="154"/>
      <c r="IC81" s="154"/>
      <c r="ID81" s="154"/>
      <c r="IE81" s="154"/>
      <c r="IF81" s="154"/>
      <c r="IG81" s="154"/>
      <c r="IH81" s="154"/>
      <c r="II81" s="154"/>
      <c r="IJ81" s="154"/>
      <c r="IK81" s="154"/>
      <c r="IL81" s="154"/>
      <c r="IM81" s="154"/>
      <c r="IN81" s="154"/>
      <c r="IO81" s="154"/>
      <c r="IP81" s="154"/>
      <c r="IQ81" s="154"/>
      <c r="IR81" s="154"/>
      <c r="IS81" s="154"/>
      <c r="IT81" s="154"/>
      <c r="IU81" s="154"/>
      <c r="IV81" s="154"/>
      <c r="IW81" s="154"/>
      <c r="IX81" s="154"/>
      <c r="IY81" s="154"/>
      <c r="IZ81" s="154"/>
      <c r="JA81" s="154"/>
      <c r="JB81" s="154"/>
      <c r="JC81" s="154"/>
      <c r="JD81" s="154"/>
      <c r="JE81" s="154"/>
      <c r="JF81" s="154"/>
      <c r="JG81" s="154"/>
      <c r="JH81" s="154"/>
      <c r="JI81" s="154"/>
      <c r="JJ81" s="154"/>
      <c r="JK81" s="154"/>
      <c r="JL81" s="154"/>
      <c r="JM81" s="154"/>
      <c r="JN81" s="154"/>
      <c r="JO81" s="154"/>
      <c r="JP81" s="154"/>
      <c r="JQ81" s="154"/>
      <c r="JR81" s="154"/>
      <c r="JS81" s="154"/>
      <c r="JT81" s="154"/>
      <c r="JU81" s="154"/>
      <c r="JV81" s="154"/>
      <c r="JW81" s="154"/>
      <c r="JX81" s="154"/>
      <c r="JY81" s="154"/>
      <c r="JZ81" s="154"/>
      <c r="KA81" s="154"/>
      <c r="KB81" s="154"/>
      <c r="KC81" s="154"/>
      <c r="KD81" s="154"/>
      <c r="KE81" s="154"/>
      <c r="KF81" s="154"/>
      <c r="KG81" s="154"/>
      <c r="KH81" s="154"/>
      <c r="KI81" s="154"/>
      <c r="KJ81" s="154"/>
      <c r="KK81" s="154"/>
      <c r="KL81" s="154"/>
      <c r="KM81" s="154"/>
      <c r="KN81" s="154"/>
      <c r="KO81" s="154"/>
      <c r="KP81" s="154"/>
      <c r="KQ81" s="154"/>
      <c r="KR81" s="154"/>
      <c r="KS81" s="154"/>
      <c r="KT81" s="154"/>
      <c r="KU81" s="154"/>
      <c r="KV81" s="154"/>
      <c r="KW81" s="154"/>
      <c r="KX81" s="154"/>
      <c r="KY81" s="154"/>
      <c r="KZ81" s="154"/>
      <c r="LA81" s="154"/>
      <c r="LB81" s="154"/>
      <c r="LC81" s="154"/>
      <c r="LD81" s="154"/>
      <c r="LE81" s="154"/>
      <c r="LF81" s="154"/>
      <c r="LG81" s="154"/>
      <c r="LH81" s="154"/>
      <c r="LI81" s="154"/>
      <c r="LJ81" s="154"/>
      <c r="LK81" s="154"/>
      <c r="LL81" s="154"/>
      <c r="LM81" s="154"/>
      <c r="LN81" s="154"/>
      <c r="LO81" s="154"/>
      <c r="LP81" s="154"/>
      <c r="LQ81" s="154"/>
      <c r="LR81" s="154"/>
      <c r="LS81" s="154"/>
      <c r="LT81" s="154"/>
      <c r="LU81" s="154"/>
      <c r="LV81" s="154"/>
      <c r="LW81" s="154"/>
      <c r="LX81" s="154"/>
      <c r="LY81" s="154"/>
      <c r="LZ81" s="154"/>
      <c r="MA81" s="154"/>
      <c r="MB81" s="154"/>
      <c r="MC81" s="154"/>
      <c r="MD81" s="154"/>
      <c r="ME81" s="154"/>
      <c r="MF81" s="154"/>
      <c r="MG81" s="154"/>
      <c r="MH81" s="154"/>
      <c r="MI81" s="154"/>
      <c r="MJ81" s="154"/>
      <c r="MK81" s="154"/>
      <c r="ML81" s="154"/>
      <c r="MM81" s="154"/>
      <c r="MN81" s="154"/>
      <c r="MO81" s="154"/>
      <c r="MP81" s="154"/>
      <c r="MQ81" s="154"/>
      <c r="MR81" s="154"/>
      <c r="MS81" s="154"/>
      <c r="MT81" s="154"/>
      <c r="MU81" s="154"/>
      <c r="MV81" s="154"/>
      <c r="MW81" s="154"/>
      <c r="MX81" s="154"/>
      <c r="MY81" s="154"/>
      <c r="MZ81" s="154"/>
      <c r="NA81" s="154"/>
      <c r="NB81" s="154"/>
      <c r="NC81" s="154"/>
      <c r="ND81" s="154"/>
      <c r="NE81" s="154"/>
      <c r="NF81" s="154"/>
      <c r="NG81" s="154"/>
      <c r="NH81" s="154"/>
      <c r="NI81" s="154"/>
      <c r="NJ81" s="154"/>
      <c r="NK81" s="154"/>
      <c r="NL81" s="154"/>
      <c r="NM81" s="154"/>
      <c r="NN81" s="154"/>
      <c r="NO81" s="154"/>
      <c r="NP81" s="154"/>
      <c r="NQ81" s="154"/>
      <c r="NR81" s="154"/>
      <c r="NS81" s="154"/>
      <c r="NT81" s="154"/>
      <c r="NU81" s="154"/>
      <c r="NV81" s="154"/>
      <c r="NW81" s="154"/>
      <c r="NX81" s="154"/>
      <c r="NY81" s="154"/>
      <c r="NZ81" s="154"/>
      <c r="OA81" s="154"/>
      <c r="OB81" s="154"/>
      <c r="OC81" s="154"/>
      <c r="OD81" s="154"/>
      <c r="OE81" s="154"/>
      <c r="OF81" s="154"/>
      <c r="OG81" s="154"/>
      <c r="OH81" s="154"/>
      <c r="OI81" s="154"/>
      <c r="OJ81" s="154"/>
      <c r="OK81" s="154"/>
      <c r="OL81" s="154"/>
      <c r="OM81" s="154"/>
      <c r="ON81" s="154"/>
      <c r="OO81" s="154"/>
      <c r="OP81" s="154"/>
      <c r="OQ81" s="154"/>
      <c r="OR81" s="154"/>
      <c r="OS81" s="154"/>
      <c r="OT81" s="154"/>
      <c r="OU81" s="154"/>
      <c r="OV81" s="154"/>
      <c r="OW81" s="154"/>
      <c r="OX81" s="154"/>
      <c r="OY81" s="154"/>
      <c r="OZ81" s="154"/>
      <c r="PA81" s="154"/>
      <c r="PB81" s="154"/>
      <c r="PC81" s="154"/>
      <c r="PD81" s="154"/>
      <c r="PE81" s="154"/>
      <c r="PF81" s="154"/>
      <c r="PG81" s="154"/>
      <c r="PH81" s="154"/>
      <c r="PI81" s="154"/>
      <c r="PJ81" s="154"/>
      <c r="PK81" s="154"/>
      <c r="PL81" s="154"/>
      <c r="PM81" s="154"/>
      <c r="PN81" s="154"/>
      <c r="PO81" s="154"/>
      <c r="PP81" s="154"/>
      <c r="PQ81" s="154"/>
      <c r="PR81" s="154"/>
      <c r="PS81" s="154"/>
      <c r="PT81" s="154"/>
      <c r="PU81" s="154"/>
      <c r="PV81" s="154"/>
      <c r="PW81" s="154"/>
      <c r="PX81" s="154"/>
      <c r="PY81" s="154"/>
      <c r="PZ81" s="154"/>
      <c r="QA81" s="154"/>
      <c r="QB81" s="154"/>
      <c r="QC81" s="154"/>
      <c r="QD81" s="154"/>
      <c r="QE81" s="154"/>
      <c r="QF81" s="154"/>
      <c r="QG81" s="154"/>
      <c r="QH81" s="154"/>
      <c r="QI81" s="154"/>
      <c r="QJ81" s="154"/>
      <c r="QK81" s="154"/>
      <c r="QL81" s="154"/>
      <c r="QM81" s="154"/>
      <c r="QN81" s="154"/>
      <c r="QO81" s="154"/>
      <c r="QP81" s="154"/>
      <c r="QQ81" s="154"/>
      <c r="QR81" s="154"/>
      <c r="QS81" s="154"/>
      <c r="QT81" s="154"/>
      <c r="QU81" s="154"/>
      <c r="QV81" s="154"/>
      <c r="QW81" s="154"/>
      <c r="QX81" s="154"/>
      <c r="QY81" s="154"/>
      <c r="QZ81" s="154"/>
      <c r="RA81" s="154"/>
      <c r="RB81" s="154"/>
      <c r="RC81" s="154"/>
      <c r="RD81" s="154"/>
      <c r="RE81" s="154"/>
      <c r="RF81" s="154"/>
      <c r="RG81" s="154"/>
      <c r="RH81" s="154"/>
      <c r="RI81" s="154"/>
      <c r="RJ81" s="154"/>
      <c r="RK81" s="154"/>
      <c r="RL81" s="154"/>
      <c r="RM81" s="154"/>
      <c r="RN81" s="154"/>
      <c r="RO81" s="154"/>
      <c r="RP81" s="154"/>
      <c r="RQ81" s="154"/>
      <c r="RR81" s="154"/>
      <c r="RS81" s="154"/>
      <c r="RT81" s="154"/>
      <c r="RU81" s="154"/>
      <c r="RV81" s="154"/>
      <c r="RW81" s="154"/>
      <c r="RX81" s="154"/>
      <c r="RY81" s="154"/>
      <c r="RZ81" s="154"/>
      <c r="SA81" s="154"/>
      <c r="SB81" s="154"/>
      <c r="SC81" s="154"/>
      <c r="SD81" s="154"/>
      <c r="SE81" s="154"/>
      <c r="SF81" s="154"/>
      <c r="SG81" s="154"/>
      <c r="SH81" s="154"/>
      <c r="SI81" s="154"/>
      <c r="SJ81" s="154"/>
      <c r="SK81" s="154"/>
      <c r="SL81" s="154"/>
      <c r="SM81" s="154"/>
      <c r="SN81" s="154"/>
      <c r="SO81" s="154"/>
      <c r="SP81" s="154"/>
      <c r="SQ81" s="154"/>
      <c r="SR81" s="154"/>
      <c r="SS81" s="154"/>
      <c r="ST81" s="154"/>
      <c r="SU81" s="154"/>
      <c r="SV81" s="154"/>
      <c r="SW81" s="154"/>
      <c r="SX81" s="154"/>
      <c r="SY81" s="154"/>
      <c r="SZ81" s="154"/>
      <c r="TA81" s="154"/>
      <c r="TB81" s="154"/>
      <c r="TC81" s="154"/>
      <c r="TD81" s="154"/>
      <c r="TE81" s="154"/>
      <c r="TF81" s="154"/>
      <c r="TG81" s="154"/>
      <c r="TH81" s="154"/>
      <c r="TI81" s="154"/>
      <c r="TJ81" s="154"/>
      <c r="TK81" s="154"/>
      <c r="TL81" s="154"/>
      <c r="TM81" s="154"/>
      <c r="TN81" s="154"/>
      <c r="TO81" s="154"/>
      <c r="TP81" s="154"/>
      <c r="TQ81" s="154"/>
      <c r="TR81" s="154"/>
      <c r="TS81" s="154"/>
      <c r="TT81" s="154"/>
      <c r="TU81" s="154"/>
      <c r="TV81" s="154"/>
      <c r="TW81" s="154"/>
      <c r="TX81" s="154"/>
      <c r="TY81" s="154"/>
      <c r="TZ81" s="154"/>
      <c r="UA81" s="154"/>
      <c r="UB81" s="154"/>
      <c r="UC81" s="154"/>
      <c r="UD81" s="154"/>
      <c r="UE81" s="154"/>
      <c r="UF81" s="154"/>
      <c r="UG81" s="154"/>
      <c r="UH81" s="154"/>
      <c r="UI81" s="154"/>
      <c r="UJ81" s="154"/>
      <c r="UK81" s="154"/>
      <c r="UL81" s="154"/>
      <c r="UM81" s="154"/>
      <c r="UN81" s="154"/>
      <c r="UO81" s="154"/>
      <c r="UP81" s="154"/>
      <c r="UQ81" s="154"/>
      <c r="UR81" s="154"/>
      <c r="US81" s="154"/>
      <c r="UT81" s="154"/>
      <c r="UU81" s="154"/>
      <c r="UV81" s="154"/>
      <c r="UW81" s="154"/>
      <c r="UX81" s="154"/>
      <c r="UY81" s="154"/>
      <c r="UZ81" s="154"/>
      <c r="VA81" s="154"/>
      <c r="VB81" s="154"/>
      <c r="VC81" s="154"/>
      <c r="VD81" s="154"/>
      <c r="VE81" s="154"/>
      <c r="VF81" s="154"/>
      <c r="VG81" s="154"/>
      <c r="VH81" s="154"/>
      <c r="VI81" s="154"/>
      <c r="VJ81" s="154"/>
      <c r="VK81" s="154"/>
      <c r="VL81" s="154"/>
      <c r="VM81" s="154"/>
      <c r="VN81" s="154"/>
      <c r="VO81" s="154"/>
      <c r="VP81" s="154"/>
      <c r="VQ81" s="154"/>
      <c r="VR81" s="154"/>
      <c r="VS81" s="154"/>
      <c r="VT81" s="154"/>
      <c r="VU81" s="154"/>
      <c r="VV81" s="154"/>
      <c r="VW81" s="154"/>
      <c r="VX81" s="154"/>
      <c r="VY81" s="154"/>
      <c r="VZ81" s="154"/>
      <c r="WA81" s="154"/>
      <c r="WB81" s="154"/>
      <c r="WC81" s="154"/>
      <c r="WD81" s="154"/>
      <c r="WE81" s="154"/>
      <c r="WF81" s="154"/>
      <c r="WG81" s="154"/>
      <c r="WH81" s="154"/>
      <c r="WI81" s="154"/>
      <c r="WJ81" s="154"/>
      <c r="WK81" s="154"/>
      <c r="WL81" s="154"/>
      <c r="WM81" s="154"/>
      <c r="WN81" s="154"/>
      <c r="WO81" s="154"/>
      <c r="WP81" s="154"/>
      <c r="WQ81" s="154"/>
      <c r="WR81" s="154"/>
      <c r="WS81" s="154"/>
      <c r="WT81" s="154"/>
      <c r="WU81" s="154"/>
      <c r="WV81" s="154"/>
      <c r="WW81" s="154"/>
      <c r="WX81" s="154"/>
      <c r="WY81" s="154"/>
      <c r="WZ81" s="154"/>
      <c r="XA81" s="154"/>
      <c r="XB81" s="154"/>
      <c r="XC81" s="154"/>
      <c r="XD81" s="154"/>
      <c r="XE81" s="154"/>
      <c r="XF81" s="154"/>
      <c r="XG81" s="154"/>
      <c r="XH81" s="154"/>
      <c r="XI81" s="154"/>
      <c r="XJ81" s="154"/>
      <c r="XK81" s="154"/>
      <c r="XL81" s="154"/>
      <c r="XM81" s="154"/>
      <c r="XN81" s="154"/>
      <c r="XO81" s="154"/>
      <c r="XP81" s="154"/>
      <c r="XQ81" s="154"/>
      <c r="XR81" s="154"/>
      <c r="XS81" s="154"/>
      <c r="XT81" s="154"/>
      <c r="XU81" s="154"/>
      <c r="XV81" s="154"/>
      <c r="XW81" s="154"/>
      <c r="XX81" s="154"/>
      <c r="XY81" s="154"/>
      <c r="XZ81" s="154"/>
      <c r="YA81" s="154"/>
      <c r="YB81" s="154"/>
      <c r="YC81" s="154"/>
      <c r="YD81" s="154"/>
      <c r="YE81" s="154"/>
      <c r="YF81" s="154"/>
      <c r="YG81" s="154"/>
      <c r="YH81" s="154"/>
      <c r="YI81" s="154"/>
      <c r="YJ81" s="154"/>
      <c r="YK81" s="154"/>
      <c r="YL81" s="154"/>
      <c r="YM81" s="154"/>
      <c r="YN81" s="154"/>
      <c r="YO81" s="154"/>
      <c r="YP81" s="154"/>
      <c r="YQ81" s="154"/>
      <c r="YR81" s="154"/>
      <c r="YS81" s="154"/>
      <c r="YT81" s="154"/>
      <c r="YU81" s="154"/>
      <c r="YV81" s="154"/>
      <c r="YW81" s="154"/>
      <c r="YX81" s="154"/>
      <c r="YY81" s="154"/>
      <c r="YZ81" s="154"/>
      <c r="ZA81" s="154"/>
      <c r="ZB81" s="154"/>
      <c r="ZC81" s="154"/>
      <c r="ZD81" s="154"/>
      <c r="ZE81" s="154"/>
      <c r="ZF81" s="154"/>
      <c r="ZG81" s="154"/>
      <c r="ZH81" s="154"/>
      <c r="ZI81" s="154"/>
      <c r="ZJ81" s="154"/>
      <c r="ZK81" s="154"/>
      <c r="ZL81" s="154"/>
      <c r="ZM81" s="154"/>
      <c r="ZN81" s="154"/>
      <c r="ZO81" s="154"/>
      <c r="ZP81" s="154"/>
      <c r="ZQ81" s="154"/>
      <c r="ZR81" s="154"/>
      <c r="ZS81" s="154"/>
      <c r="ZT81" s="154"/>
      <c r="ZU81" s="154"/>
      <c r="ZV81" s="154"/>
      <c r="ZW81" s="154"/>
      <c r="ZX81" s="154"/>
      <c r="ZY81" s="154"/>
      <c r="ZZ81" s="154"/>
      <c r="AAA81" s="154"/>
      <c r="AAB81" s="154"/>
      <c r="AAC81" s="154"/>
      <c r="AAD81" s="154"/>
      <c r="AAE81" s="154"/>
      <c r="AAF81" s="154"/>
      <c r="AAG81" s="154"/>
      <c r="AAH81" s="154"/>
      <c r="AAI81" s="154"/>
      <c r="AAJ81" s="154"/>
      <c r="AAK81" s="154"/>
      <c r="AAL81" s="154"/>
      <c r="AAM81" s="154"/>
      <c r="AAN81" s="154"/>
      <c r="AAO81" s="154"/>
      <c r="AAP81" s="154"/>
      <c r="AAQ81" s="154"/>
      <c r="AAR81" s="154"/>
      <c r="AAS81" s="154"/>
      <c r="AAT81" s="154"/>
      <c r="AAU81" s="154"/>
      <c r="AAV81" s="154"/>
      <c r="AAW81" s="154"/>
      <c r="AAX81" s="154"/>
      <c r="AAY81" s="154"/>
      <c r="AAZ81" s="154"/>
      <c r="ABA81" s="154"/>
      <c r="ABB81" s="154"/>
      <c r="ABC81" s="154"/>
      <c r="ABD81" s="154"/>
      <c r="ABE81" s="154"/>
      <c r="ABF81" s="154"/>
      <c r="ABG81" s="154"/>
      <c r="ABH81" s="154"/>
      <c r="ABI81" s="154"/>
      <c r="ABJ81" s="154"/>
      <c r="ABK81" s="154"/>
      <c r="ABL81" s="154"/>
      <c r="ABM81" s="154"/>
      <c r="ABN81" s="154"/>
      <c r="ABO81" s="154"/>
      <c r="ABP81" s="154"/>
      <c r="ABQ81" s="154"/>
      <c r="ABR81" s="154"/>
      <c r="ABS81" s="154"/>
      <c r="ABT81" s="154"/>
      <c r="ABU81" s="154"/>
      <c r="ABV81" s="154"/>
      <c r="ABW81" s="154"/>
      <c r="ABX81" s="154"/>
      <c r="ABY81" s="154"/>
      <c r="ABZ81" s="154"/>
      <c r="ACA81" s="154"/>
      <c r="ACB81" s="154"/>
      <c r="ACC81" s="154"/>
      <c r="ACD81" s="154"/>
      <c r="ACE81" s="154"/>
      <c r="ACF81" s="154"/>
      <c r="ACG81" s="154"/>
      <c r="ACH81" s="154"/>
      <c r="ACI81" s="154"/>
      <c r="ACJ81" s="154"/>
      <c r="ACK81" s="154"/>
      <c r="ACL81" s="154"/>
      <c r="ACM81" s="154"/>
      <c r="ACN81" s="154"/>
      <c r="ACO81" s="154"/>
      <c r="ACP81" s="154"/>
      <c r="ACQ81" s="154"/>
      <c r="ACR81" s="154"/>
      <c r="ACS81" s="154"/>
      <c r="ACT81" s="154"/>
      <c r="ACU81" s="154"/>
      <c r="ACV81" s="154"/>
      <c r="ACW81" s="154"/>
      <c r="ACX81" s="154"/>
      <c r="ACY81" s="154"/>
      <c r="ACZ81" s="154"/>
      <c r="ADA81" s="154"/>
      <c r="ADB81" s="154"/>
      <c r="ADC81" s="154"/>
      <c r="ADD81" s="154"/>
      <c r="ADE81" s="154"/>
      <c r="ADF81" s="154"/>
      <c r="ADG81" s="154"/>
      <c r="ADH81" s="154"/>
      <c r="ADI81" s="154"/>
      <c r="ADJ81" s="154"/>
      <c r="ADK81" s="154"/>
      <c r="ADL81" s="154"/>
      <c r="ADM81" s="154"/>
      <c r="ADN81" s="154"/>
      <c r="ADO81" s="154"/>
      <c r="ADP81" s="154"/>
      <c r="ADQ81" s="154"/>
      <c r="ADR81" s="154"/>
      <c r="ADS81" s="154"/>
      <c r="ADT81" s="154"/>
      <c r="ADU81" s="154"/>
      <c r="ADV81" s="154"/>
      <c r="ADW81" s="154"/>
      <c r="ADX81" s="154"/>
      <c r="ADY81" s="154"/>
      <c r="ADZ81" s="154"/>
      <c r="AEA81" s="154"/>
      <c r="AEB81" s="154"/>
      <c r="AEC81" s="154"/>
      <c r="AED81" s="154"/>
      <c r="AEE81" s="154"/>
      <c r="AEF81" s="154"/>
      <c r="AEG81" s="154"/>
      <c r="AEH81" s="154"/>
      <c r="AEI81" s="154"/>
      <c r="AEJ81" s="154"/>
      <c r="AEK81" s="154"/>
      <c r="AEL81" s="154"/>
      <c r="AEM81" s="154"/>
      <c r="AEN81" s="154"/>
      <c r="AEO81" s="154"/>
      <c r="AEP81" s="154"/>
      <c r="AEQ81" s="154"/>
      <c r="AER81" s="154"/>
      <c r="AES81" s="154"/>
      <c r="AET81" s="154"/>
      <c r="AEU81" s="154"/>
      <c r="AEV81" s="154"/>
      <c r="AEW81" s="154"/>
      <c r="AEX81" s="154"/>
      <c r="AEY81" s="154"/>
      <c r="AEZ81" s="154"/>
      <c r="AFA81" s="154"/>
      <c r="AFB81" s="154"/>
      <c r="AFC81" s="154"/>
      <c r="AFD81" s="154"/>
      <c r="AFE81" s="154"/>
      <c r="AFF81" s="154"/>
      <c r="AFG81" s="154"/>
      <c r="AFH81" s="154"/>
      <c r="AFI81" s="154"/>
      <c r="AFJ81" s="154"/>
      <c r="AFK81" s="154"/>
      <c r="AFL81" s="154"/>
      <c r="AFM81" s="154"/>
      <c r="AFN81" s="154"/>
      <c r="AFO81" s="154"/>
      <c r="AFP81" s="154"/>
      <c r="AFQ81" s="154"/>
      <c r="AFR81" s="154"/>
      <c r="AFS81" s="154"/>
      <c r="AFT81" s="154"/>
      <c r="AFU81" s="154"/>
      <c r="AFV81" s="154"/>
      <c r="AFW81" s="154"/>
      <c r="AFX81" s="154"/>
      <c r="AFY81" s="154"/>
      <c r="AFZ81" s="154"/>
      <c r="AGA81" s="154"/>
      <c r="AGB81" s="154"/>
      <c r="AGC81" s="154"/>
      <c r="AGD81" s="154"/>
      <c r="AGE81" s="154"/>
      <c r="AGF81" s="154"/>
      <c r="AGG81" s="154"/>
      <c r="AGH81" s="154"/>
      <c r="AGI81" s="154"/>
      <c r="AGJ81" s="154"/>
      <c r="AGK81" s="154"/>
      <c r="AGL81" s="154"/>
      <c r="AGM81" s="154"/>
      <c r="AGN81" s="154"/>
      <c r="AGO81" s="154"/>
      <c r="AGP81" s="154"/>
      <c r="AGQ81" s="154"/>
      <c r="AGR81" s="154"/>
      <c r="AGS81" s="154"/>
      <c r="AGT81" s="154"/>
      <c r="AGU81" s="154"/>
      <c r="AGV81" s="154"/>
      <c r="AGW81" s="154"/>
      <c r="AGX81" s="154"/>
      <c r="AGY81" s="154"/>
      <c r="AGZ81" s="154"/>
      <c r="AHA81" s="154"/>
      <c r="AHB81" s="154"/>
      <c r="AHC81" s="154"/>
      <c r="AHD81" s="154"/>
      <c r="AHE81" s="154"/>
      <c r="AHF81" s="154"/>
      <c r="AHG81" s="154"/>
      <c r="AHH81" s="154"/>
      <c r="AHI81" s="154"/>
      <c r="AHJ81" s="154"/>
      <c r="AHK81" s="154"/>
      <c r="AHL81" s="154"/>
      <c r="AHM81" s="154"/>
      <c r="AHN81" s="154"/>
      <c r="AHO81" s="154"/>
      <c r="AHP81" s="154"/>
      <c r="AHQ81" s="154"/>
      <c r="AHR81" s="154"/>
      <c r="AHS81" s="154"/>
      <c r="AHT81" s="154"/>
      <c r="AHU81" s="154"/>
      <c r="AHV81" s="154"/>
      <c r="AHW81" s="154"/>
      <c r="AHX81" s="154"/>
      <c r="AHY81" s="154"/>
      <c r="AHZ81" s="154"/>
      <c r="AIA81" s="154"/>
      <c r="AIB81" s="154"/>
      <c r="AIC81" s="154"/>
      <c r="AID81" s="154"/>
      <c r="AIE81" s="154"/>
      <c r="AIF81" s="154"/>
      <c r="AIG81" s="154"/>
      <c r="AIH81" s="154"/>
      <c r="AII81" s="154"/>
      <c r="AIJ81" s="154"/>
      <c r="AIK81" s="154"/>
      <c r="AIL81" s="154"/>
      <c r="AIM81" s="154"/>
      <c r="AIN81" s="154"/>
      <c r="AIO81" s="154"/>
      <c r="AIP81" s="154"/>
      <c r="AIQ81" s="154"/>
      <c r="AIR81" s="154"/>
      <c r="AIS81" s="154"/>
      <c r="AIT81" s="154"/>
      <c r="AIU81" s="154"/>
      <c r="AIV81" s="154"/>
      <c r="AIW81" s="154"/>
      <c r="AIX81" s="154"/>
      <c r="AIY81" s="154"/>
      <c r="AIZ81" s="154"/>
      <c r="AJA81" s="154"/>
      <c r="AJB81" s="154"/>
      <c r="AJC81" s="154"/>
      <c r="AJD81" s="154"/>
      <c r="AJE81" s="154"/>
      <c r="AJF81" s="154"/>
      <c r="AJG81" s="154"/>
      <c r="AJH81" s="154"/>
      <c r="AJI81" s="154"/>
      <c r="AJJ81" s="154"/>
      <c r="AJK81" s="154"/>
      <c r="AJL81" s="154"/>
      <c r="AJM81" s="154"/>
      <c r="AJN81" s="154"/>
      <c r="AJO81" s="154"/>
      <c r="AJP81" s="154"/>
      <c r="AJQ81" s="154"/>
      <c r="AJR81" s="154"/>
      <c r="AJS81" s="154"/>
      <c r="AJT81" s="154"/>
      <c r="AJU81" s="154"/>
      <c r="AJV81" s="154"/>
      <c r="AJW81" s="154"/>
      <c r="AJX81" s="154"/>
      <c r="AJY81" s="154"/>
      <c r="AJZ81" s="154"/>
      <c r="AKA81" s="154"/>
      <c r="AKB81" s="154"/>
      <c r="AKC81" s="154"/>
      <c r="AKD81" s="154"/>
      <c r="AKE81" s="154"/>
      <c r="AKF81" s="154"/>
      <c r="AKG81" s="154"/>
      <c r="AKH81" s="154"/>
      <c r="AKI81" s="154"/>
      <c r="AKJ81" s="154"/>
      <c r="AKK81" s="154"/>
      <c r="AKL81" s="154"/>
      <c r="AKM81" s="154"/>
      <c r="AKN81" s="154"/>
      <c r="AKO81" s="154"/>
      <c r="AKP81" s="154"/>
      <c r="AKQ81" s="154"/>
      <c r="AKR81" s="154"/>
      <c r="AKS81" s="154"/>
      <c r="AKT81" s="154"/>
      <c r="AKU81" s="154"/>
      <c r="AKV81" s="154"/>
      <c r="AKW81" s="154"/>
      <c r="AKX81" s="154"/>
      <c r="AKY81" s="154"/>
      <c r="AKZ81" s="154"/>
      <c r="ALA81" s="154"/>
      <c r="ALB81" s="154"/>
      <c r="ALC81" s="154"/>
      <c r="ALD81" s="154"/>
      <c r="ALE81" s="154"/>
      <c r="ALF81" s="154"/>
      <c r="ALG81" s="154"/>
      <c r="ALH81" s="154"/>
      <c r="ALI81" s="154"/>
      <c r="ALJ81" s="154"/>
      <c r="ALK81" s="154"/>
      <c r="ALL81" s="154"/>
      <c r="ALM81" s="154"/>
      <c r="ALN81" s="154"/>
      <c r="ALO81" s="154"/>
      <c r="ALP81" s="154"/>
      <c r="ALQ81" s="154"/>
      <c r="ALR81" s="154"/>
    </row>
    <row r="82" spans="1:1006" s="152" customFormat="1">
      <c r="A82" s="306" t="s">
        <v>7252</v>
      </c>
      <c r="B82" s="307" t="s">
        <v>6943</v>
      </c>
      <c r="C82" s="358" t="str">
        <f>IFERROR(VLOOKUP(B82,'Serviços FEV2019'!$A$1:$AC$17000,2,),IFERROR(VLOOKUP(B82,'ORSE FEV2019'!$A$1:$S$16684,2,),VLOOKUP(B82,'COMPOSIÇÕES IFAL'!$B$1:$X$12973,2,)))</f>
        <v>EMASSAMENTO COM MASSA A OLEO, DUAS DEMAOS</v>
      </c>
      <c r="D82" s="296" t="str">
        <f>IFERROR(VLOOKUP(B82,'Serviços FEV2019'!$A$1:$AC$17000,3,),IFERROR(VLOOKUP(B82,'ORSE FEV2019'!$A$1:$S$16684,3,),VLOOKUP(B82,'COMPOSIÇÕES IFAL'!$B$1:$X$12973,3,)))</f>
        <v>M2</v>
      </c>
      <c r="E82" s="303">
        <f>Memorial!E75</f>
        <v>90.72</v>
      </c>
      <c r="F82" s="134">
        <f>IFERROR(VLOOKUP(B82,'Serviços FEV2019'!$A$1:$AC$17000,5,),IFERROR(VLOOKUP(B82,'ORSE FEV2019'!$A$1:$S$16684,4,),VLOOKUP(B82,'COMPOSIÇÕES IFAL'!$B$1:$X$12973,6,)))</f>
        <v>14.37</v>
      </c>
      <c r="G82" s="298">
        <f t="shared" si="53"/>
        <v>1303.6500000000001</v>
      </c>
      <c r="H82" s="298">
        <f t="shared" si="45"/>
        <v>1666.33</v>
      </c>
      <c r="I82" s="349"/>
      <c r="J82" s="352">
        <f t="shared" si="48"/>
        <v>130.36500000000001</v>
      </c>
      <c r="K82" s="352">
        <f t="shared" si="49"/>
        <v>456.27749999999997</v>
      </c>
      <c r="L82" s="352">
        <f t="shared" si="49"/>
        <v>456.27749999999997</v>
      </c>
      <c r="M82" s="352">
        <f t="shared" si="50"/>
        <v>130.36500000000001</v>
      </c>
      <c r="N82" s="317">
        <f t="shared" si="46"/>
        <v>65.182500000000005</v>
      </c>
      <c r="O82" s="317">
        <f t="shared" si="46"/>
        <v>65.182500000000005</v>
      </c>
      <c r="P82" s="317">
        <f t="shared" si="52"/>
        <v>1303.6499999999996</v>
      </c>
      <c r="Q82" s="367">
        <f t="shared" si="51"/>
        <v>0</v>
      </c>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4"/>
      <c r="BH82" s="154"/>
      <c r="BI82" s="154"/>
      <c r="BJ82" s="154"/>
      <c r="BK82" s="154"/>
      <c r="BL82" s="154"/>
      <c r="BM82" s="154"/>
      <c r="BN82" s="154"/>
      <c r="BO82" s="154"/>
      <c r="BP82" s="154"/>
      <c r="BQ82" s="154"/>
      <c r="BR82" s="154"/>
      <c r="BS82" s="154"/>
      <c r="BT82" s="154"/>
      <c r="BU82" s="154"/>
      <c r="BV82" s="154"/>
      <c r="BW82" s="154"/>
      <c r="BX82" s="154"/>
      <c r="BY82" s="154"/>
      <c r="BZ82" s="154"/>
      <c r="CA82" s="154"/>
      <c r="CB82" s="154"/>
      <c r="CC82" s="154"/>
      <c r="CD82" s="154"/>
      <c r="CE82" s="154"/>
      <c r="CF82" s="154"/>
      <c r="CG82" s="154"/>
      <c r="CH82" s="154"/>
      <c r="CI82" s="154"/>
      <c r="CJ82" s="154"/>
      <c r="CK82" s="154"/>
      <c r="CL82" s="154"/>
      <c r="CM82" s="154"/>
      <c r="CN82" s="154"/>
      <c r="CO82" s="154"/>
      <c r="CP82" s="154"/>
      <c r="CQ82" s="154"/>
      <c r="CR82" s="154"/>
      <c r="CS82" s="154"/>
      <c r="CT82" s="154"/>
      <c r="CU82" s="154"/>
      <c r="CV82" s="154"/>
      <c r="CW82" s="154"/>
      <c r="CX82" s="154"/>
      <c r="CY82" s="154"/>
      <c r="CZ82" s="154"/>
      <c r="DA82" s="154"/>
      <c r="DB82" s="154"/>
      <c r="DC82" s="154"/>
      <c r="DD82" s="154"/>
      <c r="DE82" s="154"/>
      <c r="DF82" s="154"/>
      <c r="DG82" s="154"/>
      <c r="DH82" s="154"/>
      <c r="DI82" s="154"/>
      <c r="DJ82" s="154"/>
      <c r="DK82" s="154"/>
      <c r="DL82" s="154"/>
      <c r="DM82" s="154"/>
      <c r="DN82" s="154"/>
      <c r="DO82" s="154"/>
      <c r="DP82" s="154"/>
      <c r="DQ82" s="154"/>
      <c r="DR82" s="154"/>
      <c r="DS82" s="154"/>
      <c r="DT82" s="154"/>
      <c r="DU82" s="154"/>
      <c r="DV82" s="154"/>
      <c r="DW82" s="154"/>
      <c r="DX82" s="154"/>
      <c r="DY82" s="154"/>
      <c r="DZ82" s="154"/>
      <c r="EA82" s="154"/>
      <c r="EB82" s="154"/>
      <c r="EC82" s="154"/>
      <c r="ED82" s="154"/>
      <c r="EE82" s="154"/>
      <c r="EF82" s="154"/>
      <c r="EG82" s="154"/>
      <c r="EH82" s="154"/>
      <c r="EI82" s="154"/>
      <c r="EJ82" s="154"/>
      <c r="EK82" s="154"/>
      <c r="EL82" s="154"/>
      <c r="EM82" s="154"/>
      <c r="EN82" s="154"/>
      <c r="EO82" s="154"/>
      <c r="EP82" s="154"/>
      <c r="EQ82" s="154"/>
      <c r="ER82" s="154"/>
      <c r="ES82" s="154"/>
      <c r="ET82" s="154"/>
      <c r="EU82" s="154"/>
      <c r="EV82" s="154"/>
      <c r="EW82" s="154"/>
      <c r="EX82" s="154"/>
      <c r="EY82" s="154"/>
      <c r="EZ82" s="154"/>
      <c r="FA82" s="154"/>
      <c r="FB82" s="154"/>
      <c r="FC82" s="154"/>
      <c r="FD82" s="154"/>
      <c r="FE82" s="154"/>
      <c r="FF82" s="154"/>
      <c r="FG82" s="154"/>
      <c r="FH82" s="154"/>
      <c r="FI82" s="154"/>
      <c r="FJ82" s="154"/>
      <c r="FK82" s="154"/>
      <c r="FL82" s="154"/>
      <c r="FM82" s="154"/>
      <c r="FN82" s="154"/>
      <c r="FO82" s="154"/>
      <c r="FP82" s="154"/>
      <c r="FQ82" s="154"/>
      <c r="FR82" s="154"/>
      <c r="FS82" s="154"/>
      <c r="FT82" s="154"/>
      <c r="FU82" s="154"/>
      <c r="FV82" s="154"/>
      <c r="FW82" s="154"/>
      <c r="FX82" s="154"/>
      <c r="FY82" s="154"/>
      <c r="FZ82" s="154"/>
      <c r="GA82" s="154"/>
      <c r="GB82" s="154"/>
      <c r="GC82" s="154"/>
      <c r="GD82" s="154"/>
      <c r="GE82" s="154"/>
      <c r="GF82" s="154"/>
      <c r="GG82" s="154"/>
      <c r="GH82" s="154"/>
      <c r="GI82" s="154"/>
      <c r="GJ82" s="154"/>
      <c r="GK82" s="154"/>
      <c r="GL82" s="154"/>
      <c r="GM82" s="154"/>
      <c r="GN82" s="154"/>
      <c r="GO82" s="154"/>
      <c r="GP82" s="154"/>
      <c r="GQ82" s="154"/>
      <c r="GR82" s="154"/>
      <c r="GS82" s="154"/>
      <c r="GT82" s="154"/>
      <c r="GU82" s="154"/>
      <c r="GV82" s="154"/>
      <c r="GW82" s="154"/>
      <c r="GX82" s="154"/>
      <c r="GY82" s="154"/>
      <c r="GZ82" s="154"/>
      <c r="HA82" s="154"/>
      <c r="HB82" s="154"/>
      <c r="HC82" s="154"/>
      <c r="HD82" s="154"/>
      <c r="HE82" s="154"/>
      <c r="HF82" s="154"/>
      <c r="HG82" s="154"/>
      <c r="HH82" s="154"/>
      <c r="HI82" s="154"/>
      <c r="HJ82" s="154"/>
      <c r="HK82" s="154"/>
      <c r="HL82" s="154"/>
      <c r="HM82" s="154"/>
      <c r="HN82" s="154"/>
      <c r="HO82" s="154"/>
      <c r="HP82" s="154"/>
      <c r="HQ82" s="154"/>
      <c r="HR82" s="154"/>
      <c r="HS82" s="154"/>
      <c r="HT82" s="154"/>
      <c r="HU82" s="154"/>
      <c r="HV82" s="154"/>
      <c r="HW82" s="154"/>
      <c r="HX82" s="154"/>
      <c r="HY82" s="154"/>
      <c r="HZ82" s="154"/>
      <c r="IA82" s="154"/>
      <c r="IB82" s="154"/>
      <c r="IC82" s="154"/>
      <c r="ID82" s="154"/>
      <c r="IE82" s="154"/>
      <c r="IF82" s="154"/>
      <c r="IG82" s="154"/>
      <c r="IH82" s="154"/>
      <c r="II82" s="154"/>
      <c r="IJ82" s="154"/>
      <c r="IK82" s="154"/>
      <c r="IL82" s="154"/>
      <c r="IM82" s="154"/>
      <c r="IN82" s="154"/>
      <c r="IO82" s="154"/>
      <c r="IP82" s="154"/>
      <c r="IQ82" s="154"/>
      <c r="IR82" s="154"/>
      <c r="IS82" s="154"/>
      <c r="IT82" s="154"/>
      <c r="IU82" s="154"/>
      <c r="IV82" s="154"/>
      <c r="IW82" s="154"/>
      <c r="IX82" s="154"/>
      <c r="IY82" s="154"/>
      <c r="IZ82" s="154"/>
      <c r="JA82" s="154"/>
      <c r="JB82" s="154"/>
      <c r="JC82" s="154"/>
      <c r="JD82" s="154"/>
      <c r="JE82" s="154"/>
      <c r="JF82" s="154"/>
      <c r="JG82" s="154"/>
      <c r="JH82" s="154"/>
      <c r="JI82" s="154"/>
      <c r="JJ82" s="154"/>
      <c r="JK82" s="154"/>
      <c r="JL82" s="154"/>
      <c r="JM82" s="154"/>
      <c r="JN82" s="154"/>
      <c r="JO82" s="154"/>
      <c r="JP82" s="154"/>
      <c r="JQ82" s="154"/>
      <c r="JR82" s="154"/>
      <c r="JS82" s="154"/>
      <c r="JT82" s="154"/>
      <c r="JU82" s="154"/>
      <c r="JV82" s="154"/>
      <c r="JW82" s="154"/>
      <c r="JX82" s="154"/>
      <c r="JY82" s="154"/>
      <c r="JZ82" s="154"/>
      <c r="KA82" s="154"/>
      <c r="KB82" s="154"/>
      <c r="KC82" s="154"/>
      <c r="KD82" s="154"/>
      <c r="KE82" s="154"/>
      <c r="KF82" s="154"/>
      <c r="KG82" s="154"/>
      <c r="KH82" s="154"/>
      <c r="KI82" s="154"/>
      <c r="KJ82" s="154"/>
      <c r="KK82" s="154"/>
      <c r="KL82" s="154"/>
      <c r="KM82" s="154"/>
      <c r="KN82" s="154"/>
      <c r="KO82" s="154"/>
      <c r="KP82" s="154"/>
      <c r="KQ82" s="154"/>
      <c r="KR82" s="154"/>
      <c r="KS82" s="154"/>
      <c r="KT82" s="154"/>
      <c r="KU82" s="154"/>
      <c r="KV82" s="154"/>
      <c r="KW82" s="154"/>
      <c r="KX82" s="154"/>
      <c r="KY82" s="154"/>
      <c r="KZ82" s="154"/>
      <c r="LA82" s="154"/>
      <c r="LB82" s="154"/>
      <c r="LC82" s="154"/>
      <c r="LD82" s="154"/>
      <c r="LE82" s="154"/>
      <c r="LF82" s="154"/>
      <c r="LG82" s="154"/>
      <c r="LH82" s="154"/>
      <c r="LI82" s="154"/>
      <c r="LJ82" s="154"/>
      <c r="LK82" s="154"/>
      <c r="LL82" s="154"/>
      <c r="LM82" s="154"/>
      <c r="LN82" s="154"/>
      <c r="LO82" s="154"/>
      <c r="LP82" s="154"/>
      <c r="LQ82" s="154"/>
      <c r="LR82" s="154"/>
      <c r="LS82" s="154"/>
      <c r="LT82" s="154"/>
      <c r="LU82" s="154"/>
      <c r="LV82" s="154"/>
      <c r="LW82" s="154"/>
      <c r="LX82" s="154"/>
      <c r="LY82" s="154"/>
      <c r="LZ82" s="154"/>
      <c r="MA82" s="154"/>
      <c r="MB82" s="154"/>
      <c r="MC82" s="154"/>
      <c r="MD82" s="154"/>
      <c r="ME82" s="154"/>
      <c r="MF82" s="154"/>
      <c r="MG82" s="154"/>
      <c r="MH82" s="154"/>
      <c r="MI82" s="154"/>
      <c r="MJ82" s="154"/>
      <c r="MK82" s="154"/>
      <c r="ML82" s="154"/>
      <c r="MM82" s="154"/>
      <c r="MN82" s="154"/>
      <c r="MO82" s="154"/>
      <c r="MP82" s="154"/>
      <c r="MQ82" s="154"/>
      <c r="MR82" s="154"/>
      <c r="MS82" s="154"/>
      <c r="MT82" s="154"/>
      <c r="MU82" s="154"/>
      <c r="MV82" s="154"/>
      <c r="MW82" s="154"/>
      <c r="MX82" s="154"/>
      <c r="MY82" s="154"/>
      <c r="MZ82" s="154"/>
      <c r="NA82" s="154"/>
      <c r="NB82" s="154"/>
      <c r="NC82" s="154"/>
      <c r="ND82" s="154"/>
      <c r="NE82" s="154"/>
      <c r="NF82" s="154"/>
      <c r="NG82" s="154"/>
      <c r="NH82" s="154"/>
      <c r="NI82" s="154"/>
      <c r="NJ82" s="154"/>
      <c r="NK82" s="154"/>
      <c r="NL82" s="154"/>
      <c r="NM82" s="154"/>
      <c r="NN82" s="154"/>
      <c r="NO82" s="154"/>
      <c r="NP82" s="154"/>
      <c r="NQ82" s="154"/>
      <c r="NR82" s="154"/>
      <c r="NS82" s="154"/>
      <c r="NT82" s="154"/>
      <c r="NU82" s="154"/>
      <c r="NV82" s="154"/>
      <c r="NW82" s="154"/>
      <c r="NX82" s="154"/>
      <c r="NY82" s="154"/>
      <c r="NZ82" s="154"/>
      <c r="OA82" s="154"/>
      <c r="OB82" s="154"/>
      <c r="OC82" s="154"/>
      <c r="OD82" s="154"/>
      <c r="OE82" s="154"/>
      <c r="OF82" s="154"/>
      <c r="OG82" s="154"/>
      <c r="OH82" s="154"/>
      <c r="OI82" s="154"/>
      <c r="OJ82" s="154"/>
      <c r="OK82" s="154"/>
      <c r="OL82" s="154"/>
      <c r="OM82" s="154"/>
      <c r="ON82" s="154"/>
      <c r="OO82" s="154"/>
      <c r="OP82" s="154"/>
      <c r="OQ82" s="154"/>
      <c r="OR82" s="154"/>
      <c r="OS82" s="154"/>
      <c r="OT82" s="154"/>
      <c r="OU82" s="154"/>
      <c r="OV82" s="154"/>
      <c r="OW82" s="154"/>
      <c r="OX82" s="154"/>
      <c r="OY82" s="154"/>
      <c r="OZ82" s="154"/>
      <c r="PA82" s="154"/>
      <c r="PB82" s="154"/>
      <c r="PC82" s="154"/>
      <c r="PD82" s="154"/>
      <c r="PE82" s="154"/>
      <c r="PF82" s="154"/>
      <c r="PG82" s="154"/>
      <c r="PH82" s="154"/>
      <c r="PI82" s="154"/>
      <c r="PJ82" s="154"/>
      <c r="PK82" s="154"/>
      <c r="PL82" s="154"/>
      <c r="PM82" s="154"/>
      <c r="PN82" s="154"/>
      <c r="PO82" s="154"/>
      <c r="PP82" s="154"/>
      <c r="PQ82" s="154"/>
      <c r="PR82" s="154"/>
      <c r="PS82" s="154"/>
      <c r="PT82" s="154"/>
      <c r="PU82" s="154"/>
      <c r="PV82" s="154"/>
      <c r="PW82" s="154"/>
      <c r="PX82" s="154"/>
      <c r="PY82" s="154"/>
      <c r="PZ82" s="154"/>
      <c r="QA82" s="154"/>
      <c r="QB82" s="154"/>
      <c r="QC82" s="154"/>
      <c r="QD82" s="154"/>
      <c r="QE82" s="154"/>
      <c r="QF82" s="154"/>
      <c r="QG82" s="154"/>
      <c r="QH82" s="154"/>
      <c r="QI82" s="154"/>
      <c r="QJ82" s="154"/>
      <c r="QK82" s="154"/>
      <c r="QL82" s="154"/>
      <c r="QM82" s="154"/>
      <c r="QN82" s="154"/>
      <c r="QO82" s="154"/>
      <c r="QP82" s="154"/>
      <c r="QQ82" s="154"/>
      <c r="QR82" s="154"/>
      <c r="QS82" s="154"/>
      <c r="QT82" s="154"/>
      <c r="QU82" s="154"/>
      <c r="QV82" s="154"/>
      <c r="QW82" s="154"/>
      <c r="QX82" s="154"/>
      <c r="QY82" s="154"/>
      <c r="QZ82" s="154"/>
      <c r="RA82" s="154"/>
      <c r="RB82" s="154"/>
      <c r="RC82" s="154"/>
      <c r="RD82" s="154"/>
      <c r="RE82" s="154"/>
      <c r="RF82" s="154"/>
      <c r="RG82" s="154"/>
      <c r="RH82" s="154"/>
      <c r="RI82" s="154"/>
      <c r="RJ82" s="154"/>
      <c r="RK82" s="154"/>
      <c r="RL82" s="154"/>
      <c r="RM82" s="154"/>
      <c r="RN82" s="154"/>
      <c r="RO82" s="154"/>
      <c r="RP82" s="154"/>
      <c r="RQ82" s="154"/>
      <c r="RR82" s="154"/>
      <c r="RS82" s="154"/>
      <c r="RT82" s="154"/>
      <c r="RU82" s="154"/>
      <c r="RV82" s="154"/>
      <c r="RW82" s="154"/>
      <c r="RX82" s="154"/>
      <c r="RY82" s="154"/>
      <c r="RZ82" s="154"/>
      <c r="SA82" s="154"/>
      <c r="SB82" s="154"/>
      <c r="SC82" s="154"/>
      <c r="SD82" s="154"/>
      <c r="SE82" s="154"/>
      <c r="SF82" s="154"/>
      <c r="SG82" s="154"/>
      <c r="SH82" s="154"/>
      <c r="SI82" s="154"/>
      <c r="SJ82" s="154"/>
      <c r="SK82" s="154"/>
      <c r="SL82" s="154"/>
      <c r="SM82" s="154"/>
      <c r="SN82" s="154"/>
      <c r="SO82" s="154"/>
      <c r="SP82" s="154"/>
      <c r="SQ82" s="154"/>
      <c r="SR82" s="154"/>
      <c r="SS82" s="154"/>
      <c r="ST82" s="154"/>
      <c r="SU82" s="154"/>
      <c r="SV82" s="154"/>
      <c r="SW82" s="154"/>
      <c r="SX82" s="154"/>
      <c r="SY82" s="154"/>
      <c r="SZ82" s="154"/>
      <c r="TA82" s="154"/>
      <c r="TB82" s="154"/>
      <c r="TC82" s="154"/>
      <c r="TD82" s="154"/>
      <c r="TE82" s="154"/>
      <c r="TF82" s="154"/>
      <c r="TG82" s="154"/>
      <c r="TH82" s="154"/>
      <c r="TI82" s="154"/>
      <c r="TJ82" s="154"/>
      <c r="TK82" s="154"/>
      <c r="TL82" s="154"/>
      <c r="TM82" s="154"/>
      <c r="TN82" s="154"/>
      <c r="TO82" s="154"/>
      <c r="TP82" s="154"/>
      <c r="TQ82" s="154"/>
      <c r="TR82" s="154"/>
      <c r="TS82" s="154"/>
      <c r="TT82" s="154"/>
      <c r="TU82" s="154"/>
      <c r="TV82" s="154"/>
      <c r="TW82" s="154"/>
      <c r="TX82" s="154"/>
      <c r="TY82" s="154"/>
      <c r="TZ82" s="154"/>
      <c r="UA82" s="154"/>
      <c r="UB82" s="154"/>
      <c r="UC82" s="154"/>
      <c r="UD82" s="154"/>
      <c r="UE82" s="154"/>
      <c r="UF82" s="154"/>
      <c r="UG82" s="154"/>
      <c r="UH82" s="154"/>
      <c r="UI82" s="154"/>
      <c r="UJ82" s="154"/>
      <c r="UK82" s="154"/>
      <c r="UL82" s="154"/>
      <c r="UM82" s="154"/>
      <c r="UN82" s="154"/>
      <c r="UO82" s="154"/>
      <c r="UP82" s="154"/>
      <c r="UQ82" s="154"/>
      <c r="UR82" s="154"/>
      <c r="US82" s="154"/>
      <c r="UT82" s="154"/>
      <c r="UU82" s="154"/>
      <c r="UV82" s="154"/>
      <c r="UW82" s="154"/>
      <c r="UX82" s="154"/>
      <c r="UY82" s="154"/>
      <c r="UZ82" s="154"/>
      <c r="VA82" s="154"/>
      <c r="VB82" s="154"/>
      <c r="VC82" s="154"/>
      <c r="VD82" s="154"/>
      <c r="VE82" s="154"/>
      <c r="VF82" s="154"/>
      <c r="VG82" s="154"/>
      <c r="VH82" s="154"/>
      <c r="VI82" s="154"/>
      <c r="VJ82" s="154"/>
      <c r="VK82" s="154"/>
      <c r="VL82" s="154"/>
      <c r="VM82" s="154"/>
      <c r="VN82" s="154"/>
      <c r="VO82" s="154"/>
      <c r="VP82" s="154"/>
      <c r="VQ82" s="154"/>
      <c r="VR82" s="154"/>
      <c r="VS82" s="154"/>
      <c r="VT82" s="154"/>
      <c r="VU82" s="154"/>
      <c r="VV82" s="154"/>
      <c r="VW82" s="154"/>
      <c r="VX82" s="154"/>
      <c r="VY82" s="154"/>
      <c r="VZ82" s="154"/>
      <c r="WA82" s="154"/>
      <c r="WB82" s="154"/>
      <c r="WC82" s="154"/>
      <c r="WD82" s="154"/>
      <c r="WE82" s="154"/>
      <c r="WF82" s="154"/>
      <c r="WG82" s="154"/>
      <c r="WH82" s="154"/>
      <c r="WI82" s="154"/>
      <c r="WJ82" s="154"/>
      <c r="WK82" s="154"/>
      <c r="WL82" s="154"/>
      <c r="WM82" s="154"/>
      <c r="WN82" s="154"/>
      <c r="WO82" s="154"/>
      <c r="WP82" s="154"/>
      <c r="WQ82" s="154"/>
      <c r="WR82" s="154"/>
      <c r="WS82" s="154"/>
      <c r="WT82" s="154"/>
      <c r="WU82" s="154"/>
      <c r="WV82" s="154"/>
      <c r="WW82" s="154"/>
      <c r="WX82" s="154"/>
      <c r="WY82" s="154"/>
      <c r="WZ82" s="154"/>
      <c r="XA82" s="154"/>
      <c r="XB82" s="154"/>
      <c r="XC82" s="154"/>
      <c r="XD82" s="154"/>
      <c r="XE82" s="154"/>
      <c r="XF82" s="154"/>
      <c r="XG82" s="154"/>
      <c r="XH82" s="154"/>
      <c r="XI82" s="154"/>
      <c r="XJ82" s="154"/>
      <c r="XK82" s="154"/>
      <c r="XL82" s="154"/>
      <c r="XM82" s="154"/>
      <c r="XN82" s="154"/>
      <c r="XO82" s="154"/>
      <c r="XP82" s="154"/>
      <c r="XQ82" s="154"/>
      <c r="XR82" s="154"/>
      <c r="XS82" s="154"/>
      <c r="XT82" s="154"/>
      <c r="XU82" s="154"/>
      <c r="XV82" s="154"/>
      <c r="XW82" s="154"/>
      <c r="XX82" s="154"/>
      <c r="XY82" s="154"/>
      <c r="XZ82" s="154"/>
      <c r="YA82" s="154"/>
      <c r="YB82" s="154"/>
      <c r="YC82" s="154"/>
      <c r="YD82" s="154"/>
      <c r="YE82" s="154"/>
      <c r="YF82" s="154"/>
      <c r="YG82" s="154"/>
      <c r="YH82" s="154"/>
      <c r="YI82" s="154"/>
      <c r="YJ82" s="154"/>
      <c r="YK82" s="154"/>
      <c r="YL82" s="154"/>
      <c r="YM82" s="154"/>
      <c r="YN82" s="154"/>
      <c r="YO82" s="154"/>
      <c r="YP82" s="154"/>
      <c r="YQ82" s="154"/>
      <c r="YR82" s="154"/>
      <c r="YS82" s="154"/>
      <c r="YT82" s="154"/>
      <c r="YU82" s="154"/>
      <c r="YV82" s="154"/>
      <c r="YW82" s="154"/>
      <c r="YX82" s="154"/>
      <c r="YY82" s="154"/>
      <c r="YZ82" s="154"/>
      <c r="ZA82" s="154"/>
      <c r="ZB82" s="154"/>
      <c r="ZC82" s="154"/>
      <c r="ZD82" s="154"/>
      <c r="ZE82" s="154"/>
      <c r="ZF82" s="154"/>
      <c r="ZG82" s="154"/>
      <c r="ZH82" s="154"/>
      <c r="ZI82" s="154"/>
      <c r="ZJ82" s="154"/>
      <c r="ZK82" s="154"/>
      <c r="ZL82" s="154"/>
      <c r="ZM82" s="154"/>
      <c r="ZN82" s="154"/>
      <c r="ZO82" s="154"/>
      <c r="ZP82" s="154"/>
      <c r="ZQ82" s="154"/>
      <c r="ZR82" s="154"/>
      <c r="ZS82" s="154"/>
      <c r="ZT82" s="154"/>
      <c r="ZU82" s="154"/>
      <c r="ZV82" s="154"/>
      <c r="ZW82" s="154"/>
      <c r="ZX82" s="154"/>
      <c r="ZY82" s="154"/>
      <c r="ZZ82" s="154"/>
      <c r="AAA82" s="154"/>
      <c r="AAB82" s="154"/>
      <c r="AAC82" s="154"/>
      <c r="AAD82" s="154"/>
      <c r="AAE82" s="154"/>
      <c r="AAF82" s="154"/>
      <c r="AAG82" s="154"/>
      <c r="AAH82" s="154"/>
      <c r="AAI82" s="154"/>
      <c r="AAJ82" s="154"/>
      <c r="AAK82" s="154"/>
      <c r="AAL82" s="154"/>
      <c r="AAM82" s="154"/>
      <c r="AAN82" s="154"/>
      <c r="AAO82" s="154"/>
      <c r="AAP82" s="154"/>
      <c r="AAQ82" s="154"/>
      <c r="AAR82" s="154"/>
      <c r="AAS82" s="154"/>
      <c r="AAT82" s="154"/>
      <c r="AAU82" s="154"/>
      <c r="AAV82" s="154"/>
      <c r="AAW82" s="154"/>
      <c r="AAX82" s="154"/>
      <c r="AAY82" s="154"/>
      <c r="AAZ82" s="154"/>
      <c r="ABA82" s="154"/>
      <c r="ABB82" s="154"/>
      <c r="ABC82" s="154"/>
      <c r="ABD82" s="154"/>
      <c r="ABE82" s="154"/>
      <c r="ABF82" s="154"/>
      <c r="ABG82" s="154"/>
      <c r="ABH82" s="154"/>
      <c r="ABI82" s="154"/>
      <c r="ABJ82" s="154"/>
      <c r="ABK82" s="154"/>
      <c r="ABL82" s="154"/>
      <c r="ABM82" s="154"/>
      <c r="ABN82" s="154"/>
      <c r="ABO82" s="154"/>
      <c r="ABP82" s="154"/>
      <c r="ABQ82" s="154"/>
      <c r="ABR82" s="154"/>
      <c r="ABS82" s="154"/>
      <c r="ABT82" s="154"/>
      <c r="ABU82" s="154"/>
      <c r="ABV82" s="154"/>
      <c r="ABW82" s="154"/>
      <c r="ABX82" s="154"/>
      <c r="ABY82" s="154"/>
      <c r="ABZ82" s="154"/>
      <c r="ACA82" s="154"/>
      <c r="ACB82" s="154"/>
      <c r="ACC82" s="154"/>
      <c r="ACD82" s="154"/>
      <c r="ACE82" s="154"/>
      <c r="ACF82" s="154"/>
      <c r="ACG82" s="154"/>
      <c r="ACH82" s="154"/>
      <c r="ACI82" s="154"/>
      <c r="ACJ82" s="154"/>
      <c r="ACK82" s="154"/>
      <c r="ACL82" s="154"/>
      <c r="ACM82" s="154"/>
      <c r="ACN82" s="154"/>
      <c r="ACO82" s="154"/>
      <c r="ACP82" s="154"/>
      <c r="ACQ82" s="154"/>
      <c r="ACR82" s="154"/>
      <c r="ACS82" s="154"/>
      <c r="ACT82" s="154"/>
      <c r="ACU82" s="154"/>
      <c r="ACV82" s="154"/>
      <c r="ACW82" s="154"/>
      <c r="ACX82" s="154"/>
      <c r="ACY82" s="154"/>
      <c r="ACZ82" s="154"/>
      <c r="ADA82" s="154"/>
      <c r="ADB82" s="154"/>
      <c r="ADC82" s="154"/>
      <c r="ADD82" s="154"/>
      <c r="ADE82" s="154"/>
      <c r="ADF82" s="154"/>
      <c r="ADG82" s="154"/>
      <c r="ADH82" s="154"/>
      <c r="ADI82" s="154"/>
      <c r="ADJ82" s="154"/>
      <c r="ADK82" s="154"/>
      <c r="ADL82" s="154"/>
      <c r="ADM82" s="154"/>
      <c r="ADN82" s="154"/>
      <c r="ADO82" s="154"/>
      <c r="ADP82" s="154"/>
      <c r="ADQ82" s="154"/>
      <c r="ADR82" s="154"/>
      <c r="ADS82" s="154"/>
      <c r="ADT82" s="154"/>
      <c r="ADU82" s="154"/>
      <c r="ADV82" s="154"/>
      <c r="ADW82" s="154"/>
      <c r="ADX82" s="154"/>
      <c r="ADY82" s="154"/>
      <c r="ADZ82" s="154"/>
      <c r="AEA82" s="154"/>
      <c r="AEB82" s="154"/>
      <c r="AEC82" s="154"/>
      <c r="AED82" s="154"/>
      <c r="AEE82" s="154"/>
      <c r="AEF82" s="154"/>
      <c r="AEG82" s="154"/>
      <c r="AEH82" s="154"/>
      <c r="AEI82" s="154"/>
      <c r="AEJ82" s="154"/>
      <c r="AEK82" s="154"/>
      <c r="AEL82" s="154"/>
      <c r="AEM82" s="154"/>
      <c r="AEN82" s="154"/>
      <c r="AEO82" s="154"/>
      <c r="AEP82" s="154"/>
      <c r="AEQ82" s="154"/>
      <c r="AER82" s="154"/>
      <c r="AES82" s="154"/>
      <c r="AET82" s="154"/>
      <c r="AEU82" s="154"/>
      <c r="AEV82" s="154"/>
      <c r="AEW82" s="154"/>
      <c r="AEX82" s="154"/>
      <c r="AEY82" s="154"/>
      <c r="AEZ82" s="154"/>
      <c r="AFA82" s="154"/>
      <c r="AFB82" s="154"/>
      <c r="AFC82" s="154"/>
      <c r="AFD82" s="154"/>
      <c r="AFE82" s="154"/>
      <c r="AFF82" s="154"/>
      <c r="AFG82" s="154"/>
      <c r="AFH82" s="154"/>
      <c r="AFI82" s="154"/>
      <c r="AFJ82" s="154"/>
      <c r="AFK82" s="154"/>
      <c r="AFL82" s="154"/>
      <c r="AFM82" s="154"/>
      <c r="AFN82" s="154"/>
      <c r="AFO82" s="154"/>
      <c r="AFP82" s="154"/>
      <c r="AFQ82" s="154"/>
      <c r="AFR82" s="154"/>
      <c r="AFS82" s="154"/>
      <c r="AFT82" s="154"/>
      <c r="AFU82" s="154"/>
      <c r="AFV82" s="154"/>
      <c r="AFW82" s="154"/>
      <c r="AFX82" s="154"/>
      <c r="AFY82" s="154"/>
      <c r="AFZ82" s="154"/>
      <c r="AGA82" s="154"/>
      <c r="AGB82" s="154"/>
      <c r="AGC82" s="154"/>
      <c r="AGD82" s="154"/>
      <c r="AGE82" s="154"/>
      <c r="AGF82" s="154"/>
      <c r="AGG82" s="154"/>
      <c r="AGH82" s="154"/>
      <c r="AGI82" s="154"/>
      <c r="AGJ82" s="154"/>
      <c r="AGK82" s="154"/>
      <c r="AGL82" s="154"/>
      <c r="AGM82" s="154"/>
      <c r="AGN82" s="154"/>
      <c r="AGO82" s="154"/>
      <c r="AGP82" s="154"/>
      <c r="AGQ82" s="154"/>
      <c r="AGR82" s="154"/>
      <c r="AGS82" s="154"/>
      <c r="AGT82" s="154"/>
      <c r="AGU82" s="154"/>
      <c r="AGV82" s="154"/>
      <c r="AGW82" s="154"/>
      <c r="AGX82" s="154"/>
      <c r="AGY82" s="154"/>
      <c r="AGZ82" s="154"/>
      <c r="AHA82" s="154"/>
      <c r="AHB82" s="154"/>
      <c r="AHC82" s="154"/>
      <c r="AHD82" s="154"/>
      <c r="AHE82" s="154"/>
      <c r="AHF82" s="154"/>
      <c r="AHG82" s="154"/>
      <c r="AHH82" s="154"/>
      <c r="AHI82" s="154"/>
      <c r="AHJ82" s="154"/>
      <c r="AHK82" s="154"/>
      <c r="AHL82" s="154"/>
      <c r="AHM82" s="154"/>
      <c r="AHN82" s="154"/>
      <c r="AHO82" s="154"/>
      <c r="AHP82" s="154"/>
      <c r="AHQ82" s="154"/>
      <c r="AHR82" s="154"/>
      <c r="AHS82" s="154"/>
      <c r="AHT82" s="154"/>
      <c r="AHU82" s="154"/>
      <c r="AHV82" s="154"/>
      <c r="AHW82" s="154"/>
      <c r="AHX82" s="154"/>
      <c r="AHY82" s="154"/>
      <c r="AHZ82" s="154"/>
      <c r="AIA82" s="154"/>
      <c r="AIB82" s="154"/>
      <c r="AIC82" s="154"/>
      <c r="AID82" s="154"/>
      <c r="AIE82" s="154"/>
      <c r="AIF82" s="154"/>
      <c r="AIG82" s="154"/>
      <c r="AIH82" s="154"/>
      <c r="AII82" s="154"/>
      <c r="AIJ82" s="154"/>
      <c r="AIK82" s="154"/>
      <c r="AIL82" s="154"/>
      <c r="AIM82" s="154"/>
      <c r="AIN82" s="154"/>
      <c r="AIO82" s="154"/>
      <c r="AIP82" s="154"/>
      <c r="AIQ82" s="154"/>
      <c r="AIR82" s="154"/>
      <c r="AIS82" s="154"/>
      <c r="AIT82" s="154"/>
      <c r="AIU82" s="154"/>
      <c r="AIV82" s="154"/>
      <c r="AIW82" s="154"/>
      <c r="AIX82" s="154"/>
      <c r="AIY82" s="154"/>
      <c r="AIZ82" s="154"/>
      <c r="AJA82" s="154"/>
      <c r="AJB82" s="154"/>
      <c r="AJC82" s="154"/>
      <c r="AJD82" s="154"/>
      <c r="AJE82" s="154"/>
      <c r="AJF82" s="154"/>
      <c r="AJG82" s="154"/>
      <c r="AJH82" s="154"/>
      <c r="AJI82" s="154"/>
      <c r="AJJ82" s="154"/>
      <c r="AJK82" s="154"/>
      <c r="AJL82" s="154"/>
      <c r="AJM82" s="154"/>
      <c r="AJN82" s="154"/>
      <c r="AJO82" s="154"/>
      <c r="AJP82" s="154"/>
      <c r="AJQ82" s="154"/>
      <c r="AJR82" s="154"/>
      <c r="AJS82" s="154"/>
      <c r="AJT82" s="154"/>
      <c r="AJU82" s="154"/>
      <c r="AJV82" s="154"/>
      <c r="AJW82" s="154"/>
      <c r="AJX82" s="154"/>
      <c r="AJY82" s="154"/>
      <c r="AJZ82" s="154"/>
      <c r="AKA82" s="154"/>
      <c r="AKB82" s="154"/>
      <c r="AKC82" s="154"/>
      <c r="AKD82" s="154"/>
      <c r="AKE82" s="154"/>
      <c r="AKF82" s="154"/>
      <c r="AKG82" s="154"/>
      <c r="AKH82" s="154"/>
      <c r="AKI82" s="154"/>
      <c r="AKJ82" s="154"/>
      <c r="AKK82" s="154"/>
      <c r="AKL82" s="154"/>
      <c r="AKM82" s="154"/>
      <c r="AKN82" s="154"/>
      <c r="AKO82" s="154"/>
      <c r="AKP82" s="154"/>
      <c r="AKQ82" s="154"/>
      <c r="AKR82" s="154"/>
      <c r="AKS82" s="154"/>
      <c r="AKT82" s="154"/>
      <c r="AKU82" s="154"/>
      <c r="AKV82" s="154"/>
      <c r="AKW82" s="154"/>
      <c r="AKX82" s="154"/>
      <c r="AKY82" s="154"/>
      <c r="AKZ82" s="154"/>
      <c r="ALA82" s="154"/>
      <c r="ALB82" s="154"/>
      <c r="ALC82" s="154"/>
      <c r="ALD82" s="154"/>
      <c r="ALE82" s="154"/>
      <c r="ALF82" s="154"/>
      <c r="ALG82" s="154"/>
      <c r="ALH82" s="154"/>
      <c r="ALI82" s="154"/>
      <c r="ALJ82" s="154"/>
      <c r="ALK82" s="154"/>
      <c r="ALL82" s="154"/>
      <c r="ALM82" s="154"/>
      <c r="ALN82" s="154"/>
      <c r="ALO82" s="154"/>
      <c r="ALP82" s="154"/>
      <c r="ALQ82" s="154"/>
      <c r="ALR82" s="154"/>
    </row>
    <row r="83" spans="1:1006" s="152" customFormat="1" ht="15" thickBot="1">
      <c r="A83" s="306" t="s">
        <v>7253</v>
      </c>
      <c r="B83" s="307">
        <v>84651</v>
      </c>
      <c r="C83" s="358" t="str">
        <f>IFERROR(VLOOKUP(B83,'Serviços FEV2019'!$A$1:$AC$17000,2,),IFERROR(VLOOKUP(B83,'ORSE FEV2019'!$A$1:$S$16684,2,),VLOOKUP(B83,'COMPOSIÇÕES IFAL'!$B$1:$X$12973,2,)))</f>
        <v>PINTURA COM TINTA IMPERMEAVEL MINERAL EM PO, DUAS DEMAOS</v>
      </c>
      <c r="D83" s="296" t="str">
        <f>IFERROR(VLOOKUP(B83,'Serviços FEV2019'!$A$1:$AC$17000,3,),IFERROR(VLOOKUP(B83,'ORSE FEV2019'!$A$1:$S$16684,3,),VLOOKUP(B83,'COMPOSIÇÕES IFAL'!$B$1:$X$12973,3,)))</f>
        <v>M2</v>
      </c>
      <c r="E83" s="303">
        <f>Memorial!E76</f>
        <v>90.72</v>
      </c>
      <c r="F83" s="134">
        <f>IFERROR(VLOOKUP(B83,'Serviços FEV2019'!$A$1:$AC$17000,5,),IFERROR(VLOOKUP(B83,'ORSE FEV2019'!$A$1:$S$16684,4,),VLOOKUP(B83,'COMPOSIÇÕES IFAL'!$B$1:$X$12973,6,)))</f>
        <v>7.35</v>
      </c>
      <c r="G83" s="298">
        <f t="shared" si="53"/>
        <v>666.79</v>
      </c>
      <c r="H83" s="298">
        <f t="shared" si="45"/>
        <v>852.29</v>
      </c>
      <c r="I83" s="349"/>
      <c r="J83" s="352">
        <f t="shared" si="48"/>
        <v>66.679000000000002</v>
      </c>
      <c r="K83" s="352">
        <f t="shared" si="49"/>
        <v>233.37649999999996</v>
      </c>
      <c r="L83" s="352">
        <f t="shared" si="49"/>
        <v>233.37649999999996</v>
      </c>
      <c r="M83" s="352">
        <f t="shared" si="50"/>
        <v>66.679000000000002</v>
      </c>
      <c r="N83" s="317">
        <f t="shared" si="46"/>
        <v>33.339500000000001</v>
      </c>
      <c r="O83" s="317">
        <f t="shared" si="46"/>
        <v>33.339500000000001</v>
      </c>
      <c r="P83" s="317">
        <f t="shared" si="52"/>
        <v>666.79</v>
      </c>
      <c r="Q83" s="367">
        <f t="shared" si="51"/>
        <v>0</v>
      </c>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c r="BJ83" s="154"/>
      <c r="BK83" s="154"/>
      <c r="BL83" s="154"/>
      <c r="BM83" s="154"/>
      <c r="BN83" s="154"/>
      <c r="BO83" s="154"/>
      <c r="BP83" s="154"/>
      <c r="BQ83" s="154"/>
      <c r="BR83" s="154"/>
      <c r="BS83" s="154"/>
      <c r="BT83" s="154"/>
      <c r="BU83" s="154"/>
      <c r="BV83" s="154"/>
      <c r="BW83" s="154"/>
      <c r="BX83" s="154"/>
      <c r="BY83" s="154"/>
      <c r="BZ83" s="154"/>
      <c r="CA83" s="154"/>
      <c r="CB83" s="154"/>
      <c r="CC83" s="154"/>
      <c r="CD83" s="154"/>
      <c r="CE83" s="154"/>
      <c r="CF83" s="154"/>
      <c r="CG83" s="154"/>
      <c r="CH83" s="154"/>
      <c r="CI83" s="154"/>
      <c r="CJ83" s="154"/>
      <c r="CK83" s="154"/>
      <c r="CL83" s="154"/>
      <c r="CM83" s="154"/>
      <c r="CN83" s="154"/>
      <c r="CO83" s="154"/>
      <c r="CP83" s="154"/>
      <c r="CQ83" s="154"/>
      <c r="CR83" s="154"/>
      <c r="CS83" s="154"/>
      <c r="CT83" s="154"/>
      <c r="CU83" s="154"/>
      <c r="CV83" s="154"/>
      <c r="CW83" s="154"/>
      <c r="CX83" s="154"/>
      <c r="CY83" s="154"/>
      <c r="CZ83" s="154"/>
      <c r="DA83" s="154"/>
      <c r="DB83" s="154"/>
      <c r="DC83" s="154"/>
      <c r="DD83" s="154"/>
      <c r="DE83" s="154"/>
      <c r="DF83" s="154"/>
      <c r="DG83" s="154"/>
      <c r="DH83" s="154"/>
      <c r="DI83" s="154"/>
      <c r="DJ83" s="154"/>
      <c r="DK83" s="154"/>
      <c r="DL83" s="154"/>
      <c r="DM83" s="154"/>
      <c r="DN83" s="154"/>
      <c r="DO83" s="154"/>
      <c r="DP83" s="154"/>
      <c r="DQ83" s="154"/>
      <c r="DR83" s="154"/>
      <c r="DS83" s="154"/>
      <c r="DT83" s="154"/>
      <c r="DU83" s="154"/>
      <c r="DV83" s="154"/>
      <c r="DW83" s="154"/>
      <c r="DX83" s="154"/>
      <c r="DY83" s="154"/>
      <c r="DZ83" s="154"/>
      <c r="EA83" s="154"/>
      <c r="EB83" s="154"/>
      <c r="EC83" s="154"/>
      <c r="ED83" s="154"/>
      <c r="EE83" s="154"/>
      <c r="EF83" s="154"/>
      <c r="EG83" s="154"/>
      <c r="EH83" s="154"/>
      <c r="EI83" s="154"/>
      <c r="EJ83" s="154"/>
      <c r="EK83" s="154"/>
      <c r="EL83" s="154"/>
      <c r="EM83" s="154"/>
      <c r="EN83" s="154"/>
      <c r="EO83" s="154"/>
      <c r="EP83" s="154"/>
      <c r="EQ83" s="154"/>
      <c r="ER83" s="154"/>
      <c r="ES83" s="154"/>
      <c r="ET83" s="154"/>
      <c r="EU83" s="154"/>
      <c r="EV83" s="154"/>
      <c r="EW83" s="154"/>
      <c r="EX83" s="154"/>
      <c r="EY83" s="154"/>
      <c r="EZ83" s="154"/>
      <c r="FA83" s="154"/>
      <c r="FB83" s="154"/>
      <c r="FC83" s="154"/>
      <c r="FD83" s="154"/>
      <c r="FE83" s="154"/>
      <c r="FF83" s="154"/>
      <c r="FG83" s="154"/>
      <c r="FH83" s="154"/>
      <c r="FI83" s="154"/>
      <c r="FJ83" s="154"/>
      <c r="FK83" s="154"/>
      <c r="FL83" s="154"/>
      <c r="FM83" s="154"/>
      <c r="FN83" s="154"/>
      <c r="FO83" s="154"/>
      <c r="FP83" s="154"/>
      <c r="FQ83" s="154"/>
      <c r="FR83" s="154"/>
      <c r="FS83" s="154"/>
      <c r="FT83" s="154"/>
      <c r="FU83" s="154"/>
      <c r="FV83" s="154"/>
      <c r="FW83" s="154"/>
      <c r="FX83" s="154"/>
      <c r="FY83" s="154"/>
      <c r="FZ83" s="154"/>
      <c r="GA83" s="154"/>
      <c r="GB83" s="154"/>
      <c r="GC83" s="154"/>
      <c r="GD83" s="154"/>
      <c r="GE83" s="154"/>
      <c r="GF83" s="154"/>
      <c r="GG83" s="154"/>
      <c r="GH83" s="154"/>
      <c r="GI83" s="154"/>
      <c r="GJ83" s="154"/>
      <c r="GK83" s="154"/>
      <c r="GL83" s="154"/>
      <c r="GM83" s="154"/>
      <c r="GN83" s="154"/>
      <c r="GO83" s="154"/>
      <c r="GP83" s="154"/>
      <c r="GQ83" s="154"/>
      <c r="GR83" s="154"/>
      <c r="GS83" s="154"/>
      <c r="GT83" s="154"/>
      <c r="GU83" s="154"/>
      <c r="GV83" s="154"/>
      <c r="GW83" s="154"/>
      <c r="GX83" s="154"/>
      <c r="GY83" s="154"/>
      <c r="GZ83" s="154"/>
      <c r="HA83" s="154"/>
      <c r="HB83" s="154"/>
      <c r="HC83" s="154"/>
      <c r="HD83" s="154"/>
      <c r="HE83" s="154"/>
      <c r="HF83" s="154"/>
      <c r="HG83" s="154"/>
      <c r="HH83" s="154"/>
      <c r="HI83" s="154"/>
      <c r="HJ83" s="154"/>
      <c r="HK83" s="154"/>
      <c r="HL83" s="154"/>
      <c r="HM83" s="154"/>
      <c r="HN83" s="154"/>
      <c r="HO83" s="154"/>
      <c r="HP83" s="154"/>
      <c r="HQ83" s="154"/>
      <c r="HR83" s="154"/>
      <c r="HS83" s="154"/>
      <c r="HT83" s="154"/>
      <c r="HU83" s="154"/>
      <c r="HV83" s="154"/>
      <c r="HW83" s="154"/>
      <c r="HX83" s="154"/>
      <c r="HY83" s="154"/>
      <c r="HZ83" s="154"/>
      <c r="IA83" s="154"/>
      <c r="IB83" s="154"/>
      <c r="IC83" s="154"/>
      <c r="ID83" s="154"/>
      <c r="IE83" s="154"/>
      <c r="IF83" s="154"/>
      <c r="IG83" s="154"/>
      <c r="IH83" s="154"/>
      <c r="II83" s="154"/>
      <c r="IJ83" s="154"/>
      <c r="IK83" s="154"/>
      <c r="IL83" s="154"/>
      <c r="IM83" s="154"/>
      <c r="IN83" s="154"/>
      <c r="IO83" s="154"/>
      <c r="IP83" s="154"/>
      <c r="IQ83" s="154"/>
      <c r="IR83" s="154"/>
      <c r="IS83" s="154"/>
      <c r="IT83" s="154"/>
      <c r="IU83" s="154"/>
      <c r="IV83" s="154"/>
      <c r="IW83" s="154"/>
      <c r="IX83" s="154"/>
      <c r="IY83" s="154"/>
      <c r="IZ83" s="154"/>
      <c r="JA83" s="154"/>
      <c r="JB83" s="154"/>
      <c r="JC83" s="154"/>
      <c r="JD83" s="154"/>
      <c r="JE83" s="154"/>
      <c r="JF83" s="154"/>
      <c r="JG83" s="154"/>
      <c r="JH83" s="154"/>
      <c r="JI83" s="154"/>
      <c r="JJ83" s="154"/>
      <c r="JK83" s="154"/>
      <c r="JL83" s="154"/>
      <c r="JM83" s="154"/>
      <c r="JN83" s="154"/>
      <c r="JO83" s="154"/>
      <c r="JP83" s="154"/>
      <c r="JQ83" s="154"/>
      <c r="JR83" s="154"/>
      <c r="JS83" s="154"/>
      <c r="JT83" s="154"/>
      <c r="JU83" s="154"/>
      <c r="JV83" s="154"/>
      <c r="JW83" s="154"/>
      <c r="JX83" s="154"/>
      <c r="JY83" s="154"/>
      <c r="JZ83" s="154"/>
      <c r="KA83" s="154"/>
      <c r="KB83" s="154"/>
      <c r="KC83" s="154"/>
      <c r="KD83" s="154"/>
      <c r="KE83" s="154"/>
      <c r="KF83" s="154"/>
      <c r="KG83" s="154"/>
      <c r="KH83" s="154"/>
      <c r="KI83" s="154"/>
      <c r="KJ83" s="154"/>
      <c r="KK83" s="154"/>
      <c r="KL83" s="154"/>
      <c r="KM83" s="154"/>
      <c r="KN83" s="154"/>
      <c r="KO83" s="154"/>
      <c r="KP83" s="154"/>
      <c r="KQ83" s="154"/>
      <c r="KR83" s="154"/>
      <c r="KS83" s="154"/>
      <c r="KT83" s="154"/>
      <c r="KU83" s="154"/>
      <c r="KV83" s="154"/>
      <c r="KW83" s="154"/>
      <c r="KX83" s="154"/>
      <c r="KY83" s="154"/>
      <c r="KZ83" s="154"/>
      <c r="LA83" s="154"/>
      <c r="LB83" s="154"/>
      <c r="LC83" s="154"/>
      <c r="LD83" s="154"/>
      <c r="LE83" s="154"/>
      <c r="LF83" s="154"/>
      <c r="LG83" s="154"/>
      <c r="LH83" s="154"/>
      <c r="LI83" s="154"/>
      <c r="LJ83" s="154"/>
      <c r="LK83" s="154"/>
      <c r="LL83" s="154"/>
      <c r="LM83" s="154"/>
      <c r="LN83" s="154"/>
      <c r="LO83" s="154"/>
      <c r="LP83" s="154"/>
      <c r="LQ83" s="154"/>
      <c r="LR83" s="154"/>
      <c r="LS83" s="154"/>
      <c r="LT83" s="154"/>
      <c r="LU83" s="154"/>
      <c r="LV83" s="154"/>
      <c r="LW83" s="154"/>
      <c r="LX83" s="154"/>
      <c r="LY83" s="154"/>
      <c r="LZ83" s="154"/>
      <c r="MA83" s="154"/>
      <c r="MB83" s="154"/>
      <c r="MC83" s="154"/>
      <c r="MD83" s="154"/>
      <c r="ME83" s="154"/>
      <c r="MF83" s="154"/>
      <c r="MG83" s="154"/>
      <c r="MH83" s="154"/>
      <c r="MI83" s="154"/>
      <c r="MJ83" s="154"/>
      <c r="MK83" s="154"/>
      <c r="ML83" s="154"/>
      <c r="MM83" s="154"/>
      <c r="MN83" s="154"/>
      <c r="MO83" s="154"/>
      <c r="MP83" s="154"/>
      <c r="MQ83" s="154"/>
      <c r="MR83" s="154"/>
      <c r="MS83" s="154"/>
      <c r="MT83" s="154"/>
      <c r="MU83" s="154"/>
      <c r="MV83" s="154"/>
      <c r="MW83" s="154"/>
      <c r="MX83" s="154"/>
      <c r="MY83" s="154"/>
      <c r="MZ83" s="154"/>
      <c r="NA83" s="154"/>
      <c r="NB83" s="154"/>
      <c r="NC83" s="154"/>
      <c r="ND83" s="154"/>
      <c r="NE83" s="154"/>
      <c r="NF83" s="154"/>
      <c r="NG83" s="154"/>
      <c r="NH83" s="154"/>
      <c r="NI83" s="154"/>
      <c r="NJ83" s="154"/>
      <c r="NK83" s="154"/>
      <c r="NL83" s="154"/>
      <c r="NM83" s="154"/>
      <c r="NN83" s="154"/>
      <c r="NO83" s="154"/>
      <c r="NP83" s="154"/>
      <c r="NQ83" s="154"/>
      <c r="NR83" s="154"/>
      <c r="NS83" s="154"/>
      <c r="NT83" s="154"/>
      <c r="NU83" s="154"/>
      <c r="NV83" s="154"/>
      <c r="NW83" s="154"/>
      <c r="NX83" s="154"/>
      <c r="NY83" s="154"/>
      <c r="NZ83" s="154"/>
      <c r="OA83" s="154"/>
      <c r="OB83" s="154"/>
      <c r="OC83" s="154"/>
      <c r="OD83" s="154"/>
      <c r="OE83" s="154"/>
      <c r="OF83" s="154"/>
      <c r="OG83" s="154"/>
      <c r="OH83" s="154"/>
      <c r="OI83" s="154"/>
      <c r="OJ83" s="154"/>
      <c r="OK83" s="154"/>
      <c r="OL83" s="154"/>
      <c r="OM83" s="154"/>
      <c r="ON83" s="154"/>
      <c r="OO83" s="154"/>
      <c r="OP83" s="154"/>
      <c r="OQ83" s="154"/>
      <c r="OR83" s="154"/>
      <c r="OS83" s="154"/>
      <c r="OT83" s="154"/>
      <c r="OU83" s="154"/>
      <c r="OV83" s="154"/>
      <c r="OW83" s="154"/>
      <c r="OX83" s="154"/>
      <c r="OY83" s="154"/>
      <c r="OZ83" s="154"/>
      <c r="PA83" s="154"/>
      <c r="PB83" s="154"/>
      <c r="PC83" s="154"/>
      <c r="PD83" s="154"/>
      <c r="PE83" s="154"/>
      <c r="PF83" s="154"/>
      <c r="PG83" s="154"/>
      <c r="PH83" s="154"/>
      <c r="PI83" s="154"/>
      <c r="PJ83" s="154"/>
      <c r="PK83" s="154"/>
      <c r="PL83" s="154"/>
      <c r="PM83" s="154"/>
      <c r="PN83" s="154"/>
      <c r="PO83" s="154"/>
      <c r="PP83" s="154"/>
      <c r="PQ83" s="154"/>
      <c r="PR83" s="154"/>
      <c r="PS83" s="154"/>
      <c r="PT83" s="154"/>
      <c r="PU83" s="154"/>
      <c r="PV83" s="154"/>
      <c r="PW83" s="154"/>
      <c r="PX83" s="154"/>
      <c r="PY83" s="154"/>
      <c r="PZ83" s="154"/>
      <c r="QA83" s="154"/>
      <c r="QB83" s="154"/>
      <c r="QC83" s="154"/>
      <c r="QD83" s="154"/>
      <c r="QE83" s="154"/>
      <c r="QF83" s="154"/>
      <c r="QG83" s="154"/>
      <c r="QH83" s="154"/>
      <c r="QI83" s="154"/>
      <c r="QJ83" s="154"/>
      <c r="QK83" s="154"/>
      <c r="QL83" s="154"/>
      <c r="QM83" s="154"/>
      <c r="QN83" s="154"/>
      <c r="QO83" s="154"/>
      <c r="QP83" s="154"/>
      <c r="QQ83" s="154"/>
      <c r="QR83" s="154"/>
      <c r="QS83" s="154"/>
      <c r="QT83" s="154"/>
      <c r="QU83" s="154"/>
      <c r="QV83" s="154"/>
      <c r="QW83" s="154"/>
      <c r="QX83" s="154"/>
      <c r="QY83" s="154"/>
      <c r="QZ83" s="154"/>
      <c r="RA83" s="154"/>
      <c r="RB83" s="154"/>
      <c r="RC83" s="154"/>
      <c r="RD83" s="154"/>
      <c r="RE83" s="154"/>
      <c r="RF83" s="154"/>
      <c r="RG83" s="154"/>
      <c r="RH83" s="154"/>
      <c r="RI83" s="154"/>
      <c r="RJ83" s="154"/>
      <c r="RK83" s="154"/>
      <c r="RL83" s="154"/>
      <c r="RM83" s="154"/>
      <c r="RN83" s="154"/>
      <c r="RO83" s="154"/>
      <c r="RP83" s="154"/>
      <c r="RQ83" s="154"/>
      <c r="RR83" s="154"/>
      <c r="RS83" s="154"/>
      <c r="RT83" s="154"/>
      <c r="RU83" s="154"/>
      <c r="RV83" s="154"/>
      <c r="RW83" s="154"/>
      <c r="RX83" s="154"/>
      <c r="RY83" s="154"/>
      <c r="RZ83" s="154"/>
      <c r="SA83" s="154"/>
      <c r="SB83" s="154"/>
      <c r="SC83" s="154"/>
      <c r="SD83" s="154"/>
      <c r="SE83" s="154"/>
      <c r="SF83" s="154"/>
      <c r="SG83" s="154"/>
      <c r="SH83" s="154"/>
      <c r="SI83" s="154"/>
      <c r="SJ83" s="154"/>
      <c r="SK83" s="154"/>
      <c r="SL83" s="154"/>
      <c r="SM83" s="154"/>
      <c r="SN83" s="154"/>
      <c r="SO83" s="154"/>
      <c r="SP83" s="154"/>
      <c r="SQ83" s="154"/>
      <c r="SR83" s="154"/>
      <c r="SS83" s="154"/>
      <c r="ST83" s="154"/>
      <c r="SU83" s="154"/>
      <c r="SV83" s="154"/>
      <c r="SW83" s="154"/>
      <c r="SX83" s="154"/>
      <c r="SY83" s="154"/>
      <c r="SZ83" s="154"/>
      <c r="TA83" s="154"/>
      <c r="TB83" s="154"/>
      <c r="TC83" s="154"/>
      <c r="TD83" s="154"/>
      <c r="TE83" s="154"/>
      <c r="TF83" s="154"/>
      <c r="TG83" s="154"/>
      <c r="TH83" s="154"/>
      <c r="TI83" s="154"/>
      <c r="TJ83" s="154"/>
      <c r="TK83" s="154"/>
      <c r="TL83" s="154"/>
      <c r="TM83" s="154"/>
      <c r="TN83" s="154"/>
      <c r="TO83" s="154"/>
      <c r="TP83" s="154"/>
      <c r="TQ83" s="154"/>
      <c r="TR83" s="154"/>
      <c r="TS83" s="154"/>
      <c r="TT83" s="154"/>
      <c r="TU83" s="154"/>
      <c r="TV83" s="154"/>
      <c r="TW83" s="154"/>
      <c r="TX83" s="154"/>
      <c r="TY83" s="154"/>
      <c r="TZ83" s="154"/>
      <c r="UA83" s="154"/>
      <c r="UB83" s="154"/>
      <c r="UC83" s="154"/>
      <c r="UD83" s="154"/>
      <c r="UE83" s="154"/>
      <c r="UF83" s="154"/>
      <c r="UG83" s="154"/>
      <c r="UH83" s="154"/>
      <c r="UI83" s="154"/>
      <c r="UJ83" s="154"/>
      <c r="UK83" s="154"/>
      <c r="UL83" s="154"/>
      <c r="UM83" s="154"/>
      <c r="UN83" s="154"/>
      <c r="UO83" s="154"/>
      <c r="UP83" s="154"/>
      <c r="UQ83" s="154"/>
      <c r="UR83" s="154"/>
      <c r="US83" s="154"/>
      <c r="UT83" s="154"/>
      <c r="UU83" s="154"/>
      <c r="UV83" s="154"/>
      <c r="UW83" s="154"/>
      <c r="UX83" s="154"/>
      <c r="UY83" s="154"/>
      <c r="UZ83" s="154"/>
      <c r="VA83" s="154"/>
      <c r="VB83" s="154"/>
      <c r="VC83" s="154"/>
      <c r="VD83" s="154"/>
      <c r="VE83" s="154"/>
      <c r="VF83" s="154"/>
      <c r="VG83" s="154"/>
      <c r="VH83" s="154"/>
      <c r="VI83" s="154"/>
      <c r="VJ83" s="154"/>
      <c r="VK83" s="154"/>
      <c r="VL83" s="154"/>
      <c r="VM83" s="154"/>
      <c r="VN83" s="154"/>
      <c r="VO83" s="154"/>
      <c r="VP83" s="154"/>
      <c r="VQ83" s="154"/>
      <c r="VR83" s="154"/>
      <c r="VS83" s="154"/>
      <c r="VT83" s="154"/>
      <c r="VU83" s="154"/>
      <c r="VV83" s="154"/>
      <c r="VW83" s="154"/>
      <c r="VX83" s="154"/>
      <c r="VY83" s="154"/>
      <c r="VZ83" s="154"/>
      <c r="WA83" s="154"/>
      <c r="WB83" s="154"/>
      <c r="WC83" s="154"/>
      <c r="WD83" s="154"/>
      <c r="WE83" s="154"/>
      <c r="WF83" s="154"/>
      <c r="WG83" s="154"/>
      <c r="WH83" s="154"/>
      <c r="WI83" s="154"/>
      <c r="WJ83" s="154"/>
      <c r="WK83" s="154"/>
      <c r="WL83" s="154"/>
      <c r="WM83" s="154"/>
      <c r="WN83" s="154"/>
      <c r="WO83" s="154"/>
      <c r="WP83" s="154"/>
      <c r="WQ83" s="154"/>
      <c r="WR83" s="154"/>
      <c r="WS83" s="154"/>
      <c r="WT83" s="154"/>
      <c r="WU83" s="154"/>
      <c r="WV83" s="154"/>
      <c r="WW83" s="154"/>
      <c r="WX83" s="154"/>
      <c r="WY83" s="154"/>
      <c r="WZ83" s="154"/>
      <c r="XA83" s="154"/>
      <c r="XB83" s="154"/>
      <c r="XC83" s="154"/>
      <c r="XD83" s="154"/>
      <c r="XE83" s="154"/>
      <c r="XF83" s="154"/>
      <c r="XG83" s="154"/>
      <c r="XH83" s="154"/>
      <c r="XI83" s="154"/>
      <c r="XJ83" s="154"/>
      <c r="XK83" s="154"/>
      <c r="XL83" s="154"/>
      <c r="XM83" s="154"/>
      <c r="XN83" s="154"/>
      <c r="XO83" s="154"/>
      <c r="XP83" s="154"/>
      <c r="XQ83" s="154"/>
      <c r="XR83" s="154"/>
      <c r="XS83" s="154"/>
      <c r="XT83" s="154"/>
      <c r="XU83" s="154"/>
      <c r="XV83" s="154"/>
      <c r="XW83" s="154"/>
      <c r="XX83" s="154"/>
      <c r="XY83" s="154"/>
      <c r="XZ83" s="154"/>
      <c r="YA83" s="154"/>
      <c r="YB83" s="154"/>
      <c r="YC83" s="154"/>
      <c r="YD83" s="154"/>
      <c r="YE83" s="154"/>
      <c r="YF83" s="154"/>
      <c r="YG83" s="154"/>
      <c r="YH83" s="154"/>
      <c r="YI83" s="154"/>
      <c r="YJ83" s="154"/>
      <c r="YK83" s="154"/>
      <c r="YL83" s="154"/>
      <c r="YM83" s="154"/>
      <c r="YN83" s="154"/>
      <c r="YO83" s="154"/>
      <c r="YP83" s="154"/>
      <c r="YQ83" s="154"/>
      <c r="YR83" s="154"/>
      <c r="YS83" s="154"/>
      <c r="YT83" s="154"/>
      <c r="YU83" s="154"/>
      <c r="YV83" s="154"/>
      <c r="YW83" s="154"/>
      <c r="YX83" s="154"/>
      <c r="YY83" s="154"/>
      <c r="YZ83" s="154"/>
      <c r="ZA83" s="154"/>
      <c r="ZB83" s="154"/>
      <c r="ZC83" s="154"/>
      <c r="ZD83" s="154"/>
      <c r="ZE83" s="154"/>
      <c r="ZF83" s="154"/>
      <c r="ZG83" s="154"/>
      <c r="ZH83" s="154"/>
      <c r="ZI83" s="154"/>
      <c r="ZJ83" s="154"/>
      <c r="ZK83" s="154"/>
      <c r="ZL83" s="154"/>
      <c r="ZM83" s="154"/>
      <c r="ZN83" s="154"/>
      <c r="ZO83" s="154"/>
      <c r="ZP83" s="154"/>
      <c r="ZQ83" s="154"/>
      <c r="ZR83" s="154"/>
      <c r="ZS83" s="154"/>
      <c r="ZT83" s="154"/>
      <c r="ZU83" s="154"/>
      <c r="ZV83" s="154"/>
      <c r="ZW83" s="154"/>
      <c r="ZX83" s="154"/>
      <c r="ZY83" s="154"/>
      <c r="ZZ83" s="154"/>
      <c r="AAA83" s="154"/>
      <c r="AAB83" s="154"/>
      <c r="AAC83" s="154"/>
      <c r="AAD83" s="154"/>
      <c r="AAE83" s="154"/>
      <c r="AAF83" s="154"/>
      <c r="AAG83" s="154"/>
      <c r="AAH83" s="154"/>
      <c r="AAI83" s="154"/>
      <c r="AAJ83" s="154"/>
      <c r="AAK83" s="154"/>
      <c r="AAL83" s="154"/>
      <c r="AAM83" s="154"/>
      <c r="AAN83" s="154"/>
      <c r="AAO83" s="154"/>
      <c r="AAP83" s="154"/>
      <c r="AAQ83" s="154"/>
      <c r="AAR83" s="154"/>
      <c r="AAS83" s="154"/>
      <c r="AAT83" s="154"/>
      <c r="AAU83" s="154"/>
      <c r="AAV83" s="154"/>
      <c r="AAW83" s="154"/>
      <c r="AAX83" s="154"/>
      <c r="AAY83" s="154"/>
      <c r="AAZ83" s="154"/>
      <c r="ABA83" s="154"/>
      <c r="ABB83" s="154"/>
      <c r="ABC83" s="154"/>
      <c r="ABD83" s="154"/>
      <c r="ABE83" s="154"/>
      <c r="ABF83" s="154"/>
      <c r="ABG83" s="154"/>
      <c r="ABH83" s="154"/>
      <c r="ABI83" s="154"/>
      <c r="ABJ83" s="154"/>
      <c r="ABK83" s="154"/>
      <c r="ABL83" s="154"/>
      <c r="ABM83" s="154"/>
      <c r="ABN83" s="154"/>
      <c r="ABO83" s="154"/>
      <c r="ABP83" s="154"/>
      <c r="ABQ83" s="154"/>
      <c r="ABR83" s="154"/>
      <c r="ABS83" s="154"/>
      <c r="ABT83" s="154"/>
      <c r="ABU83" s="154"/>
      <c r="ABV83" s="154"/>
      <c r="ABW83" s="154"/>
      <c r="ABX83" s="154"/>
      <c r="ABY83" s="154"/>
      <c r="ABZ83" s="154"/>
      <c r="ACA83" s="154"/>
      <c r="ACB83" s="154"/>
      <c r="ACC83" s="154"/>
      <c r="ACD83" s="154"/>
      <c r="ACE83" s="154"/>
      <c r="ACF83" s="154"/>
      <c r="ACG83" s="154"/>
      <c r="ACH83" s="154"/>
      <c r="ACI83" s="154"/>
      <c r="ACJ83" s="154"/>
      <c r="ACK83" s="154"/>
      <c r="ACL83" s="154"/>
      <c r="ACM83" s="154"/>
      <c r="ACN83" s="154"/>
      <c r="ACO83" s="154"/>
      <c r="ACP83" s="154"/>
      <c r="ACQ83" s="154"/>
      <c r="ACR83" s="154"/>
      <c r="ACS83" s="154"/>
      <c r="ACT83" s="154"/>
      <c r="ACU83" s="154"/>
      <c r="ACV83" s="154"/>
      <c r="ACW83" s="154"/>
      <c r="ACX83" s="154"/>
      <c r="ACY83" s="154"/>
      <c r="ACZ83" s="154"/>
      <c r="ADA83" s="154"/>
      <c r="ADB83" s="154"/>
      <c r="ADC83" s="154"/>
      <c r="ADD83" s="154"/>
      <c r="ADE83" s="154"/>
      <c r="ADF83" s="154"/>
      <c r="ADG83" s="154"/>
      <c r="ADH83" s="154"/>
      <c r="ADI83" s="154"/>
      <c r="ADJ83" s="154"/>
      <c r="ADK83" s="154"/>
      <c r="ADL83" s="154"/>
      <c r="ADM83" s="154"/>
      <c r="ADN83" s="154"/>
      <c r="ADO83" s="154"/>
      <c r="ADP83" s="154"/>
      <c r="ADQ83" s="154"/>
      <c r="ADR83" s="154"/>
      <c r="ADS83" s="154"/>
      <c r="ADT83" s="154"/>
      <c r="ADU83" s="154"/>
      <c r="ADV83" s="154"/>
      <c r="ADW83" s="154"/>
      <c r="ADX83" s="154"/>
      <c r="ADY83" s="154"/>
      <c r="ADZ83" s="154"/>
      <c r="AEA83" s="154"/>
      <c r="AEB83" s="154"/>
      <c r="AEC83" s="154"/>
      <c r="AED83" s="154"/>
      <c r="AEE83" s="154"/>
      <c r="AEF83" s="154"/>
      <c r="AEG83" s="154"/>
      <c r="AEH83" s="154"/>
      <c r="AEI83" s="154"/>
      <c r="AEJ83" s="154"/>
      <c r="AEK83" s="154"/>
      <c r="AEL83" s="154"/>
      <c r="AEM83" s="154"/>
      <c r="AEN83" s="154"/>
      <c r="AEO83" s="154"/>
      <c r="AEP83" s="154"/>
      <c r="AEQ83" s="154"/>
      <c r="AER83" s="154"/>
      <c r="AES83" s="154"/>
      <c r="AET83" s="154"/>
      <c r="AEU83" s="154"/>
      <c r="AEV83" s="154"/>
      <c r="AEW83" s="154"/>
      <c r="AEX83" s="154"/>
      <c r="AEY83" s="154"/>
      <c r="AEZ83" s="154"/>
      <c r="AFA83" s="154"/>
      <c r="AFB83" s="154"/>
      <c r="AFC83" s="154"/>
      <c r="AFD83" s="154"/>
      <c r="AFE83" s="154"/>
      <c r="AFF83" s="154"/>
      <c r="AFG83" s="154"/>
      <c r="AFH83" s="154"/>
      <c r="AFI83" s="154"/>
      <c r="AFJ83" s="154"/>
      <c r="AFK83" s="154"/>
      <c r="AFL83" s="154"/>
      <c r="AFM83" s="154"/>
      <c r="AFN83" s="154"/>
      <c r="AFO83" s="154"/>
      <c r="AFP83" s="154"/>
      <c r="AFQ83" s="154"/>
      <c r="AFR83" s="154"/>
      <c r="AFS83" s="154"/>
      <c r="AFT83" s="154"/>
      <c r="AFU83" s="154"/>
      <c r="AFV83" s="154"/>
      <c r="AFW83" s="154"/>
      <c r="AFX83" s="154"/>
      <c r="AFY83" s="154"/>
      <c r="AFZ83" s="154"/>
      <c r="AGA83" s="154"/>
      <c r="AGB83" s="154"/>
      <c r="AGC83" s="154"/>
      <c r="AGD83" s="154"/>
      <c r="AGE83" s="154"/>
      <c r="AGF83" s="154"/>
      <c r="AGG83" s="154"/>
      <c r="AGH83" s="154"/>
      <c r="AGI83" s="154"/>
      <c r="AGJ83" s="154"/>
      <c r="AGK83" s="154"/>
      <c r="AGL83" s="154"/>
      <c r="AGM83" s="154"/>
      <c r="AGN83" s="154"/>
      <c r="AGO83" s="154"/>
      <c r="AGP83" s="154"/>
      <c r="AGQ83" s="154"/>
      <c r="AGR83" s="154"/>
      <c r="AGS83" s="154"/>
      <c r="AGT83" s="154"/>
      <c r="AGU83" s="154"/>
      <c r="AGV83" s="154"/>
      <c r="AGW83" s="154"/>
      <c r="AGX83" s="154"/>
      <c r="AGY83" s="154"/>
      <c r="AGZ83" s="154"/>
      <c r="AHA83" s="154"/>
      <c r="AHB83" s="154"/>
      <c r="AHC83" s="154"/>
      <c r="AHD83" s="154"/>
      <c r="AHE83" s="154"/>
      <c r="AHF83" s="154"/>
      <c r="AHG83" s="154"/>
      <c r="AHH83" s="154"/>
      <c r="AHI83" s="154"/>
      <c r="AHJ83" s="154"/>
      <c r="AHK83" s="154"/>
      <c r="AHL83" s="154"/>
      <c r="AHM83" s="154"/>
      <c r="AHN83" s="154"/>
      <c r="AHO83" s="154"/>
      <c r="AHP83" s="154"/>
      <c r="AHQ83" s="154"/>
      <c r="AHR83" s="154"/>
      <c r="AHS83" s="154"/>
      <c r="AHT83" s="154"/>
      <c r="AHU83" s="154"/>
      <c r="AHV83" s="154"/>
      <c r="AHW83" s="154"/>
      <c r="AHX83" s="154"/>
      <c r="AHY83" s="154"/>
      <c r="AHZ83" s="154"/>
      <c r="AIA83" s="154"/>
      <c r="AIB83" s="154"/>
      <c r="AIC83" s="154"/>
      <c r="AID83" s="154"/>
      <c r="AIE83" s="154"/>
      <c r="AIF83" s="154"/>
      <c r="AIG83" s="154"/>
      <c r="AIH83" s="154"/>
      <c r="AII83" s="154"/>
      <c r="AIJ83" s="154"/>
      <c r="AIK83" s="154"/>
      <c r="AIL83" s="154"/>
      <c r="AIM83" s="154"/>
      <c r="AIN83" s="154"/>
      <c r="AIO83" s="154"/>
      <c r="AIP83" s="154"/>
      <c r="AIQ83" s="154"/>
      <c r="AIR83" s="154"/>
      <c r="AIS83" s="154"/>
      <c r="AIT83" s="154"/>
      <c r="AIU83" s="154"/>
      <c r="AIV83" s="154"/>
      <c r="AIW83" s="154"/>
      <c r="AIX83" s="154"/>
      <c r="AIY83" s="154"/>
      <c r="AIZ83" s="154"/>
      <c r="AJA83" s="154"/>
      <c r="AJB83" s="154"/>
      <c r="AJC83" s="154"/>
      <c r="AJD83" s="154"/>
      <c r="AJE83" s="154"/>
      <c r="AJF83" s="154"/>
      <c r="AJG83" s="154"/>
      <c r="AJH83" s="154"/>
      <c r="AJI83" s="154"/>
      <c r="AJJ83" s="154"/>
      <c r="AJK83" s="154"/>
      <c r="AJL83" s="154"/>
      <c r="AJM83" s="154"/>
      <c r="AJN83" s="154"/>
      <c r="AJO83" s="154"/>
      <c r="AJP83" s="154"/>
      <c r="AJQ83" s="154"/>
      <c r="AJR83" s="154"/>
      <c r="AJS83" s="154"/>
      <c r="AJT83" s="154"/>
      <c r="AJU83" s="154"/>
      <c r="AJV83" s="154"/>
      <c r="AJW83" s="154"/>
      <c r="AJX83" s="154"/>
      <c r="AJY83" s="154"/>
      <c r="AJZ83" s="154"/>
      <c r="AKA83" s="154"/>
      <c r="AKB83" s="154"/>
      <c r="AKC83" s="154"/>
      <c r="AKD83" s="154"/>
      <c r="AKE83" s="154"/>
      <c r="AKF83" s="154"/>
      <c r="AKG83" s="154"/>
      <c r="AKH83" s="154"/>
      <c r="AKI83" s="154"/>
      <c r="AKJ83" s="154"/>
      <c r="AKK83" s="154"/>
      <c r="AKL83" s="154"/>
      <c r="AKM83" s="154"/>
      <c r="AKN83" s="154"/>
      <c r="AKO83" s="154"/>
      <c r="AKP83" s="154"/>
      <c r="AKQ83" s="154"/>
      <c r="AKR83" s="154"/>
      <c r="AKS83" s="154"/>
      <c r="AKT83" s="154"/>
      <c r="AKU83" s="154"/>
      <c r="AKV83" s="154"/>
      <c r="AKW83" s="154"/>
      <c r="AKX83" s="154"/>
      <c r="AKY83" s="154"/>
      <c r="AKZ83" s="154"/>
      <c r="ALA83" s="154"/>
      <c r="ALB83" s="154"/>
      <c r="ALC83" s="154"/>
      <c r="ALD83" s="154"/>
      <c r="ALE83" s="154"/>
      <c r="ALF83" s="154"/>
      <c r="ALG83" s="154"/>
      <c r="ALH83" s="154"/>
      <c r="ALI83" s="154"/>
      <c r="ALJ83" s="154"/>
      <c r="ALK83" s="154"/>
      <c r="ALL83" s="154"/>
      <c r="ALM83" s="154"/>
      <c r="ALN83" s="154"/>
      <c r="ALO83" s="154"/>
      <c r="ALP83" s="154"/>
      <c r="ALQ83" s="154"/>
      <c r="ALR83" s="154"/>
    </row>
    <row r="84" spans="1:1006" ht="15.75" thickBot="1">
      <c r="A84" s="42" t="s">
        <v>65</v>
      </c>
      <c r="B84" s="11"/>
      <c r="C84" s="43" t="s">
        <v>91</v>
      </c>
      <c r="D84" s="11"/>
      <c r="E84" s="11"/>
      <c r="F84" s="11"/>
      <c r="G84" s="19">
        <f>G85+G95</f>
        <v>16538.689999999999</v>
      </c>
      <c r="H84" s="19">
        <f>H85+H95</f>
        <v>21139.74</v>
      </c>
      <c r="I84" s="349"/>
      <c r="J84" s="315">
        <f t="shared" ref="J84:O84" si="54">J85+J95</f>
        <v>11701.728000000001</v>
      </c>
      <c r="K84" s="315">
        <f t="shared" si="54"/>
        <v>2535.2910000000002</v>
      </c>
      <c r="L84" s="315">
        <f t="shared" si="54"/>
        <v>0</v>
      </c>
      <c r="M84" s="315">
        <f t="shared" si="54"/>
        <v>647.80200000000002</v>
      </c>
      <c r="N84" s="315">
        <f t="shared" si="54"/>
        <v>826.93450000000007</v>
      </c>
      <c r="O84" s="315">
        <f t="shared" si="54"/>
        <v>826.93450000000007</v>
      </c>
      <c r="P84" s="293">
        <f t="shared" si="52"/>
        <v>16538.689999999999</v>
      </c>
      <c r="Q84" s="367">
        <f t="shared" si="51"/>
        <v>0</v>
      </c>
    </row>
    <row r="85" spans="1:1006" ht="15" thickBot="1">
      <c r="A85" s="22" t="s">
        <v>67</v>
      </c>
      <c r="B85" s="23"/>
      <c r="C85" s="23" t="s">
        <v>92</v>
      </c>
      <c r="D85" s="23"/>
      <c r="E85" s="23"/>
      <c r="F85" s="23"/>
      <c r="G85" s="24">
        <f>SUM(G86:G94)</f>
        <v>8991.64</v>
      </c>
      <c r="H85" s="24">
        <f>SUM(H86:H94)</f>
        <v>11493.11</v>
      </c>
      <c r="I85" s="349"/>
      <c r="J85" s="316">
        <f t="shared" ref="J85:O85" si="55">SUM(J86:J94)</f>
        <v>5557.1850000000004</v>
      </c>
      <c r="K85" s="316">
        <f t="shared" si="55"/>
        <v>2535.2910000000002</v>
      </c>
      <c r="L85" s="316">
        <f t="shared" si="55"/>
        <v>0</v>
      </c>
      <c r="M85" s="316">
        <f t="shared" si="55"/>
        <v>0</v>
      </c>
      <c r="N85" s="316">
        <f t="shared" si="55"/>
        <v>449.58199999999999</v>
      </c>
      <c r="O85" s="316">
        <f t="shared" si="55"/>
        <v>449.58199999999999</v>
      </c>
      <c r="P85" s="292">
        <f t="shared" si="52"/>
        <v>8991.6400000000012</v>
      </c>
      <c r="Q85" s="367">
        <f t="shared" si="51"/>
        <v>0</v>
      </c>
    </row>
    <row r="86" spans="1:1006" ht="36">
      <c r="A86" s="294" t="s">
        <v>7254</v>
      </c>
      <c r="B86" s="302">
        <v>87872</v>
      </c>
      <c r="C86" s="358" t="str">
        <f>IFERROR(VLOOKUP(B86,'Serviços FEV2019'!$A$1:$AC$17000,2,),IFERROR(VLOOKUP(B86,'ORSE FEV2019'!$A$1:$S$16684,2,),VLOOKUP(B86,'COMPOSIÇÕES IFAL'!$B$1:$X$12973,2,)))</f>
        <v>CHAPISCO APLICADO SOMENTE EM ESTRUTURAS DE CONCRETO EM ALVENARIAS INTERNAS, COM DESEMPENADEIRA DENTADA.  ARGAMASSA INDUSTRIALIZADA COM PREPARO EM MISTURADOR 300 KG. AF_06/2014</v>
      </c>
      <c r="D86" s="296" t="str">
        <f>IFERROR(VLOOKUP(B86,'Serviços FEV2019'!$A$1:$AC$17000,3,),IFERROR(VLOOKUP(B86,'ORSE FEV2019'!$A$1:$S$16684,3,),VLOOKUP(B86,'COMPOSIÇÕES IFAL'!$B$1:$X$12973,3,)))</f>
        <v>M2</v>
      </c>
      <c r="E86" s="303">
        <f>Memorial!E79</f>
        <v>60.19</v>
      </c>
      <c r="F86" s="134">
        <f>IFERROR(VLOOKUP(B86,'Serviços FEV2019'!$A$1:$AC$17000,5,),IFERROR(VLOOKUP(B86,'ORSE FEV2019'!$A$1:$S$16684,4,),VLOOKUP(B86,'COMPOSIÇÕES IFAL'!$B$1:$X$12973,6,)))</f>
        <v>13.4</v>
      </c>
      <c r="G86" s="298">
        <f t="shared" ref="G86:G94" si="56">ROUND(F86*E86,2)</f>
        <v>806.55</v>
      </c>
      <c r="H86" s="298">
        <f t="shared" ref="H86:H94" si="57">ROUND(G86*(1+$E$121),2)</f>
        <v>1030.93</v>
      </c>
      <c r="I86" s="351"/>
      <c r="J86" s="352">
        <f t="shared" ref="J86:M101" si="58">$G86*0.9</f>
        <v>725.89499999999998</v>
      </c>
      <c r="K86" s="352"/>
      <c r="L86" s="352"/>
      <c r="M86" s="352"/>
      <c r="N86" s="317">
        <f t="shared" ref="N86:O94" si="59">$G86*0.05</f>
        <v>40.327500000000001</v>
      </c>
      <c r="O86" s="317">
        <f t="shared" si="59"/>
        <v>40.327500000000001</v>
      </c>
      <c r="P86" s="204">
        <f t="shared" si="52"/>
        <v>806.55</v>
      </c>
      <c r="Q86" s="367">
        <f t="shared" si="51"/>
        <v>0</v>
      </c>
    </row>
    <row r="87" spans="1:1006" ht="36">
      <c r="A87" s="294" t="s">
        <v>7255</v>
      </c>
      <c r="B87" s="302">
        <v>87530</v>
      </c>
      <c r="C87" s="358" t="str">
        <f>IFERROR(VLOOKUP(B87,'Serviços FEV2019'!$A$1:$AC$17000,2,),IFERROR(VLOOKUP(B87,'ORSE FEV2019'!$A$1:$S$16684,2,),VLOOKUP(B87,'COMPOSIÇÕES IFAL'!$B$1:$X$12973,2,)))</f>
        <v>MASSA ÚNICA, PARA RECEBIMENTO DE PINTURA, EM ARGAMASSA TRAÇO 1:2:8, PREPARO MANUAL, APLICADA MANUALMENTE EM FACES INTERNAS DE PAREDES, ESPESSURA DE 20MM, COM EXECUÇÃO DE TALISCAS. AF_06/2014</v>
      </c>
      <c r="D87" s="296" t="str">
        <f>IFERROR(VLOOKUP(B87,'Serviços FEV2019'!$A$1:$AC$17000,3,),IFERROR(VLOOKUP(B87,'ORSE FEV2019'!$A$1:$S$16684,3,),VLOOKUP(B87,'COMPOSIÇÕES IFAL'!$B$1:$X$12973,3,)))</f>
        <v>M2</v>
      </c>
      <c r="E87" s="303">
        <f>Memorial!E80</f>
        <v>60.19</v>
      </c>
      <c r="F87" s="134">
        <f>IFERROR(VLOOKUP(B87,'Serviços FEV2019'!$A$1:$AC$17000,5,),IFERROR(VLOOKUP(B87,'ORSE FEV2019'!$A$1:$S$16684,4,),VLOOKUP(B87,'COMPOSIÇÕES IFAL'!$B$1:$X$12973,6,)))</f>
        <v>29.02</v>
      </c>
      <c r="G87" s="298">
        <f t="shared" si="56"/>
        <v>1746.71</v>
      </c>
      <c r="H87" s="298">
        <f t="shared" si="57"/>
        <v>2232.64</v>
      </c>
      <c r="I87" s="351"/>
      <c r="J87" s="352">
        <f t="shared" si="58"/>
        <v>1572.039</v>
      </c>
      <c r="K87" s="352"/>
      <c r="L87" s="352"/>
      <c r="M87" s="352"/>
      <c r="N87" s="317">
        <f t="shared" si="59"/>
        <v>87.33550000000001</v>
      </c>
      <c r="O87" s="317">
        <f t="shared" si="59"/>
        <v>87.33550000000001</v>
      </c>
      <c r="P87" s="204">
        <f t="shared" si="52"/>
        <v>1746.7099999999998</v>
      </c>
      <c r="Q87" s="367">
        <f t="shared" si="51"/>
        <v>0</v>
      </c>
    </row>
    <row r="88" spans="1:1006" ht="36">
      <c r="A88" s="294" t="s">
        <v>7256</v>
      </c>
      <c r="B88" s="302">
        <v>87264</v>
      </c>
      <c r="C88" s="358" t="str">
        <f>IFERROR(VLOOKUP(B88,'Serviços FEV2019'!$A$1:$AC$17000,2,),IFERROR(VLOOKUP(B88,'ORSE FEV2019'!$A$1:$S$16684,2,),VLOOKUP(B88,'COMPOSIÇÕES IFAL'!$B$1:$X$12973,2,)))</f>
        <v>REVESTIMENTO CERÂMICO PARA PAREDES INTERNAS COM PLACAS TIPO ESMALTADA EXTRA DE DIMENSÕES 20X20 CM APLICADAS EM AMBIENTES DE ÁREA MENOR QUE 5 M² NA ALTURA INTEIRA DAS PAREDES. AF_06/2014</v>
      </c>
      <c r="D88" s="296" t="str">
        <f>IFERROR(VLOOKUP(B88,'Serviços FEV2019'!$A$1:$AC$17000,3,),IFERROR(VLOOKUP(B88,'ORSE FEV2019'!$A$1:$S$16684,3,),VLOOKUP(B88,'COMPOSIÇÕES IFAL'!$B$1:$X$12973,3,)))</f>
        <v>M2</v>
      </c>
      <c r="E88" s="303">
        <f>Memorial!E81</f>
        <v>49.92</v>
      </c>
      <c r="F88" s="134">
        <f>IFERROR(VLOOKUP(B88,'Serviços FEV2019'!$A$1:$AC$17000,5,),IFERROR(VLOOKUP(B88,'ORSE FEV2019'!$A$1:$S$16684,4,),VLOOKUP(B88,'COMPOSIÇÕES IFAL'!$B$1:$X$12973,6,)))</f>
        <v>39.76</v>
      </c>
      <c r="G88" s="298">
        <f t="shared" si="56"/>
        <v>1984.82</v>
      </c>
      <c r="H88" s="298">
        <f t="shared" si="57"/>
        <v>2537</v>
      </c>
      <c r="I88" s="351"/>
      <c r="J88" s="352">
        <f t="shared" si="58"/>
        <v>1786.338</v>
      </c>
      <c r="K88" s="352"/>
      <c r="L88" s="352"/>
      <c r="M88" s="352"/>
      <c r="N88" s="317">
        <f t="shared" si="59"/>
        <v>99.241</v>
      </c>
      <c r="O88" s="317">
        <f t="shared" si="59"/>
        <v>99.241</v>
      </c>
      <c r="P88" s="204">
        <f t="shared" si="52"/>
        <v>1984.82</v>
      </c>
      <c r="Q88" s="367">
        <f t="shared" si="51"/>
        <v>0</v>
      </c>
    </row>
    <row r="89" spans="1:1006">
      <c r="A89" s="294" t="s">
        <v>7257</v>
      </c>
      <c r="B89" s="302" t="s">
        <v>6943</v>
      </c>
      <c r="C89" s="358" t="str">
        <f>IFERROR(VLOOKUP(B89,'Serviços FEV2019'!$A$1:$AC$17000,2,),IFERROR(VLOOKUP(B89,'ORSE FEV2019'!$A$1:$S$16684,2,),VLOOKUP(B89,'COMPOSIÇÕES IFAL'!$B$1:$X$12973,2,)))</f>
        <v>EMASSAMENTO COM MASSA A OLEO, DUAS DEMAOS</v>
      </c>
      <c r="D89" s="296" t="str">
        <f>IFERROR(VLOOKUP(B89,'Serviços FEV2019'!$A$1:$AC$17000,3,),IFERROR(VLOOKUP(B89,'ORSE FEV2019'!$A$1:$S$16684,3,),VLOOKUP(B89,'COMPOSIÇÕES IFAL'!$B$1:$X$12973,3,)))</f>
        <v>M2</v>
      </c>
      <c r="E89" s="303">
        <f>Memorial!E82</f>
        <v>16.2</v>
      </c>
      <c r="F89" s="134">
        <f>IFERROR(VLOOKUP(B89,'Serviços FEV2019'!$A$1:$AC$17000,5,),IFERROR(VLOOKUP(B89,'ORSE FEV2019'!$A$1:$S$16684,4,),VLOOKUP(B89,'COMPOSIÇÕES IFAL'!$B$1:$X$12973,6,)))</f>
        <v>14.37</v>
      </c>
      <c r="G89" s="298">
        <f t="shared" si="56"/>
        <v>232.79</v>
      </c>
      <c r="H89" s="298">
        <f t="shared" si="57"/>
        <v>297.55</v>
      </c>
      <c r="I89" s="351"/>
      <c r="J89" s="352">
        <f t="shared" si="58"/>
        <v>209.511</v>
      </c>
      <c r="K89" s="352"/>
      <c r="L89" s="352"/>
      <c r="M89" s="352"/>
      <c r="N89" s="317">
        <f t="shared" si="59"/>
        <v>11.6395</v>
      </c>
      <c r="O89" s="317">
        <f t="shared" si="59"/>
        <v>11.6395</v>
      </c>
      <c r="P89" s="204">
        <f t="shared" si="52"/>
        <v>232.79</v>
      </c>
      <c r="Q89" s="367">
        <f t="shared" si="51"/>
        <v>0</v>
      </c>
    </row>
    <row r="90" spans="1:1006" ht="24">
      <c r="A90" s="294" t="s">
        <v>7258</v>
      </c>
      <c r="B90" s="302" t="str">
        <f>'COMPOSIÇÕES IFAL'!B245</f>
        <v>IFAL 6.01</v>
      </c>
      <c r="C90" s="358" t="str">
        <f>IFERROR(VLOOKUP(B90,'Serviços FEV2019'!$A$1:$AC$17000,2,),IFERROR(VLOOKUP(B90,'ORSE FEV2019'!$A$1:$S$16684,2,),VLOOKUP(B90,'COMPOSIÇÕES IFAL'!$B$1:$X$12973,2,)))</f>
        <v>REMOÇÃO DE PINTURA LÁTEX (RASPAGEM E/OU LIXAMENTO E/OU ESCOVAÇÃO), PAREDE E TETO</v>
      </c>
      <c r="D90" s="296" t="str">
        <f>IFERROR(VLOOKUP(B90,'Serviços FEV2019'!$A$1:$AC$17000,3,),IFERROR(VLOOKUP(B90,'ORSE FEV2019'!$A$1:$S$16684,3,),VLOOKUP(B90,'COMPOSIÇÕES IFAL'!$B$1:$X$12973,3,)))</f>
        <v>M2</v>
      </c>
      <c r="E90" s="303">
        <f>Memorial!E83</f>
        <v>232.8</v>
      </c>
      <c r="F90" s="134">
        <f>IFERROR(VLOOKUP(B90,'Serviços FEV2019'!$A$1:$AC$17000,5,),IFERROR(VLOOKUP(B90,'ORSE FEV2019'!$A$1:$S$16684,4,),VLOOKUP(B90,'COMPOSIÇÕES IFAL'!$B$1:$X$12973,6,)))</f>
        <v>6.03</v>
      </c>
      <c r="G90" s="298">
        <f t="shared" si="56"/>
        <v>1403.78</v>
      </c>
      <c r="H90" s="298">
        <f t="shared" si="57"/>
        <v>1794.31</v>
      </c>
      <c r="I90" s="351"/>
      <c r="J90" s="352">
        <f t="shared" si="58"/>
        <v>1263.402</v>
      </c>
      <c r="K90" s="352"/>
      <c r="L90" s="352"/>
      <c r="M90" s="352"/>
      <c r="N90" s="317">
        <f t="shared" si="59"/>
        <v>70.189000000000007</v>
      </c>
      <c r="O90" s="317">
        <f t="shared" si="59"/>
        <v>70.189000000000007</v>
      </c>
      <c r="P90" s="204">
        <f t="shared" si="52"/>
        <v>1403.7800000000002</v>
      </c>
      <c r="Q90" s="367">
        <f t="shared" si="51"/>
        <v>0</v>
      </c>
    </row>
    <row r="91" spans="1:1006">
      <c r="A91" s="294" t="s">
        <v>7259</v>
      </c>
      <c r="B91" s="302">
        <v>88484</v>
      </c>
      <c r="C91" s="358" t="str">
        <f>IFERROR(VLOOKUP(B91,'Serviços FEV2019'!$A$1:$AC$17000,2,),IFERROR(VLOOKUP(B91,'ORSE FEV2019'!$A$1:$S$16684,2,),VLOOKUP(B91,'COMPOSIÇÕES IFAL'!$B$1:$X$12973,2,)))</f>
        <v>APLICAÇÃO DE FUNDO SELADOR ACRÍLICO EM TETO, UMA DEMÃO. AF_06/2014</v>
      </c>
      <c r="D91" s="296" t="str">
        <f>IFERROR(VLOOKUP(B91,'Serviços FEV2019'!$A$1:$AC$17000,3,),IFERROR(VLOOKUP(B91,'ORSE FEV2019'!$A$1:$S$16684,3,),VLOOKUP(B91,'COMPOSIÇÕES IFAL'!$B$1:$X$12973,3,)))</f>
        <v>M2</v>
      </c>
      <c r="E91" s="303">
        <f>Memorial!E84</f>
        <v>105</v>
      </c>
      <c r="F91" s="134">
        <f>IFERROR(VLOOKUP(B91,'Serviços FEV2019'!$A$1:$AC$17000,5,),IFERROR(VLOOKUP(B91,'ORSE FEV2019'!$A$1:$S$16684,4,),VLOOKUP(B91,'COMPOSIÇÕES IFAL'!$B$1:$X$12973,6,)))</f>
        <v>1.93</v>
      </c>
      <c r="G91" s="298">
        <f t="shared" si="56"/>
        <v>202.65</v>
      </c>
      <c r="H91" s="298">
        <f t="shared" si="57"/>
        <v>259.02999999999997</v>
      </c>
      <c r="I91" s="351"/>
      <c r="J91" s="352"/>
      <c r="K91" s="352">
        <f t="shared" si="58"/>
        <v>182.38500000000002</v>
      </c>
      <c r="L91" s="352"/>
      <c r="M91" s="352"/>
      <c r="N91" s="317">
        <f t="shared" si="59"/>
        <v>10.1325</v>
      </c>
      <c r="O91" s="317">
        <f t="shared" si="59"/>
        <v>10.1325</v>
      </c>
      <c r="P91" s="204">
        <f t="shared" si="52"/>
        <v>202.65</v>
      </c>
      <c r="Q91" s="367">
        <f t="shared" si="51"/>
        <v>0</v>
      </c>
    </row>
    <row r="92" spans="1:1006">
      <c r="A92" s="294" t="s">
        <v>7260</v>
      </c>
      <c r="B92" s="302">
        <v>88485</v>
      </c>
      <c r="C92" s="358" t="str">
        <f>IFERROR(VLOOKUP(B92,'Serviços FEV2019'!$A$1:$AC$17000,2,),IFERROR(VLOOKUP(B92,'ORSE FEV2019'!$A$1:$S$16684,2,),VLOOKUP(B92,'COMPOSIÇÕES IFAL'!$B$1:$X$12973,2,)))</f>
        <v>APLICAÇÃO DE FUNDO SELADOR ACRÍLICO EM PAREDES, UMA DEMÃO. AF_06/2014</v>
      </c>
      <c r="D92" s="296" t="str">
        <f>IFERROR(VLOOKUP(B92,'Serviços FEV2019'!$A$1:$AC$17000,3,),IFERROR(VLOOKUP(B92,'ORSE FEV2019'!$A$1:$S$16684,3,),VLOOKUP(B92,'COMPOSIÇÕES IFAL'!$B$1:$X$12973,3,)))</f>
        <v>M2</v>
      </c>
      <c r="E92" s="303">
        <f>Memorial!E85</f>
        <v>127.8</v>
      </c>
      <c r="F92" s="134">
        <f>IFERROR(VLOOKUP(B92,'Serviços FEV2019'!$A$1:$AC$17000,5,),IFERROR(VLOOKUP(B92,'ORSE FEV2019'!$A$1:$S$16684,4,),VLOOKUP(B92,'COMPOSIÇÕES IFAL'!$B$1:$X$12973,6,)))</f>
        <v>1.67</v>
      </c>
      <c r="G92" s="298">
        <f t="shared" si="56"/>
        <v>213.43</v>
      </c>
      <c r="H92" s="298">
        <f t="shared" si="57"/>
        <v>272.81</v>
      </c>
      <c r="I92" s="351"/>
      <c r="J92" s="352"/>
      <c r="K92" s="352">
        <f t="shared" si="58"/>
        <v>192.08700000000002</v>
      </c>
      <c r="L92" s="352"/>
      <c r="M92" s="352"/>
      <c r="N92" s="317">
        <f t="shared" si="59"/>
        <v>10.671500000000002</v>
      </c>
      <c r="O92" s="317">
        <f t="shared" si="59"/>
        <v>10.671500000000002</v>
      </c>
      <c r="P92" s="204">
        <f t="shared" si="52"/>
        <v>213.43000000000004</v>
      </c>
      <c r="Q92" s="367">
        <f t="shared" si="51"/>
        <v>0</v>
      </c>
    </row>
    <row r="93" spans="1:1006" ht="24">
      <c r="A93" s="294" t="s">
        <v>7261</v>
      </c>
      <c r="B93" s="302">
        <v>88488</v>
      </c>
      <c r="C93" s="358" t="str">
        <f>IFERROR(VLOOKUP(B93,'Serviços FEV2019'!$A$1:$AC$17000,2,),IFERROR(VLOOKUP(B93,'ORSE FEV2019'!$A$1:$S$16684,2,),VLOOKUP(B93,'COMPOSIÇÕES IFAL'!$B$1:$X$12973,2,)))</f>
        <v>APLICAÇÃO MANUAL DE PINTURA COM TINTA LÁTEX ACRÍLICA EM TETO, DUAS DEMÃOS. AF_06/2014</v>
      </c>
      <c r="D93" s="296" t="str">
        <f>IFERROR(VLOOKUP(B93,'Serviços FEV2019'!$A$1:$AC$17000,3,),IFERROR(VLOOKUP(B93,'ORSE FEV2019'!$A$1:$S$16684,3,),VLOOKUP(B93,'COMPOSIÇÕES IFAL'!$B$1:$X$12973,3,)))</f>
        <v>M2</v>
      </c>
      <c r="E93" s="303">
        <f>Memorial!E86</f>
        <v>105</v>
      </c>
      <c r="F93" s="134">
        <f>IFERROR(VLOOKUP(B93,'Serviços FEV2019'!$A$1:$AC$17000,5,),IFERROR(VLOOKUP(B93,'ORSE FEV2019'!$A$1:$S$16684,4,),VLOOKUP(B93,'COMPOSIÇÕES IFAL'!$B$1:$X$12973,6,)))</f>
        <v>10.95</v>
      </c>
      <c r="G93" s="298">
        <f t="shared" si="56"/>
        <v>1149.75</v>
      </c>
      <c r="H93" s="298">
        <f t="shared" si="57"/>
        <v>1469.61</v>
      </c>
      <c r="I93" s="351"/>
      <c r="J93" s="352"/>
      <c r="K93" s="352">
        <f t="shared" si="58"/>
        <v>1034.7750000000001</v>
      </c>
      <c r="L93" s="352"/>
      <c r="M93" s="352"/>
      <c r="N93" s="317">
        <f t="shared" si="59"/>
        <v>57.487500000000004</v>
      </c>
      <c r="O93" s="317">
        <f t="shared" si="59"/>
        <v>57.487500000000004</v>
      </c>
      <c r="P93" s="204">
        <f t="shared" si="52"/>
        <v>1149.75</v>
      </c>
      <c r="Q93" s="367">
        <f t="shared" si="51"/>
        <v>0</v>
      </c>
    </row>
    <row r="94" spans="1:1006" ht="24.75" thickBot="1">
      <c r="A94" s="294" t="s">
        <v>7262</v>
      </c>
      <c r="B94" s="302">
        <v>88489</v>
      </c>
      <c r="C94" s="358" t="str">
        <f>IFERROR(VLOOKUP(B94,'Serviços FEV2019'!$A$1:$AC$17000,2,),IFERROR(VLOOKUP(B94,'ORSE FEV2019'!$A$1:$S$16684,2,),VLOOKUP(B94,'COMPOSIÇÕES IFAL'!$B$1:$X$12973,2,)))</f>
        <v>APLICAÇÃO MANUAL DE PINTURA COM TINTA LÁTEX ACRÍLICA EM PAREDES, DUAS DEMÃOS. AF_06/2014</v>
      </c>
      <c r="D94" s="296" t="str">
        <f>IFERROR(VLOOKUP(B94,'Serviços FEV2019'!$A$1:$AC$17000,3,),IFERROR(VLOOKUP(B94,'ORSE FEV2019'!$A$1:$S$16684,3,),VLOOKUP(B94,'COMPOSIÇÕES IFAL'!$B$1:$X$12973,3,)))</f>
        <v>M2</v>
      </c>
      <c r="E94" s="303">
        <f>Memorial!E87</f>
        <v>127.8</v>
      </c>
      <c r="F94" s="134">
        <f>IFERROR(VLOOKUP(B94,'Serviços FEV2019'!$A$1:$AC$17000,5,),IFERROR(VLOOKUP(B94,'ORSE FEV2019'!$A$1:$S$16684,4,),VLOOKUP(B94,'COMPOSIÇÕES IFAL'!$B$1:$X$12973,6,)))</f>
        <v>9.7899999999999991</v>
      </c>
      <c r="G94" s="298">
        <f t="shared" si="56"/>
        <v>1251.1600000000001</v>
      </c>
      <c r="H94" s="298">
        <f t="shared" si="57"/>
        <v>1599.23</v>
      </c>
      <c r="I94" s="351"/>
      <c r="J94" s="352"/>
      <c r="K94" s="352">
        <f t="shared" si="58"/>
        <v>1126.0440000000001</v>
      </c>
      <c r="L94" s="352"/>
      <c r="M94" s="352"/>
      <c r="N94" s="317">
        <f t="shared" si="59"/>
        <v>62.558000000000007</v>
      </c>
      <c r="O94" s="317">
        <f t="shared" si="59"/>
        <v>62.558000000000007</v>
      </c>
      <c r="P94" s="204">
        <f t="shared" si="52"/>
        <v>1251.1600000000001</v>
      </c>
      <c r="Q94" s="367">
        <f t="shared" si="51"/>
        <v>0</v>
      </c>
    </row>
    <row r="95" spans="1:1006" ht="15" thickBot="1">
      <c r="A95" s="13" t="s">
        <v>68</v>
      </c>
      <c r="B95" s="14"/>
      <c r="C95" s="14" t="s">
        <v>96</v>
      </c>
      <c r="D95" s="14"/>
      <c r="E95" s="14"/>
      <c r="F95" s="14"/>
      <c r="G95" s="15">
        <f>SUM(G96:G99)</f>
        <v>7547.05</v>
      </c>
      <c r="H95" s="15">
        <f>SUM(H96:H99)</f>
        <v>9646.630000000001</v>
      </c>
      <c r="I95" s="349"/>
      <c r="J95" s="316">
        <f t="shared" ref="J95:O95" si="60">SUM(J96:J99)</f>
        <v>6144.5430000000006</v>
      </c>
      <c r="K95" s="316">
        <f t="shared" si="60"/>
        <v>0</v>
      </c>
      <c r="L95" s="316">
        <f t="shared" si="60"/>
        <v>0</v>
      </c>
      <c r="M95" s="316">
        <f t="shared" si="60"/>
        <v>647.80200000000002</v>
      </c>
      <c r="N95" s="316">
        <f t="shared" si="60"/>
        <v>377.35250000000002</v>
      </c>
      <c r="O95" s="316">
        <f t="shared" si="60"/>
        <v>377.35250000000002</v>
      </c>
      <c r="P95" s="292">
        <f t="shared" si="52"/>
        <v>7547.05</v>
      </c>
      <c r="Q95" s="367">
        <f t="shared" si="51"/>
        <v>0</v>
      </c>
    </row>
    <row r="96" spans="1:1006" ht="24">
      <c r="A96" s="294" t="s">
        <v>7263</v>
      </c>
      <c r="B96" s="302">
        <v>87624</v>
      </c>
      <c r="C96" s="358" t="str">
        <f>IFERROR(VLOOKUP(B96,'Serviços FEV2019'!$A$1:$AC$17000,2,),IFERROR(VLOOKUP(B96,'ORSE FEV2019'!$A$1:$S$16684,2,),VLOOKUP(B96,'COMPOSIÇÕES IFAL'!$B$1:$X$12973,2,)))</f>
        <v>CONTRAPISO EM ARGAMASSA PRONTA, PREPARO MANUAL, APLICADO EM ÁREAS SECAS SOBRE LAJE, ADERIDO, ESPESSURA 2CM. AF_06/2014</v>
      </c>
      <c r="D96" s="296" t="str">
        <f>IFERROR(VLOOKUP(B96,'Serviços FEV2019'!$A$1:$AC$17000,3,),IFERROR(VLOOKUP(B96,'ORSE FEV2019'!$A$1:$S$16684,3,),VLOOKUP(B96,'COMPOSIÇÕES IFAL'!$B$1:$X$12973,3,)))</f>
        <v>M2</v>
      </c>
      <c r="E96" s="303">
        <f>Memorial!E89</f>
        <v>10.32</v>
      </c>
      <c r="F96" s="134">
        <f>IFERROR(VLOOKUP(B96,'Serviços FEV2019'!$A$1:$AC$17000,5,),IFERROR(VLOOKUP(B96,'ORSE FEV2019'!$A$1:$S$16684,4,),VLOOKUP(B96,'COMPOSIÇÕES IFAL'!$B$1:$X$12973,6,)))</f>
        <v>54.4</v>
      </c>
      <c r="G96" s="298">
        <f t="shared" ref="G96" si="61">ROUND(F96*E96,2)</f>
        <v>561.41</v>
      </c>
      <c r="H96" s="298">
        <f>ROUND(G96*(1+$E$121),2)</f>
        <v>717.59</v>
      </c>
      <c r="I96" s="220"/>
      <c r="J96" s="352">
        <f t="shared" si="58"/>
        <v>505.26900000000001</v>
      </c>
      <c r="K96" s="352"/>
      <c r="L96" s="352"/>
      <c r="M96" s="352"/>
      <c r="N96" s="317">
        <f t="shared" ref="N96:O101" si="62">$G96*0.05</f>
        <v>28.070499999999999</v>
      </c>
      <c r="O96" s="317">
        <f t="shared" si="62"/>
        <v>28.070499999999999</v>
      </c>
      <c r="P96" s="204">
        <f t="shared" si="52"/>
        <v>561.41000000000008</v>
      </c>
      <c r="Q96" s="367">
        <f t="shared" si="51"/>
        <v>0</v>
      </c>
    </row>
    <row r="97" spans="1:1006" ht="24">
      <c r="A97" s="294" t="s">
        <v>7264</v>
      </c>
      <c r="B97" s="302">
        <v>87246</v>
      </c>
      <c r="C97" s="358" t="str">
        <f>IFERROR(VLOOKUP(B97,'Serviços FEV2019'!$A$1:$AC$17000,2,),IFERROR(VLOOKUP(B97,'ORSE FEV2019'!$A$1:$S$16684,2,),VLOOKUP(B97,'COMPOSIÇÕES IFAL'!$B$1:$X$12973,2,)))</f>
        <v>REVESTIMENTO CERÂMICO PARA PISO COM PLACAS TIPO ESMALTADA EXTRA DE DIMENSÕES 35X35 CM APLICADA EM AMBIENTES DE ÁREA MENOR QUE 5 M2. AF_06/2014</v>
      </c>
      <c r="D97" s="296" t="str">
        <f>IFERROR(VLOOKUP(B97,'Serviços FEV2019'!$A$1:$AC$17000,3,),IFERROR(VLOOKUP(B97,'ORSE FEV2019'!$A$1:$S$16684,3,),VLOOKUP(B97,'COMPOSIÇÕES IFAL'!$B$1:$X$12973,3,)))</f>
        <v>M2</v>
      </c>
      <c r="E97" s="303">
        <f>Memorial!E90</f>
        <v>10.32</v>
      </c>
      <c r="F97" s="134">
        <f>IFERROR(VLOOKUP(B97,'Serviços FEV2019'!$A$1:$AC$17000,5,),IFERROR(VLOOKUP(B97,'ORSE FEV2019'!$A$1:$S$16684,4,),VLOOKUP(B97,'COMPOSIÇÕES IFAL'!$B$1:$X$12973,6,)))</f>
        <v>37.130000000000003</v>
      </c>
      <c r="G97" s="298">
        <f t="shared" ref="G97:G99" si="63">ROUND(F97*E97,2)</f>
        <v>383.18</v>
      </c>
      <c r="H97" s="298">
        <f>ROUND(G97*(1+$E$121),2)</f>
        <v>489.78</v>
      </c>
      <c r="I97" s="220"/>
      <c r="J97" s="352">
        <f t="shared" si="58"/>
        <v>344.86200000000002</v>
      </c>
      <c r="K97" s="352"/>
      <c r="L97" s="352"/>
      <c r="M97" s="352"/>
      <c r="N97" s="317">
        <f t="shared" si="62"/>
        <v>19.159000000000002</v>
      </c>
      <c r="O97" s="317">
        <f t="shared" si="62"/>
        <v>19.159000000000002</v>
      </c>
      <c r="P97" s="204">
        <f t="shared" si="52"/>
        <v>383.18</v>
      </c>
      <c r="Q97" s="367">
        <f t="shared" si="51"/>
        <v>0</v>
      </c>
    </row>
    <row r="98" spans="1:1006" ht="24">
      <c r="A98" s="294" t="s">
        <v>7265</v>
      </c>
      <c r="B98" s="302">
        <v>98673</v>
      </c>
      <c r="C98" s="358" t="str">
        <f>IFERROR(VLOOKUP(B98,'Serviços FEV2019'!$A$1:$AC$17000,2,),IFERROR(VLOOKUP(B98,'ORSE FEV2019'!$A$1:$S$16684,2,),VLOOKUP(B98,'COMPOSIÇÕES IFAL'!$B$1:$X$12973,2,)))</f>
        <v>PISO VINÍLICO SEMI-FLEXÍVEL EM PLACAS, PADRÃO LISO, ESPESSURA 3,2 MM, FIXADO COM COLA. AF_06/2018</v>
      </c>
      <c r="D98" s="296" t="str">
        <f>IFERROR(VLOOKUP(B98,'Serviços FEV2019'!$A$1:$AC$17000,3,),IFERROR(VLOOKUP(B98,'ORSE FEV2019'!$A$1:$S$16684,3,),VLOOKUP(B98,'COMPOSIÇÕES IFAL'!$B$1:$X$12973,3,)))</f>
        <v>M2</v>
      </c>
      <c r="E98" s="303">
        <f>Memorial!E91</f>
        <v>55.76</v>
      </c>
      <c r="F98" s="134">
        <f>IFERROR(VLOOKUP(B98,'Serviços FEV2019'!$A$1:$AC$17000,5,),IFERROR(VLOOKUP(B98,'ORSE FEV2019'!$A$1:$S$16684,4,),VLOOKUP(B98,'COMPOSIÇÕES IFAL'!$B$1:$X$12973,6,)))</f>
        <v>105.5</v>
      </c>
      <c r="G98" s="298">
        <f t="shared" si="63"/>
        <v>5882.68</v>
      </c>
      <c r="H98" s="298">
        <f>ROUND(G98*(1+$E$121),2)</f>
        <v>7519.24</v>
      </c>
      <c r="I98" s="350"/>
      <c r="J98" s="352">
        <f t="shared" si="58"/>
        <v>5294.4120000000003</v>
      </c>
      <c r="K98" s="352"/>
      <c r="L98" s="352"/>
      <c r="M98" s="352"/>
      <c r="N98" s="317">
        <f t="shared" si="62"/>
        <v>294.13400000000001</v>
      </c>
      <c r="O98" s="317">
        <f t="shared" si="62"/>
        <v>294.13400000000001</v>
      </c>
      <c r="P98" s="204">
        <f t="shared" si="52"/>
        <v>5882.68</v>
      </c>
      <c r="Q98" s="367">
        <f t="shared" si="51"/>
        <v>0</v>
      </c>
    </row>
    <row r="99" spans="1:1006" ht="36.75" thickBot="1">
      <c r="A99" s="294" t="s">
        <v>7266</v>
      </c>
      <c r="B99" s="302" t="s">
        <v>7169</v>
      </c>
      <c r="C99" s="358" t="str">
        <f>IFERROR(VLOOKUP(B99,'Serviços FEV2019'!$A$1:$AC$17000,2,),IFERROR(VLOOKUP(B99,'ORSE FEV2019'!$A$1:$S$16684,2,),VLOOKUP(B99,'COMPOSIÇÕES IFAL'!$B$1:$X$12973,2,)))</f>
        <v>PISO TÁTIL DIRECIONAL E/OU ALERTA, DE CONCRETO, COLORIDO, P/DEFICIENTES VISUAIS, DIMENSÕES 25X25CM, APLICADO COM ARGAMASSA INDUSTRIALIZADA AC-II, REJUNTADO, EXCLUSIVE REGULARIZAÇÃO DE BASE</v>
      </c>
      <c r="D99" s="296" t="str">
        <f>IFERROR(VLOOKUP(B99,'Serviços FEV2019'!$A$1:$AC$17000,3,),IFERROR(VLOOKUP(B99,'ORSE FEV2019'!$A$1:$S$16684,3,),VLOOKUP(B99,'COMPOSIÇÕES IFAL'!$B$1:$X$12973,3,)))</f>
        <v>M2</v>
      </c>
      <c r="E99" s="303">
        <f>Memorial!E92</f>
        <v>9.42</v>
      </c>
      <c r="F99" s="134">
        <f>IFERROR(VLOOKUP(B99,'Serviços FEV2019'!$A$1:$AC$17000,5,),IFERROR(VLOOKUP(B99,'ORSE FEV2019'!$A$1:$S$16684,4,),VLOOKUP(B99,'COMPOSIÇÕES IFAL'!$B$1:$X$12973,6,)))</f>
        <v>76.41</v>
      </c>
      <c r="G99" s="298">
        <f t="shared" si="63"/>
        <v>719.78</v>
      </c>
      <c r="H99" s="298">
        <f>ROUND(G99*(1+$E$121),2)</f>
        <v>920.02</v>
      </c>
      <c r="I99" s="220"/>
      <c r="J99" s="317"/>
      <c r="K99" s="317"/>
      <c r="L99" s="317"/>
      <c r="M99" s="317">
        <f t="shared" si="58"/>
        <v>647.80200000000002</v>
      </c>
      <c r="N99" s="317">
        <f t="shared" si="62"/>
        <v>35.988999999999997</v>
      </c>
      <c r="O99" s="317">
        <f t="shared" si="62"/>
        <v>35.988999999999997</v>
      </c>
      <c r="P99" s="204">
        <f t="shared" si="52"/>
        <v>719.78000000000009</v>
      </c>
      <c r="Q99" s="367">
        <f t="shared" si="51"/>
        <v>0</v>
      </c>
    </row>
    <row r="100" spans="1:1006" ht="15.75" thickBot="1">
      <c r="A100" s="42" t="s">
        <v>73</v>
      </c>
      <c r="B100" s="11"/>
      <c r="C100" s="43" t="s">
        <v>97</v>
      </c>
      <c r="D100" s="11"/>
      <c r="E100" s="11"/>
      <c r="F100" s="40"/>
      <c r="G100" s="19">
        <f>SUM(G101:G101)</f>
        <v>451.93</v>
      </c>
      <c r="H100" s="19">
        <f>SUM(H101:H101)</f>
        <v>577.66</v>
      </c>
      <c r="I100" s="349"/>
      <c r="J100" s="315">
        <f t="shared" ref="J100:O100" si="64">SUM(J101:J101)</f>
        <v>0</v>
      </c>
      <c r="K100" s="315">
        <f t="shared" si="64"/>
        <v>406.73700000000002</v>
      </c>
      <c r="L100" s="315">
        <f t="shared" si="64"/>
        <v>0</v>
      </c>
      <c r="M100" s="315">
        <f t="shared" si="64"/>
        <v>0</v>
      </c>
      <c r="N100" s="315">
        <f t="shared" si="64"/>
        <v>22.596500000000002</v>
      </c>
      <c r="O100" s="315">
        <f t="shared" si="64"/>
        <v>22.596500000000002</v>
      </c>
      <c r="P100" s="293">
        <f t="shared" si="52"/>
        <v>451.93</v>
      </c>
      <c r="Q100" s="367">
        <f t="shared" si="51"/>
        <v>0</v>
      </c>
    </row>
    <row r="101" spans="1:1006" ht="15" thickBot="1">
      <c r="A101" s="294" t="s">
        <v>74</v>
      </c>
      <c r="B101" s="302">
        <v>79466</v>
      </c>
      <c r="C101" s="358" t="str">
        <f>IFERROR(VLOOKUP(B101,'Serviços FEV2019'!$A$1:$AC$17000,2,),IFERROR(VLOOKUP(B101,'ORSE FEV2019'!$A$1:$S$16684,2,),VLOOKUP(B101,'COMPOSIÇÕES IFAL'!$B$1:$X$12973,2,)))</f>
        <v>PINTURA COM VERNIZ POLIURETANO, 2 DEMAOS</v>
      </c>
      <c r="D101" s="296" t="str">
        <f>IFERROR(VLOOKUP(B101,'Serviços FEV2019'!$A$1:$AC$17000,3,),IFERROR(VLOOKUP(B101,'ORSE FEV2019'!$A$1:$S$16684,3,),VLOOKUP(B101,'COMPOSIÇÕES IFAL'!$B$1:$X$12973,3,)))</f>
        <v>M2</v>
      </c>
      <c r="E101" s="303">
        <f>Memorial!E94</f>
        <v>31.67</v>
      </c>
      <c r="F101" s="134">
        <f>IFERROR(VLOOKUP(B101,'Serviços FEV2019'!$A$1:$AC$17000,5,),IFERROR(VLOOKUP(B101,'ORSE FEV2019'!$A$1:$S$16684,4,),VLOOKUP(B101,'COMPOSIÇÕES IFAL'!$B$1:$X$12973,6,)))</f>
        <v>14.27</v>
      </c>
      <c r="G101" s="298">
        <f t="shared" ref="G101" si="65">ROUND(F101*E101,2)</f>
        <v>451.93</v>
      </c>
      <c r="H101" s="298">
        <f>ROUND(G101*(1+$E$121),2)</f>
        <v>577.66</v>
      </c>
      <c r="I101" s="220"/>
      <c r="J101" s="352"/>
      <c r="K101" s="352">
        <f t="shared" si="58"/>
        <v>406.73700000000002</v>
      </c>
      <c r="L101" s="352"/>
      <c r="M101" s="352"/>
      <c r="N101" s="317">
        <f t="shared" si="62"/>
        <v>22.596500000000002</v>
      </c>
      <c r="O101" s="317">
        <f t="shared" si="62"/>
        <v>22.596500000000002</v>
      </c>
      <c r="P101" s="204">
        <f t="shared" si="52"/>
        <v>451.93</v>
      </c>
      <c r="Q101" s="367">
        <f t="shared" si="51"/>
        <v>0</v>
      </c>
    </row>
    <row r="102" spans="1:1006" ht="15.75" thickBot="1">
      <c r="A102" s="42" t="s">
        <v>76</v>
      </c>
      <c r="B102" s="11"/>
      <c r="C102" s="43" t="s">
        <v>115</v>
      </c>
      <c r="D102" s="11"/>
      <c r="E102" s="11"/>
      <c r="F102" s="11"/>
      <c r="G102" s="19">
        <f>G103+G105</f>
        <v>45236.789999999994</v>
      </c>
      <c r="H102" s="19">
        <f>H103+H105</f>
        <v>57821.639999999992</v>
      </c>
      <c r="I102" s="349"/>
      <c r="J102" s="315">
        <f t="shared" ref="J102:O102" si="66">J103+J105</f>
        <v>4521.9850000000006</v>
      </c>
      <c r="K102" s="315">
        <f t="shared" si="66"/>
        <v>15492.528499999999</v>
      </c>
      <c r="L102" s="315">
        <f t="shared" si="66"/>
        <v>13354.092499999999</v>
      </c>
      <c r="M102" s="315">
        <f t="shared" si="66"/>
        <v>7344.5050000000001</v>
      </c>
      <c r="N102" s="315">
        <f t="shared" si="66"/>
        <v>2261.8395</v>
      </c>
      <c r="O102" s="315">
        <f t="shared" si="66"/>
        <v>2261.8395</v>
      </c>
      <c r="P102" s="293">
        <f t="shared" si="52"/>
        <v>45236.79</v>
      </c>
      <c r="Q102" s="367">
        <f t="shared" si="51"/>
        <v>0</v>
      </c>
    </row>
    <row r="103" spans="1:1006" ht="15" thickBot="1">
      <c r="A103" s="13" t="s">
        <v>77</v>
      </c>
      <c r="B103" s="14"/>
      <c r="C103" s="14" t="s">
        <v>116</v>
      </c>
      <c r="D103" s="14"/>
      <c r="E103" s="14"/>
      <c r="F103" s="14"/>
      <c r="G103" s="15">
        <f>SUM(G104:G104)</f>
        <v>646.38</v>
      </c>
      <c r="H103" s="15">
        <f>SUM(H104:H104)</f>
        <v>826.2</v>
      </c>
      <c r="I103" s="349"/>
      <c r="J103" s="316">
        <f t="shared" ref="J103:O103" si="67">SUM(J104:J104)</f>
        <v>0</v>
      </c>
      <c r="K103" s="316">
        <f t="shared" si="67"/>
        <v>0</v>
      </c>
      <c r="L103" s="316">
        <f t="shared" si="67"/>
        <v>0</v>
      </c>
      <c r="M103" s="316">
        <f t="shared" si="67"/>
        <v>581.74199999999996</v>
      </c>
      <c r="N103" s="316">
        <f t="shared" si="67"/>
        <v>32.319000000000003</v>
      </c>
      <c r="O103" s="316">
        <f t="shared" si="67"/>
        <v>32.319000000000003</v>
      </c>
      <c r="P103" s="292">
        <f t="shared" si="52"/>
        <v>646.37999999999988</v>
      </c>
      <c r="Q103" s="367">
        <f t="shared" si="51"/>
        <v>0</v>
      </c>
    </row>
    <row r="104" spans="1:1006" ht="15" thickBot="1">
      <c r="A104" s="294" t="s">
        <v>239</v>
      </c>
      <c r="B104" s="304" t="str">
        <f>'COMPOSIÇÕES IFAL'!B251</f>
        <v>IFAL 8.01</v>
      </c>
      <c r="C104" s="358" t="str">
        <f>IFERROR(VLOOKUP(B104,'Serviços FEV2019'!$A$1:$AC$17000,2,),IFERROR(VLOOKUP(B104,'ORSE FEV2019'!$A$1:$S$16684,2,),VLOOKUP(B104,'COMPOSIÇÕES IFAL'!$B$1:$X$12973,2,)))</f>
        <v>PLACAS VERTICAIS INDICATIVAS DE ESTACIONAMENTO</v>
      </c>
      <c r="D104" s="296" t="str">
        <f>IFERROR(VLOOKUP(B104,'Serviços FEV2019'!$A$1:$AC$17000,3,),IFERROR(VLOOKUP(B104,'ORSE FEV2019'!$A$1:$S$16684,3,),VLOOKUP(B104,'COMPOSIÇÕES IFAL'!$B$1:$X$12973,3,)))</f>
        <v xml:space="preserve">UN    </v>
      </c>
      <c r="E104" s="303">
        <f>Memorial!E97</f>
        <v>7</v>
      </c>
      <c r="F104" s="134">
        <f>IFERROR(VLOOKUP(B104,'Serviços FEV2019'!$A$1:$AC$17000,5,),IFERROR(VLOOKUP(B104,'ORSE FEV2019'!$A$1:$S$16684,4,),VLOOKUP(B104,'COMPOSIÇÕES IFAL'!$B$1:$X$12973,6,)))</f>
        <v>92.34</v>
      </c>
      <c r="G104" s="298">
        <f t="shared" ref="G104" si="68">ROUND(F104*E104,2)</f>
        <v>646.38</v>
      </c>
      <c r="H104" s="298">
        <f>ROUND(G104*(1+$E$121),2)</f>
        <v>826.2</v>
      </c>
      <c r="I104" s="220"/>
      <c r="J104" s="317"/>
      <c r="K104" s="317"/>
      <c r="L104" s="317"/>
      <c r="M104" s="317">
        <f t="shared" ref="M104" si="69">$G104*0.9</f>
        <v>581.74199999999996</v>
      </c>
      <c r="N104" s="317">
        <f t="shared" ref="N104:O104" si="70">$G104*0.05</f>
        <v>32.319000000000003</v>
      </c>
      <c r="O104" s="317">
        <f t="shared" si="70"/>
        <v>32.319000000000003</v>
      </c>
      <c r="P104" s="204">
        <f t="shared" si="52"/>
        <v>646.37999999999988</v>
      </c>
      <c r="Q104" s="367">
        <f t="shared" si="51"/>
        <v>0</v>
      </c>
    </row>
    <row r="105" spans="1:1006" ht="15.75" thickBot="1">
      <c r="A105" s="25" t="s">
        <v>78</v>
      </c>
      <c r="B105" s="14"/>
      <c r="C105" s="14" t="s">
        <v>117</v>
      </c>
      <c r="D105" s="14"/>
      <c r="E105" s="14"/>
      <c r="F105" s="14"/>
      <c r="G105" s="15">
        <f>SUM(G106:G118)</f>
        <v>44590.409999999996</v>
      </c>
      <c r="H105" s="15">
        <f>SUM(H106:H118)</f>
        <v>56995.439999999995</v>
      </c>
      <c r="I105" s="349"/>
      <c r="J105" s="316">
        <f t="shared" ref="J105:O105" si="71">SUM(J106:J118)</f>
        <v>4521.9850000000006</v>
      </c>
      <c r="K105" s="316">
        <f t="shared" si="71"/>
        <v>15492.528499999999</v>
      </c>
      <c r="L105" s="316">
        <f t="shared" si="71"/>
        <v>13354.092499999999</v>
      </c>
      <c r="M105" s="316">
        <f t="shared" si="71"/>
        <v>6762.7629999999999</v>
      </c>
      <c r="N105" s="316">
        <f t="shared" si="71"/>
        <v>2229.5205000000001</v>
      </c>
      <c r="O105" s="316">
        <f t="shared" si="71"/>
        <v>2229.5205000000001</v>
      </c>
      <c r="P105" s="292">
        <f t="shared" si="52"/>
        <v>44590.409999999996</v>
      </c>
      <c r="Q105" s="367">
        <f t="shared" si="51"/>
        <v>0</v>
      </c>
    </row>
    <row r="106" spans="1:1006" s="154" customFormat="1">
      <c r="A106" s="301" t="s">
        <v>240</v>
      </c>
      <c r="B106" s="295" t="str">
        <f>'COMPOSIÇÕES IFAL'!B259</f>
        <v>IFAL 8.02</v>
      </c>
      <c r="C106" s="358" t="str">
        <f>IFERROR(VLOOKUP(B106,'Serviços FEV2019'!$A$1:$AC$17000,2,),IFERROR(VLOOKUP(B106,'ORSE FEV2019'!$A$1:$S$16684,2,),VLOOKUP(B106,'COMPOSIÇÕES IFAL'!$B$1:$X$12973,2,)))</f>
        <v>MOBILIZAÇÃO E DESMOBILIZAÇÃO</v>
      </c>
      <c r="D106" s="296" t="str">
        <f>IFERROR(VLOOKUP(B106,'Serviços FEV2019'!$A$1:$AC$17000,3,),IFERROR(VLOOKUP(B106,'ORSE FEV2019'!$A$1:$S$16684,3,),VLOOKUP(B106,'COMPOSIÇÕES IFAL'!$B$1:$X$12973,3,)))</f>
        <v xml:space="preserve">UN    </v>
      </c>
      <c r="E106" s="300">
        <f>Memorial!E99</f>
        <v>1</v>
      </c>
      <c r="F106" s="134">
        <f>IFERROR(VLOOKUP(B106,'Serviços FEV2019'!$A$1:$AC$17000,5,),IFERROR(VLOOKUP(B106,'ORSE FEV2019'!$A$1:$S$16684,4,),VLOOKUP(B106,'COMPOSIÇÕES IFAL'!$B$1:$X$12973,6,)))</f>
        <v>264</v>
      </c>
      <c r="G106" s="298">
        <f>ROUND(F106*E106,2)</f>
        <v>264</v>
      </c>
      <c r="H106" s="298">
        <f t="shared" ref="H106:H118" si="72">ROUND(G106*(1+$E$121),2)</f>
        <v>337.44</v>
      </c>
      <c r="I106" s="349"/>
      <c r="J106" s="352">
        <f>$G106*0.45</f>
        <v>118.8</v>
      </c>
      <c r="K106" s="352"/>
      <c r="L106" s="352"/>
      <c r="M106" s="352">
        <f>$G106*0.45</f>
        <v>118.8</v>
      </c>
      <c r="N106" s="317">
        <f t="shared" ref="N106:O118" si="73">$G106*0.05</f>
        <v>13.200000000000001</v>
      </c>
      <c r="O106" s="317">
        <f t="shared" si="73"/>
        <v>13.200000000000001</v>
      </c>
      <c r="P106" s="204">
        <f t="shared" si="52"/>
        <v>264</v>
      </c>
      <c r="Q106" s="367">
        <f t="shared" si="51"/>
        <v>0</v>
      </c>
    </row>
    <row r="107" spans="1:1006" s="154" customFormat="1" ht="36">
      <c r="A107" s="301" t="s">
        <v>241</v>
      </c>
      <c r="B107" s="302" t="str">
        <f>'COMPOSIÇÕES IFAL'!B263</f>
        <v>IFAL 8.03</v>
      </c>
      <c r="C107" s="358" t="str">
        <f>IFERROR(VLOOKUP(B107,'Serviços FEV2019'!$A$1:$AC$17000,2,),IFERROR(VLOOKUP(B107,'ORSE FEV2019'!$A$1:$S$16684,2,),VLOOKUP(B107,'COMPOSIÇÕES IFAL'!$B$1:$X$12973,2,)))</f>
        <v>DOCUMENTAÇÃO DE FIM DE OBRA (ELABORAÇÃO DE PROJETO "AS BUILT", ELABORAÇÃO DO MANUAL DE USO, OPERAÇÃO E MANUTENÇÃO DAS EDIFICAÇÕES CONFORME ABNT NBR 14037)</v>
      </c>
      <c r="D107" s="296" t="str">
        <f>IFERROR(VLOOKUP(B107,'Serviços FEV2019'!$A$1:$AC$17000,3,),IFERROR(VLOOKUP(B107,'ORSE FEV2019'!$A$1:$S$16684,3,),VLOOKUP(B107,'COMPOSIÇÕES IFAL'!$B$1:$X$12973,3,)))</f>
        <v xml:space="preserve">UN    </v>
      </c>
      <c r="E107" s="303">
        <f>Memorial!E100</f>
        <v>1</v>
      </c>
      <c r="F107" s="134">
        <f>IFERROR(VLOOKUP(B107,'Serviços FEV2019'!$A$1:$AC$17000,5,),IFERROR(VLOOKUP(B107,'ORSE FEV2019'!$A$1:$S$16684,4,),VLOOKUP(B107,'COMPOSIÇÕES IFAL'!$B$1:$X$12973,6,)))</f>
        <v>2085.92</v>
      </c>
      <c r="G107" s="298">
        <f>ROUND(F107*E107,2)</f>
        <v>2085.92</v>
      </c>
      <c r="H107" s="298">
        <f t="shared" si="72"/>
        <v>2666.22</v>
      </c>
      <c r="I107" s="220"/>
      <c r="J107" s="352"/>
      <c r="K107" s="352"/>
      <c r="L107" s="352"/>
      <c r="M107" s="352">
        <f>$G107*0.9</f>
        <v>1877.3280000000002</v>
      </c>
      <c r="N107" s="317">
        <f t="shared" si="73"/>
        <v>104.29600000000001</v>
      </c>
      <c r="O107" s="317">
        <f t="shared" si="73"/>
        <v>104.29600000000001</v>
      </c>
      <c r="P107" s="204">
        <f t="shared" si="52"/>
        <v>2085.92</v>
      </c>
      <c r="Q107" s="367">
        <f t="shared" si="51"/>
        <v>0</v>
      </c>
    </row>
    <row r="108" spans="1:1006">
      <c r="A108" s="301" t="s">
        <v>242</v>
      </c>
      <c r="B108" s="302" t="str">
        <f>'COMPOSIÇÕES IFAL'!B272</f>
        <v>IFAL 8.04</v>
      </c>
      <c r="C108" s="358" t="str">
        <f>IFERROR(VLOOKUP(B108,'Serviços FEV2019'!$A$1:$AC$17000,2,),IFERROR(VLOOKUP(B108,'ORSE FEV2019'!$A$1:$S$16684,2,),VLOOKUP(B108,'COMPOSIÇÕES IFAL'!$B$1:$X$12973,2,)))</f>
        <v>RECOLOCAÇÃO CUIDADOSA DE POLTRONA</v>
      </c>
      <c r="D108" s="296" t="str">
        <f>IFERROR(VLOOKUP(B108,'Serviços FEV2019'!$A$1:$AC$17000,3,),IFERROR(VLOOKUP(B108,'ORSE FEV2019'!$A$1:$S$16684,3,),VLOOKUP(B108,'COMPOSIÇÕES IFAL'!$B$1:$X$12973,3,)))</f>
        <v xml:space="preserve">UN    </v>
      </c>
      <c r="E108" s="303">
        <f>Memorial!E101</f>
        <v>120</v>
      </c>
      <c r="F108" s="134">
        <f>IFERROR(VLOOKUP(B108,'Serviços FEV2019'!$A$1:$AC$17000,5,),IFERROR(VLOOKUP(B108,'ORSE FEV2019'!$A$1:$S$16684,4,),VLOOKUP(B108,'COMPOSIÇÕES IFAL'!$B$1:$X$12973,6,)))</f>
        <v>14.28</v>
      </c>
      <c r="G108" s="298">
        <f t="shared" ref="G108" si="74">ROUND(F108*E108,2)</f>
        <v>1713.6</v>
      </c>
      <c r="H108" s="298">
        <f t="shared" si="72"/>
        <v>2190.3200000000002</v>
      </c>
      <c r="I108" s="220"/>
      <c r="J108" s="352"/>
      <c r="K108" s="352">
        <f t="shared" ref="K108" si="75">$G108*0.9</f>
        <v>1542.24</v>
      </c>
      <c r="L108" s="352"/>
      <c r="M108" s="352"/>
      <c r="N108" s="317">
        <f t="shared" si="73"/>
        <v>85.68</v>
      </c>
      <c r="O108" s="317">
        <f t="shared" si="73"/>
        <v>85.68</v>
      </c>
      <c r="P108" s="204">
        <f t="shared" si="52"/>
        <v>1713.6000000000001</v>
      </c>
      <c r="Q108" s="367">
        <f t="shared" ref="Q108:Q120" si="76">G108-P108</f>
        <v>0</v>
      </c>
    </row>
    <row r="109" spans="1:1006" s="152" customFormat="1">
      <c r="A109" s="301" t="s">
        <v>243</v>
      </c>
      <c r="B109" s="307" t="s">
        <v>7166</v>
      </c>
      <c r="C109" s="358" t="str">
        <f>IFERROR(VLOOKUP(B109,'Serviços FEV2019'!$A$1:$AC$17000,2,),IFERROR(VLOOKUP(B109,'ORSE FEV2019'!$A$1:$S$16684,2,),VLOOKUP(B109,'COMPOSIÇÕES IFAL'!$B$1:$X$12973,2,)))</f>
        <v>CORRIMÃO EM AÇO INOX Ø=1 1/2", DUPLO, H=90CM</v>
      </c>
      <c r="D109" s="296" t="str">
        <f>IFERROR(VLOOKUP(B109,'Serviços FEV2019'!$A$1:$AC$17000,3,),IFERROR(VLOOKUP(B109,'ORSE FEV2019'!$A$1:$S$16684,3,),VLOOKUP(B109,'COMPOSIÇÕES IFAL'!$B$1:$X$12973,3,)))</f>
        <v>M</v>
      </c>
      <c r="E109" s="303">
        <f>Memorial!E102</f>
        <v>61.09</v>
      </c>
      <c r="F109" s="134">
        <f>IFERROR(VLOOKUP(B109,'Serviços FEV2019'!$A$1:$AC$17000,5,),IFERROR(VLOOKUP(B109,'ORSE FEV2019'!$A$1:$S$16684,4,),VLOOKUP(B109,'COMPOSIÇÕES IFAL'!$B$1:$X$12973,6,)))</f>
        <v>586.08000000000004</v>
      </c>
      <c r="G109" s="298">
        <f>ROUND(F109*E109,2)</f>
        <v>35803.629999999997</v>
      </c>
      <c r="H109" s="298">
        <f t="shared" si="72"/>
        <v>45764.2</v>
      </c>
      <c r="I109" s="349"/>
      <c r="J109" s="352">
        <f t="shared" ref="J109" si="77">$G109*0.1</f>
        <v>3580.3629999999998</v>
      </c>
      <c r="K109" s="352">
        <f t="shared" ref="K109:L109" si="78">$G109*0.35</f>
        <v>12531.270499999999</v>
      </c>
      <c r="L109" s="352">
        <f t="shared" si="78"/>
        <v>12531.270499999999</v>
      </c>
      <c r="M109" s="352">
        <f t="shared" ref="M109" si="79">$G109*0.1</f>
        <v>3580.3629999999998</v>
      </c>
      <c r="N109" s="317">
        <f>$G109*0.05</f>
        <v>1790.1814999999999</v>
      </c>
      <c r="O109" s="317">
        <f>$G109*0.05</f>
        <v>1790.1814999999999</v>
      </c>
      <c r="P109" s="317">
        <f>SUM(J109:O109)</f>
        <v>35803.629999999997</v>
      </c>
      <c r="Q109" s="367">
        <f t="shared" si="76"/>
        <v>0</v>
      </c>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4"/>
      <c r="BR109" s="154"/>
      <c r="BS109" s="154"/>
      <c r="BT109" s="154"/>
      <c r="BU109" s="154"/>
      <c r="BV109" s="154"/>
      <c r="BW109" s="154"/>
      <c r="BX109" s="154"/>
      <c r="BY109" s="154"/>
      <c r="BZ109" s="154"/>
      <c r="CA109" s="154"/>
      <c r="CB109" s="154"/>
      <c r="CC109" s="154"/>
      <c r="CD109" s="154"/>
      <c r="CE109" s="154"/>
      <c r="CF109" s="154"/>
      <c r="CG109" s="154"/>
      <c r="CH109" s="154"/>
      <c r="CI109" s="154"/>
      <c r="CJ109" s="154"/>
      <c r="CK109" s="154"/>
      <c r="CL109" s="154"/>
      <c r="CM109" s="154"/>
      <c r="CN109" s="154"/>
      <c r="CO109" s="154"/>
      <c r="CP109" s="154"/>
      <c r="CQ109" s="154"/>
      <c r="CR109" s="154"/>
      <c r="CS109" s="154"/>
      <c r="CT109" s="154"/>
      <c r="CU109" s="154"/>
      <c r="CV109" s="154"/>
      <c r="CW109" s="154"/>
      <c r="CX109" s="154"/>
      <c r="CY109" s="154"/>
      <c r="CZ109" s="154"/>
      <c r="DA109" s="154"/>
      <c r="DB109" s="154"/>
      <c r="DC109" s="154"/>
      <c r="DD109" s="154"/>
      <c r="DE109" s="154"/>
      <c r="DF109" s="154"/>
      <c r="DG109" s="154"/>
      <c r="DH109" s="154"/>
      <c r="DI109" s="154"/>
      <c r="DJ109" s="154"/>
      <c r="DK109" s="154"/>
      <c r="DL109" s="154"/>
      <c r="DM109" s="154"/>
      <c r="DN109" s="154"/>
      <c r="DO109" s="154"/>
      <c r="DP109" s="154"/>
      <c r="DQ109" s="154"/>
      <c r="DR109" s="154"/>
      <c r="DS109" s="154"/>
      <c r="DT109" s="154"/>
      <c r="DU109" s="154"/>
      <c r="DV109" s="154"/>
      <c r="DW109" s="154"/>
      <c r="DX109" s="154"/>
      <c r="DY109" s="154"/>
      <c r="DZ109" s="154"/>
      <c r="EA109" s="154"/>
      <c r="EB109" s="154"/>
      <c r="EC109" s="154"/>
      <c r="ED109" s="154"/>
      <c r="EE109" s="154"/>
      <c r="EF109" s="154"/>
      <c r="EG109" s="154"/>
      <c r="EH109" s="154"/>
      <c r="EI109" s="154"/>
      <c r="EJ109" s="154"/>
      <c r="EK109" s="154"/>
      <c r="EL109" s="154"/>
      <c r="EM109" s="154"/>
      <c r="EN109" s="154"/>
      <c r="EO109" s="154"/>
      <c r="EP109" s="154"/>
      <c r="EQ109" s="154"/>
      <c r="ER109" s="154"/>
      <c r="ES109" s="154"/>
      <c r="ET109" s="154"/>
      <c r="EU109" s="154"/>
      <c r="EV109" s="154"/>
      <c r="EW109" s="154"/>
      <c r="EX109" s="154"/>
      <c r="EY109" s="154"/>
      <c r="EZ109" s="154"/>
      <c r="FA109" s="154"/>
      <c r="FB109" s="154"/>
      <c r="FC109" s="154"/>
      <c r="FD109" s="154"/>
      <c r="FE109" s="154"/>
      <c r="FF109" s="154"/>
      <c r="FG109" s="154"/>
      <c r="FH109" s="154"/>
      <c r="FI109" s="154"/>
      <c r="FJ109" s="154"/>
      <c r="FK109" s="154"/>
      <c r="FL109" s="154"/>
      <c r="FM109" s="154"/>
      <c r="FN109" s="154"/>
      <c r="FO109" s="154"/>
      <c r="FP109" s="154"/>
      <c r="FQ109" s="154"/>
      <c r="FR109" s="154"/>
      <c r="FS109" s="154"/>
      <c r="FT109" s="154"/>
      <c r="FU109" s="154"/>
      <c r="FV109" s="154"/>
      <c r="FW109" s="154"/>
      <c r="FX109" s="154"/>
      <c r="FY109" s="154"/>
      <c r="FZ109" s="154"/>
      <c r="GA109" s="154"/>
      <c r="GB109" s="154"/>
      <c r="GC109" s="154"/>
      <c r="GD109" s="154"/>
      <c r="GE109" s="154"/>
      <c r="GF109" s="154"/>
      <c r="GG109" s="154"/>
      <c r="GH109" s="154"/>
      <c r="GI109" s="154"/>
      <c r="GJ109" s="154"/>
      <c r="GK109" s="154"/>
      <c r="GL109" s="154"/>
      <c r="GM109" s="154"/>
      <c r="GN109" s="154"/>
      <c r="GO109" s="154"/>
      <c r="GP109" s="154"/>
      <c r="GQ109" s="154"/>
      <c r="GR109" s="154"/>
      <c r="GS109" s="154"/>
      <c r="GT109" s="154"/>
      <c r="GU109" s="154"/>
      <c r="GV109" s="154"/>
      <c r="GW109" s="154"/>
      <c r="GX109" s="154"/>
      <c r="GY109" s="154"/>
      <c r="GZ109" s="154"/>
      <c r="HA109" s="154"/>
      <c r="HB109" s="154"/>
      <c r="HC109" s="154"/>
      <c r="HD109" s="154"/>
      <c r="HE109" s="154"/>
      <c r="HF109" s="154"/>
      <c r="HG109" s="154"/>
      <c r="HH109" s="154"/>
      <c r="HI109" s="154"/>
      <c r="HJ109" s="154"/>
      <c r="HK109" s="154"/>
      <c r="HL109" s="154"/>
      <c r="HM109" s="154"/>
      <c r="HN109" s="154"/>
      <c r="HO109" s="154"/>
      <c r="HP109" s="154"/>
      <c r="HQ109" s="154"/>
      <c r="HR109" s="154"/>
      <c r="HS109" s="154"/>
      <c r="HT109" s="154"/>
      <c r="HU109" s="154"/>
      <c r="HV109" s="154"/>
      <c r="HW109" s="154"/>
      <c r="HX109" s="154"/>
      <c r="HY109" s="154"/>
      <c r="HZ109" s="154"/>
      <c r="IA109" s="154"/>
      <c r="IB109" s="154"/>
      <c r="IC109" s="154"/>
      <c r="ID109" s="154"/>
      <c r="IE109" s="154"/>
      <c r="IF109" s="154"/>
      <c r="IG109" s="154"/>
      <c r="IH109" s="154"/>
      <c r="II109" s="154"/>
      <c r="IJ109" s="154"/>
      <c r="IK109" s="154"/>
      <c r="IL109" s="154"/>
      <c r="IM109" s="154"/>
      <c r="IN109" s="154"/>
      <c r="IO109" s="154"/>
      <c r="IP109" s="154"/>
      <c r="IQ109" s="154"/>
      <c r="IR109" s="154"/>
      <c r="IS109" s="154"/>
      <c r="IT109" s="154"/>
      <c r="IU109" s="154"/>
      <c r="IV109" s="154"/>
      <c r="IW109" s="154"/>
      <c r="IX109" s="154"/>
      <c r="IY109" s="154"/>
      <c r="IZ109" s="154"/>
      <c r="JA109" s="154"/>
      <c r="JB109" s="154"/>
      <c r="JC109" s="154"/>
      <c r="JD109" s="154"/>
      <c r="JE109" s="154"/>
      <c r="JF109" s="154"/>
      <c r="JG109" s="154"/>
      <c r="JH109" s="154"/>
      <c r="JI109" s="154"/>
      <c r="JJ109" s="154"/>
      <c r="JK109" s="154"/>
      <c r="JL109" s="154"/>
      <c r="JM109" s="154"/>
      <c r="JN109" s="154"/>
      <c r="JO109" s="154"/>
      <c r="JP109" s="154"/>
      <c r="JQ109" s="154"/>
      <c r="JR109" s="154"/>
      <c r="JS109" s="154"/>
      <c r="JT109" s="154"/>
      <c r="JU109" s="154"/>
      <c r="JV109" s="154"/>
      <c r="JW109" s="154"/>
      <c r="JX109" s="154"/>
      <c r="JY109" s="154"/>
      <c r="JZ109" s="154"/>
      <c r="KA109" s="154"/>
      <c r="KB109" s="154"/>
      <c r="KC109" s="154"/>
      <c r="KD109" s="154"/>
      <c r="KE109" s="154"/>
      <c r="KF109" s="154"/>
      <c r="KG109" s="154"/>
      <c r="KH109" s="154"/>
      <c r="KI109" s="154"/>
      <c r="KJ109" s="154"/>
      <c r="KK109" s="154"/>
      <c r="KL109" s="154"/>
      <c r="KM109" s="154"/>
      <c r="KN109" s="154"/>
      <c r="KO109" s="154"/>
      <c r="KP109" s="154"/>
      <c r="KQ109" s="154"/>
      <c r="KR109" s="154"/>
      <c r="KS109" s="154"/>
      <c r="KT109" s="154"/>
      <c r="KU109" s="154"/>
      <c r="KV109" s="154"/>
      <c r="KW109" s="154"/>
      <c r="KX109" s="154"/>
      <c r="KY109" s="154"/>
      <c r="KZ109" s="154"/>
      <c r="LA109" s="154"/>
      <c r="LB109" s="154"/>
      <c r="LC109" s="154"/>
      <c r="LD109" s="154"/>
      <c r="LE109" s="154"/>
      <c r="LF109" s="154"/>
      <c r="LG109" s="154"/>
      <c r="LH109" s="154"/>
      <c r="LI109" s="154"/>
      <c r="LJ109" s="154"/>
      <c r="LK109" s="154"/>
      <c r="LL109" s="154"/>
      <c r="LM109" s="154"/>
      <c r="LN109" s="154"/>
      <c r="LO109" s="154"/>
      <c r="LP109" s="154"/>
      <c r="LQ109" s="154"/>
      <c r="LR109" s="154"/>
      <c r="LS109" s="154"/>
      <c r="LT109" s="154"/>
      <c r="LU109" s="154"/>
      <c r="LV109" s="154"/>
      <c r="LW109" s="154"/>
      <c r="LX109" s="154"/>
      <c r="LY109" s="154"/>
      <c r="LZ109" s="154"/>
      <c r="MA109" s="154"/>
      <c r="MB109" s="154"/>
      <c r="MC109" s="154"/>
      <c r="MD109" s="154"/>
      <c r="ME109" s="154"/>
      <c r="MF109" s="154"/>
      <c r="MG109" s="154"/>
      <c r="MH109" s="154"/>
      <c r="MI109" s="154"/>
      <c r="MJ109" s="154"/>
      <c r="MK109" s="154"/>
      <c r="ML109" s="154"/>
      <c r="MM109" s="154"/>
      <c r="MN109" s="154"/>
      <c r="MO109" s="154"/>
      <c r="MP109" s="154"/>
      <c r="MQ109" s="154"/>
      <c r="MR109" s="154"/>
      <c r="MS109" s="154"/>
      <c r="MT109" s="154"/>
      <c r="MU109" s="154"/>
      <c r="MV109" s="154"/>
      <c r="MW109" s="154"/>
      <c r="MX109" s="154"/>
      <c r="MY109" s="154"/>
      <c r="MZ109" s="154"/>
      <c r="NA109" s="154"/>
      <c r="NB109" s="154"/>
      <c r="NC109" s="154"/>
      <c r="ND109" s="154"/>
      <c r="NE109" s="154"/>
      <c r="NF109" s="154"/>
      <c r="NG109" s="154"/>
      <c r="NH109" s="154"/>
      <c r="NI109" s="154"/>
      <c r="NJ109" s="154"/>
      <c r="NK109" s="154"/>
      <c r="NL109" s="154"/>
      <c r="NM109" s="154"/>
      <c r="NN109" s="154"/>
      <c r="NO109" s="154"/>
      <c r="NP109" s="154"/>
      <c r="NQ109" s="154"/>
      <c r="NR109" s="154"/>
      <c r="NS109" s="154"/>
      <c r="NT109" s="154"/>
      <c r="NU109" s="154"/>
      <c r="NV109" s="154"/>
      <c r="NW109" s="154"/>
      <c r="NX109" s="154"/>
      <c r="NY109" s="154"/>
      <c r="NZ109" s="154"/>
      <c r="OA109" s="154"/>
      <c r="OB109" s="154"/>
      <c r="OC109" s="154"/>
      <c r="OD109" s="154"/>
      <c r="OE109" s="154"/>
      <c r="OF109" s="154"/>
      <c r="OG109" s="154"/>
      <c r="OH109" s="154"/>
      <c r="OI109" s="154"/>
      <c r="OJ109" s="154"/>
      <c r="OK109" s="154"/>
      <c r="OL109" s="154"/>
      <c r="OM109" s="154"/>
      <c r="ON109" s="154"/>
      <c r="OO109" s="154"/>
      <c r="OP109" s="154"/>
      <c r="OQ109" s="154"/>
      <c r="OR109" s="154"/>
      <c r="OS109" s="154"/>
      <c r="OT109" s="154"/>
      <c r="OU109" s="154"/>
      <c r="OV109" s="154"/>
      <c r="OW109" s="154"/>
      <c r="OX109" s="154"/>
      <c r="OY109" s="154"/>
      <c r="OZ109" s="154"/>
      <c r="PA109" s="154"/>
      <c r="PB109" s="154"/>
      <c r="PC109" s="154"/>
      <c r="PD109" s="154"/>
      <c r="PE109" s="154"/>
      <c r="PF109" s="154"/>
      <c r="PG109" s="154"/>
      <c r="PH109" s="154"/>
      <c r="PI109" s="154"/>
      <c r="PJ109" s="154"/>
      <c r="PK109" s="154"/>
      <c r="PL109" s="154"/>
      <c r="PM109" s="154"/>
      <c r="PN109" s="154"/>
      <c r="PO109" s="154"/>
      <c r="PP109" s="154"/>
      <c r="PQ109" s="154"/>
      <c r="PR109" s="154"/>
      <c r="PS109" s="154"/>
      <c r="PT109" s="154"/>
      <c r="PU109" s="154"/>
      <c r="PV109" s="154"/>
      <c r="PW109" s="154"/>
      <c r="PX109" s="154"/>
      <c r="PY109" s="154"/>
      <c r="PZ109" s="154"/>
      <c r="QA109" s="154"/>
      <c r="QB109" s="154"/>
      <c r="QC109" s="154"/>
      <c r="QD109" s="154"/>
      <c r="QE109" s="154"/>
      <c r="QF109" s="154"/>
      <c r="QG109" s="154"/>
      <c r="QH109" s="154"/>
      <c r="QI109" s="154"/>
      <c r="QJ109" s="154"/>
      <c r="QK109" s="154"/>
      <c r="QL109" s="154"/>
      <c r="QM109" s="154"/>
      <c r="QN109" s="154"/>
      <c r="QO109" s="154"/>
      <c r="QP109" s="154"/>
      <c r="QQ109" s="154"/>
      <c r="QR109" s="154"/>
      <c r="QS109" s="154"/>
      <c r="QT109" s="154"/>
      <c r="QU109" s="154"/>
      <c r="QV109" s="154"/>
      <c r="QW109" s="154"/>
      <c r="QX109" s="154"/>
      <c r="QY109" s="154"/>
      <c r="QZ109" s="154"/>
      <c r="RA109" s="154"/>
      <c r="RB109" s="154"/>
      <c r="RC109" s="154"/>
      <c r="RD109" s="154"/>
      <c r="RE109" s="154"/>
      <c r="RF109" s="154"/>
      <c r="RG109" s="154"/>
      <c r="RH109" s="154"/>
      <c r="RI109" s="154"/>
      <c r="RJ109" s="154"/>
      <c r="RK109" s="154"/>
      <c r="RL109" s="154"/>
      <c r="RM109" s="154"/>
      <c r="RN109" s="154"/>
      <c r="RO109" s="154"/>
      <c r="RP109" s="154"/>
      <c r="RQ109" s="154"/>
      <c r="RR109" s="154"/>
      <c r="RS109" s="154"/>
      <c r="RT109" s="154"/>
      <c r="RU109" s="154"/>
      <c r="RV109" s="154"/>
      <c r="RW109" s="154"/>
      <c r="RX109" s="154"/>
      <c r="RY109" s="154"/>
      <c r="RZ109" s="154"/>
      <c r="SA109" s="154"/>
      <c r="SB109" s="154"/>
      <c r="SC109" s="154"/>
      <c r="SD109" s="154"/>
      <c r="SE109" s="154"/>
      <c r="SF109" s="154"/>
      <c r="SG109" s="154"/>
      <c r="SH109" s="154"/>
      <c r="SI109" s="154"/>
      <c r="SJ109" s="154"/>
      <c r="SK109" s="154"/>
      <c r="SL109" s="154"/>
      <c r="SM109" s="154"/>
      <c r="SN109" s="154"/>
      <c r="SO109" s="154"/>
      <c r="SP109" s="154"/>
      <c r="SQ109" s="154"/>
      <c r="SR109" s="154"/>
      <c r="SS109" s="154"/>
      <c r="ST109" s="154"/>
      <c r="SU109" s="154"/>
      <c r="SV109" s="154"/>
      <c r="SW109" s="154"/>
      <c r="SX109" s="154"/>
      <c r="SY109" s="154"/>
      <c r="SZ109" s="154"/>
      <c r="TA109" s="154"/>
      <c r="TB109" s="154"/>
      <c r="TC109" s="154"/>
      <c r="TD109" s="154"/>
      <c r="TE109" s="154"/>
      <c r="TF109" s="154"/>
      <c r="TG109" s="154"/>
      <c r="TH109" s="154"/>
      <c r="TI109" s="154"/>
      <c r="TJ109" s="154"/>
      <c r="TK109" s="154"/>
      <c r="TL109" s="154"/>
      <c r="TM109" s="154"/>
      <c r="TN109" s="154"/>
      <c r="TO109" s="154"/>
      <c r="TP109" s="154"/>
      <c r="TQ109" s="154"/>
      <c r="TR109" s="154"/>
      <c r="TS109" s="154"/>
      <c r="TT109" s="154"/>
      <c r="TU109" s="154"/>
      <c r="TV109" s="154"/>
      <c r="TW109" s="154"/>
      <c r="TX109" s="154"/>
      <c r="TY109" s="154"/>
      <c r="TZ109" s="154"/>
      <c r="UA109" s="154"/>
      <c r="UB109" s="154"/>
      <c r="UC109" s="154"/>
      <c r="UD109" s="154"/>
      <c r="UE109" s="154"/>
      <c r="UF109" s="154"/>
      <c r="UG109" s="154"/>
      <c r="UH109" s="154"/>
      <c r="UI109" s="154"/>
      <c r="UJ109" s="154"/>
      <c r="UK109" s="154"/>
      <c r="UL109" s="154"/>
      <c r="UM109" s="154"/>
      <c r="UN109" s="154"/>
      <c r="UO109" s="154"/>
      <c r="UP109" s="154"/>
      <c r="UQ109" s="154"/>
      <c r="UR109" s="154"/>
      <c r="US109" s="154"/>
      <c r="UT109" s="154"/>
      <c r="UU109" s="154"/>
      <c r="UV109" s="154"/>
      <c r="UW109" s="154"/>
      <c r="UX109" s="154"/>
      <c r="UY109" s="154"/>
      <c r="UZ109" s="154"/>
      <c r="VA109" s="154"/>
      <c r="VB109" s="154"/>
      <c r="VC109" s="154"/>
      <c r="VD109" s="154"/>
      <c r="VE109" s="154"/>
      <c r="VF109" s="154"/>
      <c r="VG109" s="154"/>
      <c r="VH109" s="154"/>
      <c r="VI109" s="154"/>
      <c r="VJ109" s="154"/>
      <c r="VK109" s="154"/>
      <c r="VL109" s="154"/>
      <c r="VM109" s="154"/>
      <c r="VN109" s="154"/>
      <c r="VO109" s="154"/>
      <c r="VP109" s="154"/>
      <c r="VQ109" s="154"/>
      <c r="VR109" s="154"/>
      <c r="VS109" s="154"/>
      <c r="VT109" s="154"/>
      <c r="VU109" s="154"/>
      <c r="VV109" s="154"/>
      <c r="VW109" s="154"/>
      <c r="VX109" s="154"/>
      <c r="VY109" s="154"/>
      <c r="VZ109" s="154"/>
      <c r="WA109" s="154"/>
      <c r="WB109" s="154"/>
      <c r="WC109" s="154"/>
      <c r="WD109" s="154"/>
      <c r="WE109" s="154"/>
      <c r="WF109" s="154"/>
      <c r="WG109" s="154"/>
      <c r="WH109" s="154"/>
      <c r="WI109" s="154"/>
      <c r="WJ109" s="154"/>
      <c r="WK109" s="154"/>
      <c r="WL109" s="154"/>
      <c r="WM109" s="154"/>
      <c r="WN109" s="154"/>
      <c r="WO109" s="154"/>
      <c r="WP109" s="154"/>
      <c r="WQ109" s="154"/>
      <c r="WR109" s="154"/>
      <c r="WS109" s="154"/>
      <c r="WT109" s="154"/>
      <c r="WU109" s="154"/>
      <c r="WV109" s="154"/>
      <c r="WW109" s="154"/>
      <c r="WX109" s="154"/>
      <c r="WY109" s="154"/>
      <c r="WZ109" s="154"/>
      <c r="XA109" s="154"/>
      <c r="XB109" s="154"/>
      <c r="XC109" s="154"/>
      <c r="XD109" s="154"/>
      <c r="XE109" s="154"/>
      <c r="XF109" s="154"/>
      <c r="XG109" s="154"/>
      <c r="XH109" s="154"/>
      <c r="XI109" s="154"/>
      <c r="XJ109" s="154"/>
      <c r="XK109" s="154"/>
      <c r="XL109" s="154"/>
      <c r="XM109" s="154"/>
      <c r="XN109" s="154"/>
      <c r="XO109" s="154"/>
      <c r="XP109" s="154"/>
      <c r="XQ109" s="154"/>
      <c r="XR109" s="154"/>
      <c r="XS109" s="154"/>
      <c r="XT109" s="154"/>
      <c r="XU109" s="154"/>
      <c r="XV109" s="154"/>
      <c r="XW109" s="154"/>
      <c r="XX109" s="154"/>
      <c r="XY109" s="154"/>
      <c r="XZ109" s="154"/>
      <c r="YA109" s="154"/>
      <c r="YB109" s="154"/>
      <c r="YC109" s="154"/>
      <c r="YD109" s="154"/>
      <c r="YE109" s="154"/>
      <c r="YF109" s="154"/>
      <c r="YG109" s="154"/>
      <c r="YH109" s="154"/>
      <c r="YI109" s="154"/>
      <c r="YJ109" s="154"/>
      <c r="YK109" s="154"/>
      <c r="YL109" s="154"/>
      <c r="YM109" s="154"/>
      <c r="YN109" s="154"/>
      <c r="YO109" s="154"/>
      <c r="YP109" s="154"/>
      <c r="YQ109" s="154"/>
      <c r="YR109" s="154"/>
      <c r="YS109" s="154"/>
      <c r="YT109" s="154"/>
      <c r="YU109" s="154"/>
      <c r="YV109" s="154"/>
      <c r="YW109" s="154"/>
      <c r="YX109" s="154"/>
      <c r="YY109" s="154"/>
      <c r="YZ109" s="154"/>
      <c r="ZA109" s="154"/>
      <c r="ZB109" s="154"/>
      <c r="ZC109" s="154"/>
      <c r="ZD109" s="154"/>
      <c r="ZE109" s="154"/>
      <c r="ZF109" s="154"/>
      <c r="ZG109" s="154"/>
      <c r="ZH109" s="154"/>
      <c r="ZI109" s="154"/>
      <c r="ZJ109" s="154"/>
      <c r="ZK109" s="154"/>
      <c r="ZL109" s="154"/>
      <c r="ZM109" s="154"/>
      <c r="ZN109" s="154"/>
      <c r="ZO109" s="154"/>
      <c r="ZP109" s="154"/>
      <c r="ZQ109" s="154"/>
      <c r="ZR109" s="154"/>
      <c r="ZS109" s="154"/>
      <c r="ZT109" s="154"/>
      <c r="ZU109" s="154"/>
      <c r="ZV109" s="154"/>
      <c r="ZW109" s="154"/>
      <c r="ZX109" s="154"/>
      <c r="ZY109" s="154"/>
      <c r="ZZ109" s="154"/>
      <c r="AAA109" s="154"/>
      <c r="AAB109" s="154"/>
      <c r="AAC109" s="154"/>
      <c r="AAD109" s="154"/>
      <c r="AAE109" s="154"/>
      <c r="AAF109" s="154"/>
      <c r="AAG109" s="154"/>
      <c r="AAH109" s="154"/>
      <c r="AAI109" s="154"/>
      <c r="AAJ109" s="154"/>
      <c r="AAK109" s="154"/>
      <c r="AAL109" s="154"/>
      <c r="AAM109" s="154"/>
      <c r="AAN109" s="154"/>
      <c r="AAO109" s="154"/>
      <c r="AAP109" s="154"/>
      <c r="AAQ109" s="154"/>
      <c r="AAR109" s="154"/>
      <c r="AAS109" s="154"/>
      <c r="AAT109" s="154"/>
      <c r="AAU109" s="154"/>
      <c r="AAV109" s="154"/>
      <c r="AAW109" s="154"/>
      <c r="AAX109" s="154"/>
      <c r="AAY109" s="154"/>
      <c r="AAZ109" s="154"/>
      <c r="ABA109" s="154"/>
      <c r="ABB109" s="154"/>
      <c r="ABC109" s="154"/>
      <c r="ABD109" s="154"/>
      <c r="ABE109" s="154"/>
      <c r="ABF109" s="154"/>
      <c r="ABG109" s="154"/>
      <c r="ABH109" s="154"/>
      <c r="ABI109" s="154"/>
      <c r="ABJ109" s="154"/>
      <c r="ABK109" s="154"/>
      <c r="ABL109" s="154"/>
      <c r="ABM109" s="154"/>
      <c r="ABN109" s="154"/>
      <c r="ABO109" s="154"/>
      <c r="ABP109" s="154"/>
      <c r="ABQ109" s="154"/>
      <c r="ABR109" s="154"/>
      <c r="ABS109" s="154"/>
      <c r="ABT109" s="154"/>
      <c r="ABU109" s="154"/>
      <c r="ABV109" s="154"/>
      <c r="ABW109" s="154"/>
      <c r="ABX109" s="154"/>
      <c r="ABY109" s="154"/>
      <c r="ABZ109" s="154"/>
      <c r="ACA109" s="154"/>
      <c r="ACB109" s="154"/>
      <c r="ACC109" s="154"/>
      <c r="ACD109" s="154"/>
      <c r="ACE109" s="154"/>
      <c r="ACF109" s="154"/>
      <c r="ACG109" s="154"/>
      <c r="ACH109" s="154"/>
      <c r="ACI109" s="154"/>
      <c r="ACJ109" s="154"/>
      <c r="ACK109" s="154"/>
      <c r="ACL109" s="154"/>
      <c r="ACM109" s="154"/>
      <c r="ACN109" s="154"/>
      <c r="ACO109" s="154"/>
      <c r="ACP109" s="154"/>
      <c r="ACQ109" s="154"/>
      <c r="ACR109" s="154"/>
      <c r="ACS109" s="154"/>
      <c r="ACT109" s="154"/>
      <c r="ACU109" s="154"/>
      <c r="ACV109" s="154"/>
      <c r="ACW109" s="154"/>
      <c r="ACX109" s="154"/>
      <c r="ACY109" s="154"/>
      <c r="ACZ109" s="154"/>
      <c r="ADA109" s="154"/>
      <c r="ADB109" s="154"/>
      <c r="ADC109" s="154"/>
      <c r="ADD109" s="154"/>
      <c r="ADE109" s="154"/>
      <c r="ADF109" s="154"/>
      <c r="ADG109" s="154"/>
      <c r="ADH109" s="154"/>
      <c r="ADI109" s="154"/>
      <c r="ADJ109" s="154"/>
      <c r="ADK109" s="154"/>
      <c r="ADL109" s="154"/>
      <c r="ADM109" s="154"/>
      <c r="ADN109" s="154"/>
      <c r="ADO109" s="154"/>
      <c r="ADP109" s="154"/>
      <c r="ADQ109" s="154"/>
      <c r="ADR109" s="154"/>
      <c r="ADS109" s="154"/>
      <c r="ADT109" s="154"/>
      <c r="ADU109" s="154"/>
      <c r="ADV109" s="154"/>
      <c r="ADW109" s="154"/>
      <c r="ADX109" s="154"/>
      <c r="ADY109" s="154"/>
      <c r="ADZ109" s="154"/>
      <c r="AEA109" s="154"/>
      <c r="AEB109" s="154"/>
      <c r="AEC109" s="154"/>
      <c r="AED109" s="154"/>
      <c r="AEE109" s="154"/>
      <c r="AEF109" s="154"/>
      <c r="AEG109" s="154"/>
      <c r="AEH109" s="154"/>
      <c r="AEI109" s="154"/>
      <c r="AEJ109" s="154"/>
      <c r="AEK109" s="154"/>
      <c r="AEL109" s="154"/>
      <c r="AEM109" s="154"/>
      <c r="AEN109" s="154"/>
      <c r="AEO109" s="154"/>
      <c r="AEP109" s="154"/>
      <c r="AEQ109" s="154"/>
      <c r="AER109" s="154"/>
      <c r="AES109" s="154"/>
      <c r="AET109" s="154"/>
      <c r="AEU109" s="154"/>
      <c r="AEV109" s="154"/>
      <c r="AEW109" s="154"/>
      <c r="AEX109" s="154"/>
      <c r="AEY109" s="154"/>
      <c r="AEZ109" s="154"/>
      <c r="AFA109" s="154"/>
      <c r="AFB109" s="154"/>
      <c r="AFC109" s="154"/>
      <c r="AFD109" s="154"/>
      <c r="AFE109" s="154"/>
      <c r="AFF109" s="154"/>
      <c r="AFG109" s="154"/>
      <c r="AFH109" s="154"/>
      <c r="AFI109" s="154"/>
      <c r="AFJ109" s="154"/>
      <c r="AFK109" s="154"/>
      <c r="AFL109" s="154"/>
      <c r="AFM109" s="154"/>
      <c r="AFN109" s="154"/>
      <c r="AFO109" s="154"/>
      <c r="AFP109" s="154"/>
      <c r="AFQ109" s="154"/>
      <c r="AFR109" s="154"/>
      <c r="AFS109" s="154"/>
      <c r="AFT109" s="154"/>
      <c r="AFU109" s="154"/>
      <c r="AFV109" s="154"/>
      <c r="AFW109" s="154"/>
      <c r="AFX109" s="154"/>
      <c r="AFY109" s="154"/>
      <c r="AFZ109" s="154"/>
      <c r="AGA109" s="154"/>
      <c r="AGB109" s="154"/>
      <c r="AGC109" s="154"/>
      <c r="AGD109" s="154"/>
      <c r="AGE109" s="154"/>
      <c r="AGF109" s="154"/>
      <c r="AGG109" s="154"/>
      <c r="AGH109" s="154"/>
      <c r="AGI109" s="154"/>
      <c r="AGJ109" s="154"/>
      <c r="AGK109" s="154"/>
      <c r="AGL109" s="154"/>
      <c r="AGM109" s="154"/>
      <c r="AGN109" s="154"/>
      <c r="AGO109" s="154"/>
      <c r="AGP109" s="154"/>
      <c r="AGQ109" s="154"/>
      <c r="AGR109" s="154"/>
      <c r="AGS109" s="154"/>
      <c r="AGT109" s="154"/>
      <c r="AGU109" s="154"/>
      <c r="AGV109" s="154"/>
      <c r="AGW109" s="154"/>
      <c r="AGX109" s="154"/>
      <c r="AGY109" s="154"/>
      <c r="AGZ109" s="154"/>
      <c r="AHA109" s="154"/>
      <c r="AHB109" s="154"/>
      <c r="AHC109" s="154"/>
      <c r="AHD109" s="154"/>
      <c r="AHE109" s="154"/>
      <c r="AHF109" s="154"/>
      <c r="AHG109" s="154"/>
      <c r="AHH109" s="154"/>
      <c r="AHI109" s="154"/>
      <c r="AHJ109" s="154"/>
      <c r="AHK109" s="154"/>
      <c r="AHL109" s="154"/>
      <c r="AHM109" s="154"/>
      <c r="AHN109" s="154"/>
      <c r="AHO109" s="154"/>
      <c r="AHP109" s="154"/>
      <c r="AHQ109" s="154"/>
      <c r="AHR109" s="154"/>
      <c r="AHS109" s="154"/>
      <c r="AHT109" s="154"/>
      <c r="AHU109" s="154"/>
      <c r="AHV109" s="154"/>
      <c r="AHW109" s="154"/>
      <c r="AHX109" s="154"/>
      <c r="AHY109" s="154"/>
      <c r="AHZ109" s="154"/>
      <c r="AIA109" s="154"/>
      <c r="AIB109" s="154"/>
      <c r="AIC109" s="154"/>
      <c r="AID109" s="154"/>
      <c r="AIE109" s="154"/>
      <c r="AIF109" s="154"/>
      <c r="AIG109" s="154"/>
      <c r="AIH109" s="154"/>
      <c r="AII109" s="154"/>
      <c r="AIJ109" s="154"/>
      <c r="AIK109" s="154"/>
      <c r="AIL109" s="154"/>
      <c r="AIM109" s="154"/>
      <c r="AIN109" s="154"/>
      <c r="AIO109" s="154"/>
      <c r="AIP109" s="154"/>
      <c r="AIQ109" s="154"/>
      <c r="AIR109" s="154"/>
      <c r="AIS109" s="154"/>
      <c r="AIT109" s="154"/>
      <c r="AIU109" s="154"/>
      <c r="AIV109" s="154"/>
      <c r="AIW109" s="154"/>
      <c r="AIX109" s="154"/>
      <c r="AIY109" s="154"/>
      <c r="AIZ109" s="154"/>
      <c r="AJA109" s="154"/>
      <c r="AJB109" s="154"/>
      <c r="AJC109" s="154"/>
      <c r="AJD109" s="154"/>
      <c r="AJE109" s="154"/>
      <c r="AJF109" s="154"/>
      <c r="AJG109" s="154"/>
      <c r="AJH109" s="154"/>
      <c r="AJI109" s="154"/>
      <c r="AJJ109" s="154"/>
      <c r="AJK109" s="154"/>
      <c r="AJL109" s="154"/>
      <c r="AJM109" s="154"/>
      <c r="AJN109" s="154"/>
      <c r="AJO109" s="154"/>
      <c r="AJP109" s="154"/>
      <c r="AJQ109" s="154"/>
      <c r="AJR109" s="154"/>
      <c r="AJS109" s="154"/>
      <c r="AJT109" s="154"/>
      <c r="AJU109" s="154"/>
      <c r="AJV109" s="154"/>
      <c r="AJW109" s="154"/>
      <c r="AJX109" s="154"/>
      <c r="AJY109" s="154"/>
      <c r="AJZ109" s="154"/>
      <c r="AKA109" s="154"/>
      <c r="AKB109" s="154"/>
      <c r="AKC109" s="154"/>
      <c r="AKD109" s="154"/>
      <c r="AKE109" s="154"/>
      <c r="AKF109" s="154"/>
      <c r="AKG109" s="154"/>
      <c r="AKH109" s="154"/>
      <c r="AKI109" s="154"/>
      <c r="AKJ109" s="154"/>
      <c r="AKK109" s="154"/>
      <c r="AKL109" s="154"/>
      <c r="AKM109" s="154"/>
      <c r="AKN109" s="154"/>
      <c r="AKO109" s="154"/>
      <c r="AKP109" s="154"/>
      <c r="AKQ109" s="154"/>
      <c r="AKR109" s="154"/>
      <c r="AKS109" s="154"/>
      <c r="AKT109" s="154"/>
      <c r="AKU109" s="154"/>
      <c r="AKV109" s="154"/>
      <c r="AKW109" s="154"/>
      <c r="AKX109" s="154"/>
      <c r="AKY109" s="154"/>
      <c r="AKZ109" s="154"/>
      <c r="ALA109" s="154"/>
      <c r="ALB109" s="154"/>
      <c r="ALC109" s="154"/>
      <c r="ALD109" s="154"/>
      <c r="ALE109" s="154"/>
      <c r="ALF109" s="154"/>
      <c r="ALG109" s="154"/>
      <c r="ALH109" s="154"/>
      <c r="ALI109" s="154"/>
      <c r="ALJ109" s="154"/>
      <c r="ALK109" s="154"/>
      <c r="ALL109" s="154"/>
      <c r="ALM109" s="154"/>
      <c r="ALN109" s="154"/>
      <c r="ALO109" s="154"/>
      <c r="ALP109" s="154"/>
      <c r="ALQ109" s="154"/>
      <c r="ALR109" s="154"/>
    </row>
    <row r="110" spans="1:1006">
      <c r="A110" s="301" t="s">
        <v>244</v>
      </c>
      <c r="B110" s="304" t="str">
        <f>'COMPOSIÇÕES IFAL'!B277</f>
        <v>IFAL 8.05</v>
      </c>
      <c r="C110" s="358" t="str">
        <f>IFERROR(VLOOKUP(B110,'Serviços FEV2019'!$A$1:$AC$17000,2,),IFERROR(VLOOKUP(B110,'ORSE FEV2019'!$A$1:$S$16684,2,),VLOOKUP(B110,'COMPOSIÇÕES IFAL'!$B$1:$X$12973,2,)))</f>
        <v>BORDA DE DEGRAU FOTOLUMINESCENTE LARGURA 3 CM</v>
      </c>
      <c r="D110" s="296" t="str">
        <f>IFERROR(VLOOKUP(B110,'Serviços FEV2019'!$A$1:$AC$17000,3,),IFERROR(VLOOKUP(B110,'ORSE FEV2019'!$A$1:$S$16684,3,),VLOOKUP(B110,'COMPOSIÇÕES IFAL'!$B$1:$X$12973,3,)))</f>
        <v>M</v>
      </c>
      <c r="E110" s="303">
        <f>Memorial!E103</f>
        <v>4</v>
      </c>
      <c r="F110" s="134">
        <f>IFERROR(VLOOKUP(B110,'Serviços FEV2019'!$A$1:$AC$17000,5,),IFERROR(VLOOKUP(B110,'ORSE FEV2019'!$A$1:$S$16684,4,),VLOOKUP(B110,'COMPOSIÇÕES IFAL'!$B$1:$X$12973,6,)))</f>
        <v>26.52</v>
      </c>
      <c r="G110" s="298">
        <f t="shared" ref="G110:G116" si="80">ROUND(F110*E110,2)</f>
        <v>106.08</v>
      </c>
      <c r="H110" s="298">
        <f t="shared" si="72"/>
        <v>135.59</v>
      </c>
      <c r="I110" s="220"/>
      <c r="J110" s="352"/>
      <c r="K110" s="352"/>
      <c r="L110" s="352"/>
      <c r="M110" s="352">
        <f t="shared" ref="M110" si="81">$G110*0.9</f>
        <v>95.471999999999994</v>
      </c>
      <c r="N110" s="317">
        <f t="shared" si="73"/>
        <v>5.3040000000000003</v>
      </c>
      <c r="O110" s="317">
        <f t="shared" si="73"/>
        <v>5.3040000000000003</v>
      </c>
      <c r="P110" s="204">
        <f t="shared" si="52"/>
        <v>106.08</v>
      </c>
      <c r="Q110" s="367">
        <f t="shared" si="76"/>
        <v>0</v>
      </c>
    </row>
    <row r="111" spans="1:1006">
      <c r="A111" s="301" t="s">
        <v>7267</v>
      </c>
      <c r="B111" s="304" t="str">
        <f>'COMPOSIÇÕES IFAL'!B284</f>
        <v>IFAL 8.06</v>
      </c>
      <c r="C111" s="358" t="str">
        <f>IFERROR(VLOOKUP(B111,'Serviços FEV2019'!$A$1:$AC$17000,2,),IFERROR(VLOOKUP(B111,'ORSE FEV2019'!$A$1:$S$16684,2,),VLOOKUP(B111,'COMPOSIÇÕES IFAL'!$B$1:$X$12973,2,)))</f>
        <v>BARRA DE APOIO RETA EM AÇO INOX POLIDO 40 CM</v>
      </c>
      <c r="D111" s="296" t="str">
        <f>IFERROR(VLOOKUP(B111,'Serviços FEV2019'!$A$1:$AC$17000,3,),IFERROR(VLOOKUP(B111,'ORSE FEV2019'!$A$1:$S$16684,3,),VLOOKUP(B111,'COMPOSIÇÕES IFAL'!$B$1:$X$12973,3,)))</f>
        <v xml:space="preserve">UN    </v>
      </c>
      <c r="E111" s="303">
        <f>Memorial!E104</f>
        <v>1</v>
      </c>
      <c r="F111" s="134">
        <f>IFERROR(VLOOKUP(B111,'Serviços FEV2019'!$A$1:$AC$17000,5,),IFERROR(VLOOKUP(B111,'ORSE FEV2019'!$A$1:$S$16684,4,),VLOOKUP(B111,'COMPOSIÇÕES IFAL'!$B$1:$X$12973,6,)))</f>
        <v>109.67</v>
      </c>
      <c r="G111" s="298">
        <f t="shared" si="80"/>
        <v>109.67</v>
      </c>
      <c r="H111" s="298">
        <f t="shared" si="72"/>
        <v>140.18</v>
      </c>
      <c r="I111" s="220"/>
      <c r="J111" s="352"/>
      <c r="K111" s="352">
        <f t="shared" ref="K111:K114" si="82">$G111*0.9</f>
        <v>98.703000000000003</v>
      </c>
      <c r="L111" s="352"/>
      <c r="M111" s="352"/>
      <c r="N111" s="317">
        <f t="shared" si="73"/>
        <v>5.4835000000000003</v>
      </c>
      <c r="O111" s="317">
        <f t="shared" si="73"/>
        <v>5.4835000000000003</v>
      </c>
      <c r="P111" s="204">
        <f t="shared" si="52"/>
        <v>109.67000000000002</v>
      </c>
      <c r="Q111" s="367">
        <f t="shared" si="76"/>
        <v>0</v>
      </c>
    </row>
    <row r="112" spans="1:1006">
      <c r="A112" s="301" t="s">
        <v>7268</v>
      </c>
      <c r="B112" s="304" t="str">
        <f>'COMPOSIÇÕES IFAL'!B291</f>
        <v>IFAL 8.07</v>
      </c>
      <c r="C112" s="358" t="str">
        <f>IFERROR(VLOOKUP(B112,'Serviços FEV2019'!$A$1:$AC$17000,2,),IFERROR(VLOOKUP(B112,'ORSE FEV2019'!$A$1:$S$16684,2,),VLOOKUP(B112,'COMPOSIÇÕES IFAL'!$B$1:$X$12973,2,)))</f>
        <v>BARRA DE APOIO RETA EM AÇO INOX POLIDO 70 CM</v>
      </c>
      <c r="D112" s="296" t="str">
        <f>IFERROR(VLOOKUP(B112,'Serviços FEV2019'!$A$1:$AC$17000,3,),IFERROR(VLOOKUP(B112,'ORSE FEV2019'!$A$1:$S$16684,3,),VLOOKUP(B112,'COMPOSIÇÕES IFAL'!$B$1:$X$12973,3,)))</f>
        <v xml:space="preserve">UN    </v>
      </c>
      <c r="E112" s="303">
        <f>Memorial!E105</f>
        <v>1</v>
      </c>
      <c r="F112" s="134">
        <f>IFERROR(VLOOKUP(B112,'Serviços FEV2019'!$A$1:$AC$17000,5,),IFERROR(VLOOKUP(B112,'ORSE FEV2019'!$A$1:$S$16684,4,),VLOOKUP(B112,'COMPOSIÇÕES IFAL'!$B$1:$X$12973,6,)))</f>
        <v>156.70000000000002</v>
      </c>
      <c r="G112" s="298">
        <f t="shared" si="80"/>
        <v>156.69999999999999</v>
      </c>
      <c r="H112" s="298">
        <f t="shared" si="72"/>
        <v>200.29</v>
      </c>
      <c r="I112" s="220"/>
      <c r="J112" s="352"/>
      <c r="K112" s="352">
        <f t="shared" si="82"/>
        <v>141.03</v>
      </c>
      <c r="L112" s="352"/>
      <c r="M112" s="352"/>
      <c r="N112" s="317">
        <f t="shared" si="73"/>
        <v>7.835</v>
      </c>
      <c r="O112" s="317">
        <f t="shared" si="73"/>
        <v>7.835</v>
      </c>
      <c r="P112" s="204">
        <f t="shared" si="52"/>
        <v>156.70000000000002</v>
      </c>
      <c r="Q112" s="367">
        <f t="shared" si="76"/>
        <v>0</v>
      </c>
    </row>
    <row r="113" spans="1:21">
      <c r="A113" s="301" t="s">
        <v>7269</v>
      </c>
      <c r="B113" s="305" t="str">
        <f>'COMPOSIÇÕES IFAL'!B298</f>
        <v>IFAL 8.08</v>
      </c>
      <c r="C113" s="358" t="str">
        <f>IFERROR(VLOOKUP(B113,'Serviços FEV2019'!$A$1:$AC$17000,2,),IFERROR(VLOOKUP(B113,'ORSE FEV2019'!$A$1:$S$16684,2,),VLOOKUP(B113,'COMPOSIÇÕES IFAL'!$B$1:$X$12973,2,)))</f>
        <v>BARRA DE APOIO RETA EM AÇO INOX POLIDO 80 CM</v>
      </c>
      <c r="D113" s="296" t="str">
        <f>IFERROR(VLOOKUP(B113,'Serviços FEV2019'!$A$1:$AC$17000,3,),IFERROR(VLOOKUP(B113,'ORSE FEV2019'!$A$1:$S$16684,3,),VLOOKUP(B113,'COMPOSIÇÕES IFAL'!$B$1:$X$12973,3,)))</f>
        <v xml:space="preserve">UN    </v>
      </c>
      <c r="E113" s="303">
        <f>Memorial!E106</f>
        <v>2</v>
      </c>
      <c r="F113" s="134">
        <f>IFERROR(VLOOKUP(B113,'Serviços FEV2019'!$A$1:$AC$17000,5,),IFERROR(VLOOKUP(B113,'ORSE FEV2019'!$A$1:$S$16684,4,),VLOOKUP(B113,'COMPOSIÇÕES IFAL'!$B$1:$X$12973,6,)))</f>
        <v>166.77</v>
      </c>
      <c r="G113" s="298">
        <f t="shared" si="80"/>
        <v>333.54</v>
      </c>
      <c r="H113" s="298">
        <f t="shared" si="72"/>
        <v>426.33</v>
      </c>
      <c r="I113" s="220"/>
      <c r="J113" s="352"/>
      <c r="K113" s="352">
        <f t="shared" si="82"/>
        <v>300.18600000000004</v>
      </c>
      <c r="L113" s="352"/>
      <c r="M113" s="352"/>
      <c r="N113" s="317">
        <f t="shared" si="73"/>
        <v>16.677000000000003</v>
      </c>
      <c r="O113" s="317">
        <f t="shared" si="73"/>
        <v>16.677000000000003</v>
      </c>
      <c r="P113" s="204">
        <f t="shared" si="52"/>
        <v>333.54000000000008</v>
      </c>
      <c r="Q113" s="367">
        <f t="shared" si="76"/>
        <v>0</v>
      </c>
    </row>
    <row r="114" spans="1:21">
      <c r="A114" s="301" t="s">
        <v>7270</v>
      </c>
      <c r="B114" s="305" t="str">
        <f>'COMPOSIÇÕES IFAL'!B305</f>
        <v>IFAL 8.09</v>
      </c>
      <c r="C114" s="358" t="str">
        <f>IFERROR(VLOOKUP(B114,'Serviços FEV2019'!$A$1:$AC$17000,2,),IFERROR(VLOOKUP(B114,'ORSE FEV2019'!$A$1:$S$16684,2,),VLOOKUP(B114,'COMPOSIÇÕES IFAL'!$B$1:$X$12973,2,)))</f>
        <v>BARRA DE APOIO LATERAL PARA LAVATÓRIO DE 30 CENTÍMETROS (RECURVADA)</v>
      </c>
      <c r="D114" s="296" t="str">
        <f>IFERROR(VLOOKUP(B114,'Serviços FEV2019'!$A$1:$AC$17000,3,),IFERROR(VLOOKUP(B114,'ORSE FEV2019'!$A$1:$S$16684,3,),VLOOKUP(B114,'COMPOSIÇÕES IFAL'!$B$1:$X$12973,3,)))</f>
        <v xml:space="preserve">UN    </v>
      </c>
      <c r="E114" s="303">
        <f>Memorial!E107</f>
        <v>1</v>
      </c>
      <c r="F114" s="134">
        <f>IFERROR(VLOOKUP(B114,'Serviços FEV2019'!$A$1:$AC$17000,5,),IFERROR(VLOOKUP(B114,'ORSE FEV2019'!$A$1:$S$16684,4,),VLOOKUP(B114,'COMPOSIÇÕES IFAL'!$B$1:$X$12973,6,)))</f>
        <v>62.53</v>
      </c>
      <c r="G114" s="298">
        <f t="shared" si="80"/>
        <v>62.53</v>
      </c>
      <c r="H114" s="298">
        <f t="shared" si="72"/>
        <v>79.930000000000007</v>
      </c>
      <c r="I114" s="220"/>
      <c r="J114" s="352"/>
      <c r="K114" s="352">
        <f t="shared" si="82"/>
        <v>56.277000000000001</v>
      </c>
      <c r="L114" s="352"/>
      <c r="M114" s="352"/>
      <c r="N114" s="317">
        <f t="shared" si="73"/>
        <v>3.1265000000000001</v>
      </c>
      <c r="O114" s="317">
        <f t="shared" si="73"/>
        <v>3.1265000000000001</v>
      </c>
      <c r="P114" s="204">
        <f t="shared" si="52"/>
        <v>62.53</v>
      </c>
      <c r="Q114" s="367">
        <f t="shared" si="76"/>
        <v>0</v>
      </c>
    </row>
    <row r="115" spans="1:21">
      <c r="A115" s="301" t="s">
        <v>7271</v>
      </c>
      <c r="B115" s="305">
        <v>72897</v>
      </c>
      <c r="C115" s="358" t="str">
        <f>IFERROR(VLOOKUP(B115,'Serviços FEV2019'!$A$1:$AC$17000,2,),IFERROR(VLOOKUP(B115,'ORSE FEV2019'!$A$1:$S$16684,2,),VLOOKUP(B115,'COMPOSIÇÕES IFAL'!$B$1:$X$12973,2,)))</f>
        <v>CARGA MANUAL DE ENTULHO EM CAMINHAO BASCULANTE 6 M3</v>
      </c>
      <c r="D115" s="296" t="str">
        <f>IFERROR(VLOOKUP(B115,'Serviços FEV2019'!$A$1:$AC$17000,3,),IFERROR(VLOOKUP(B115,'ORSE FEV2019'!$A$1:$S$16684,3,),VLOOKUP(B115,'COMPOSIÇÕES IFAL'!$B$1:$X$12973,3,)))</f>
        <v>M3</v>
      </c>
      <c r="E115" s="303">
        <f>Memorial!E108</f>
        <v>73.14</v>
      </c>
      <c r="F115" s="134">
        <f>IFERROR(VLOOKUP(B115,'Serviços FEV2019'!$A$1:$AC$17000,5,),IFERROR(VLOOKUP(B115,'ORSE FEV2019'!$A$1:$S$16684,4,),VLOOKUP(B115,'COMPOSIÇÕES IFAL'!$B$1:$X$12973,6,)))</f>
        <v>16.09</v>
      </c>
      <c r="G115" s="298">
        <f t="shared" si="80"/>
        <v>1176.82</v>
      </c>
      <c r="H115" s="298">
        <f t="shared" si="72"/>
        <v>1504.21</v>
      </c>
      <c r="I115" s="220"/>
      <c r="J115" s="352">
        <f>$G115*0.3</f>
        <v>353.04599999999999</v>
      </c>
      <c r="K115" s="352">
        <f t="shared" ref="K115:L117" si="83">$G115*0.3</f>
        <v>353.04599999999999</v>
      </c>
      <c r="L115" s="352">
        <f t="shared" si="83"/>
        <v>353.04599999999999</v>
      </c>
      <c r="M115" s="352"/>
      <c r="N115" s="317">
        <f t="shared" si="73"/>
        <v>58.841000000000001</v>
      </c>
      <c r="O115" s="317">
        <f t="shared" si="73"/>
        <v>58.841000000000001</v>
      </c>
      <c r="P115" s="204">
        <f t="shared" si="52"/>
        <v>1176.8199999999997</v>
      </c>
      <c r="Q115" s="367">
        <f t="shared" si="76"/>
        <v>0</v>
      </c>
    </row>
    <row r="116" spans="1:21" ht="24">
      <c r="A116" s="301" t="s">
        <v>7272</v>
      </c>
      <c r="B116" s="305">
        <v>72899</v>
      </c>
      <c r="C116" s="358" t="str">
        <f>IFERROR(VLOOKUP(B116,'Serviços FEV2019'!$A$1:$AC$17000,2,),IFERROR(VLOOKUP(B116,'ORSE FEV2019'!$A$1:$S$16684,2,),VLOOKUP(B116,'COMPOSIÇÕES IFAL'!$B$1:$X$12973,2,)))</f>
        <v>TRANSPORTE DE ENTULHO COM CAMINHÃO BASCULANTE 6 M3, RODOVIA PAVIMENTADA, DMT ATE 0,5 KM</v>
      </c>
      <c r="D116" s="296" t="str">
        <f>IFERROR(VLOOKUP(B116,'Serviços FEV2019'!$A$1:$AC$17000,3,),IFERROR(VLOOKUP(B116,'ORSE FEV2019'!$A$1:$S$16684,3,),VLOOKUP(B116,'COMPOSIÇÕES IFAL'!$B$1:$X$12973,3,)))</f>
        <v>M3</v>
      </c>
      <c r="E116" s="303">
        <f>Memorial!E109</f>
        <v>73.14</v>
      </c>
      <c r="F116" s="134">
        <f>IFERROR(VLOOKUP(B116,'Serviços FEV2019'!$A$1:$AC$17000,5,),IFERROR(VLOOKUP(B116,'ORSE FEV2019'!$A$1:$S$16684,4,),VLOOKUP(B116,'COMPOSIÇÕES IFAL'!$B$1:$X$12973,6,)))</f>
        <v>5.31</v>
      </c>
      <c r="G116" s="298">
        <f t="shared" si="80"/>
        <v>388.37</v>
      </c>
      <c r="H116" s="298">
        <f t="shared" si="72"/>
        <v>496.41</v>
      </c>
      <c r="I116" s="220"/>
      <c r="J116" s="352">
        <f>$G116*0.3</f>
        <v>116.511</v>
      </c>
      <c r="K116" s="352">
        <f t="shared" si="83"/>
        <v>116.511</v>
      </c>
      <c r="L116" s="352">
        <f t="shared" si="83"/>
        <v>116.511</v>
      </c>
      <c r="M116" s="352"/>
      <c r="N116" s="317">
        <f t="shared" si="73"/>
        <v>19.418500000000002</v>
      </c>
      <c r="O116" s="317">
        <f t="shared" si="73"/>
        <v>19.418500000000002</v>
      </c>
      <c r="P116" s="204">
        <f t="shared" si="52"/>
        <v>388.37</v>
      </c>
      <c r="Q116" s="367">
        <f t="shared" si="76"/>
        <v>0</v>
      </c>
    </row>
    <row r="117" spans="1:21" s="145" customFormat="1">
      <c r="A117" s="301" t="s">
        <v>7273</v>
      </c>
      <c r="B117" s="305" t="str">
        <f>'COMPOSIÇÕES IFAL'!B312</f>
        <v>IFAL 8.10</v>
      </c>
      <c r="C117" s="358" t="str">
        <f>IFERROR(VLOOKUP(B117,'Serviços FEV2019'!$A$1:$AC$17000,2,),IFERROR(VLOOKUP(B117,'ORSE FEV2019'!$A$1:$S$16684,2,),VLOOKUP(B117,'COMPOSIÇÕES IFAL'!$B$1:$X$12973,2,)))</f>
        <v>DESCARGA MANUAL DE ENTULHO DE CAMINHAO BASCULANTE 6 M3</v>
      </c>
      <c r="D117" s="296" t="str">
        <f>IFERROR(VLOOKUP(B117,'Serviços FEV2019'!$A$1:$AC$17000,3,),IFERROR(VLOOKUP(B117,'ORSE FEV2019'!$A$1:$S$16684,3,),VLOOKUP(B117,'COMPOSIÇÕES IFAL'!$B$1:$X$12973,3,)))</f>
        <v>M3</v>
      </c>
      <c r="E117" s="303">
        <f>Memorial!E110</f>
        <v>73.14</v>
      </c>
      <c r="F117" s="134">
        <f>IFERROR(VLOOKUP(B117,'Serviços FEV2019'!$A$1:$AC$17000,5,),IFERROR(VLOOKUP(B117,'ORSE FEV2019'!$A$1:$S$16684,4,),VLOOKUP(B117,'COMPOSIÇÕES IFAL'!$B$1:$X$12973,6,)))</f>
        <v>16.100000000000001</v>
      </c>
      <c r="G117" s="298">
        <f>ROUND(F117*E117,2)</f>
        <v>1177.55</v>
      </c>
      <c r="H117" s="298">
        <f t="shared" si="72"/>
        <v>1505.14</v>
      </c>
      <c r="I117" s="220"/>
      <c r="J117" s="317">
        <f>$G117*0.3</f>
        <v>353.26499999999999</v>
      </c>
      <c r="K117" s="317">
        <f t="shared" si="83"/>
        <v>353.26499999999999</v>
      </c>
      <c r="L117" s="317">
        <f t="shared" si="83"/>
        <v>353.26499999999999</v>
      </c>
      <c r="M117" s="317"/>
      <c r="N117" s="317">
        <f t="shared" si="73"/>
        <v>58.877499999999998</v>
      </c>
      <c r="O117" s="317">
        <f t="shared" si="73"/>
        <v>58.877499999999998</v>
      </c>
      <c r="P117" s="204">
        <f t="shared" si="52"/>
        <v>1177.5500000000002</v>
      </c>
      <c r="Q117" s="367">
        <f t="shared" si="76"/>
        <v>0</v>
      </c>
      <c r="R117" s="154"/>
      <c r="S117" s="154"/>
      <c r="T117" s="154"/>
      <c r="U117" s="154"/>
    </row>
    <row r="118" spans="1:21" s="3" customFormat="1" ht="15" thickBot="1">
      <c r="A118" s="301" t="s">
        <v>7312</v>
      </c>
      <c r="B118" s="305" t="str">
        <f>'COMPOSIÇÕES IFAL'!B319</f>
        <v>IFAL 8.11</v>
      </c>
      <c r="C118" s="358" t="str">
        <f>IFERROR(VLOOKUP(B118,'Serviços FEV2019'!$A$1:$AC$17000,2,),IFERROR(VLOOKUP(B118,'ORSE FEV2019'!$A$1:$S$16684,2,),VLOOKUP(B118,'COMPOSIÇÕES IFAL'!$B$1:$X$12973,2,)))</f>
        <v>LIMPEZA FINAL DA OBRA</v>
      </c>
      <c r="D118" s="296" t="str">
        <f>IFERROR(VLOOKUP(B118,'Serviços FEV2019'!$A$1:$AC$17000,3,),IFERROR(VLOOKUP(B118,'ORSE FEV2019'!$A$1:$S$16684,3,),VLOOKUP(B118,'COMPOSIÇÕES IFAL'!$B$1:$X$12973,3,)))</f>
        <v>M2</v>
      </c>
      <c r="E118" s="303">
        <f>Memorial!E111</f>
        <v>600</v>
      </c>
      <c r="F118" s="134">
        <f>IFERROR(VLOOKUP(B118,'Serviços FEV2019'!$A$1:$AC$17000,5,),IFERROR(VLOOKUP(B118,'ORSE FEV2019'!$A$1:$S$16684,4,),VLOOKUP(B118,'COMPOSIÇÕES IFAL'!$B$1:$X$12973,6,)))</f>
        <v>2.02</v>
      </c>
      <c r="G118" s="298">
        <f>ROUND(F118*E118,2)</f>
        <v>1212</v>
      </c>
      <c r="H118" s="298">
        <f t="shared" si="72"/>
        <v>1549.18</v>
      </c>
      <c r="I118" s="220"/>
      <c r="J118" s="317"/>
      <c r="K118" s="317"/>
      <c r="L118" s="317"/>
      <c r="M118" s="317">
        <f t="shared" ref="M118" si="84">$G118*0.9</f>
        <v>1090.8</v>
      </c>
      <c r="N118" s="317">
        <f t="shared" si="73"/>
        <v>60.6</v>
      </c>
      <c r="O118" s="317">
        <f t="shared" si="73"/>
        <v>60.6</v>
      </c>
      <c r="P118" s="204">
        <f t="shared" si="52"/>
        <v>1211.9999999999998</v>
      </c>
      <c r="Q118" s="367">
        <f t="shared" si="76"/>
        <v>0</v>
      </c>
      <c r="R118" s="4"/>
      <c r="S118" s="4"/>
      <c r="T118" s="4"/>
      <c r="U118" s="4"/>
    </row>
    <row r="119" spans="1:21" ht="15.75" thickBot="1">
      <c r="A119" s="42" t="s">
        <v>79</v>
      </c>
      <c r="B119" s="11"/>
      <c r="C119" s="43" t="s">
        <v>120</v>
      </c>
      <c r="D119" s="11"/>
      <c r="E119" s="11"/>
      <c r="F119" s="11"/>
      <c r="G119" s="19">
        <f>SUM(G120)</f>
        <v>22794.36</v>
      </c>
      <c r="H119" s="19">
        <f>SUM(H120)</f>
        <v>29135.75</v>
      </c>
      <c r="I119" s="349"/>
      <c r="J119" s="315">
        <f>SUM(J120)</f>
        <v>4847.6618800167662</v>
      </c>
      <c r="K119" s="315">
        <f t="shared" ref="K119:O119" si="85">SUM(K120)</f>
        <v>7117.1653562518068</v>
      </c>
      <c r="L119" s="315">
        <f t="shared" si="85"/>
        <v>6450.4978752598936</v>
      </c>
      <c r="M119" s="315">
        <f t="shared" si="85"/>
        <v>2277.9462112583683</v>
      </c>
      <c r="N119" s="315">
        <f t="shared" si="85"/>
        <v>1050.544338606582</v>
      </c>
      <c r="O119" s="315">
        <f t="shared" si="85"/>
        <v>1050.544338606582</v>
      </c>
      <c r="P119" s="293">
        <f t="shared" si="52"/>
        <v>22794.359999999997</v>
      </c>
      <c r="Q119" s="367">
        <f t="shared" si="76"/>
        <v>0</v>
      </c>
    </row>
    <row r="120" spans="1:21" ht="15" thickBot="1">
      <c r="A120" s="294" t="s">
        <v>7287</v>
      </c>
      <c r="B120" s="305" t="str">
        <f>'COMPOSIÇÕES IFAL'!B327</f>
        <v>IFAL 9.01</v>
      </c>
      <c r="C120" s="358" t="str">
        <f>IFERROR(VLOOKUP(B120,'Serviços FEV2019'!$A$1:$AC$17000,2,),IFERROR(VLOOKUP(B120,'ORSE FEV2019'!$A$1:$S$16684,2,),VLOOKUP(B120,'COMPOSIÇÕES IFAL'!$B$1:$X$12973,2,)))</f>
        <v>ADMINISTRAÇÃO LOCAL</v>
      </c>
      <c r="D120" s="296" t="str">
        <f>IFERROR(VLOOKUP(B120,'Serviços FEV2019'!$A$1:$AC$17000,3,),IFERROR(VLOOKUP(B120,'ORSE FEV2019'!$A$1:$S$16684,3,),VLOOKUP(B120,'COMPOSIÇÕES IFAL'!$B$1:$X$12973,3,)))</f>
        <v xml:space="preserve">UN    </v>
      </c>
      <c r="E120" s="303">
        <f>Memorial!E113</f>
        <v>1</v>
      </c>
      <c r="F120" s="134">
        <f>IFERROR(VLOOKUP(B120,'Serviços FEV2019'!$A$1:$AC$17000,5,),IFERROR(VLOOKUP(B120,'ORSE FEV2019'!$A$1:$S$16684,4,),VLOOKUP(B120,'COMPOSIÇÕES IFAL'!$B$1:$X$12973,6,)))</f>
        <v>22794.36</v>
      </c>
      <c r="G120" s="298">
        <f>ROUND(F120*E120,2)</f>
        <v>22794.36</v>
      </c>
      <c r="H120" s="298">
        <f>ROUND(G120*(1+$E$121),2)</f>
        <v>29135.75</v>
      </c>
      <c r="I120" s="365"/>
      <c r="J120" s="317">
        <f t="shared" ref="J120:O120" si="86">$G120*J134</f>
        <v>4847.6618800167662</v>
      </c>
      <c r="K120" s="317">
        <f t="shared" si="86"/>
        <v>7117.1653562518068</v>
      </c>
      <c r="L120" s="317">
        <f t="shared" si="86"/>
        <v>6450.4978752598936</v>
      </c>
      <c r="M120" s="317">
        <f t="shared" si="86"/>
        <v>2277.9462112583683</v>
      </c>
      <c r="N120" s="317">
        <f t="shared" si="86"/>
        <v>1050.544338606582</v>
      </c>
      <c r="O120" s="317">
        <f t="shared" si="86"/>
        <v>1050.544338606582</v>
      </c>
      <c r="P120" s="313">
        <f t="shared" si="52"/>
        <v>22794.359999999997</v>
      </c>
      <c r="Q120" s="367">
        <f t="shared" si="76"/>
        <v>0</v>
      </c>
    </row>
    <row r="121" spans="1:21" ht="15" thickBot="1">
      <c r="A121" s="26"/>
      <c r="B121" s="27"/>
      <c r="C121" s="404" t="s">
        <v>6146</v>
      </c>
      <c r="D121" s="405"/>
      <c r="E121" s="290">
        <f>'BDI '!E19/100</f>
        <v>0.2782</v>
      </c>
      <c r="F121" s="411">
        <f>G12+G33+G35+G39+G62+G84+G100+G102+G119</f>
        <v>219465.66999999998</v>
      </c>
      <c r="G121" s="412"/>
      <c r="H121" s="280"/>
      <c r="I121" s="365"/>
      <c r="J121" s="348">
        <f>J12+J33+J35+J39+J62+J84+J100+J102+J119</f>
        <v>46673.622880016766</v>
      </c>
      <c r="K121" s="348">
        <f t="shared" ref="K121:P121" si="87">K12+K33+K35+K39+K62+K84+K100+K102+K119</f>
        <v>68524.558856251795</v>
      </c>
      <c r="L121" s="348">
        <f t="shared" si="87"/>
        <v>62105.838375259882</v>
      </c>
      <c r="M121" s="348">
        <f t="shared" si="87"/>
        <v>21932.22321125837</v>
      </c>
      <c r="N121" s="348">
        <f t="shared" si="87"/>
        <v>10114.713338606583</v>
      </c>
      <c r="O121" s="348">
        <f t="shared" si="87"/>
        <v>10114.713338606583</v>
      </c>
      <c r="P121" s="348">
        <f t="shared" si="87"/>
        <v>219465.66999999998</v>
      </c>
    </row>
    <row r="122" spans="1:21" ht="15" thickBot="1">
      <c r="A122" s="28"/>
      <c r="B122" s="29"/>
      <c r="C122" s="406" t="s">
        <v>6145</v>
      </c>
      <c r="D122" s="407"/>
      <c r="E122" s="133">
        <f>E121</f>
        <v>0.2782</v>
      </c>
      <c r="F122" s="409">
        <f>ROUND(F121*E122,2)</f>
        <v>61055.35</v>
      </c>
      <c r="G122" s="410"/>
      <c r="H122" s="264"/>
      <c r="I122" s="291"/>
      <c r="J122" s="347"/>
      <c r="K122" s="347"/>
      <c r="L122" s="347"/>
      <c r="M122" s="347"/>
      <c r="N122" s="347"/>
      <c r="O122" s="347"/>
      <c r="P122" s="347"/>
    </row>
    <row r="123" spans="1:21" ht="15.75" thickBot="1">
      <c r="A123" s="30"/>
      <c r="B123" s="31"/>
      <c r="C123" s="401" t="s">
        <v>121</v>
      </c>
      <c r="D123" s="402"/>
      <c r="E123" s="403"/>
      <c r="F123" s="408">
        <f>SUM(F121:F122)</f>
        <v>280521.01999999996</v>
      </c>
      <c r="G123" s="408"/>
      <c r="H123" s="265"/>
      <c r="I123" s="291"/>
      <c r="J123" s="347"/>
      <c r="K123" s="347"/>
      <c r="L123" s="347"/>
      <c r="M123" s="347"/>
      <c r="N123" s="347"/>
      <c r="O123" s="347"/>
      <c r="P123" s="347"/>
    </row>
    <row r="124" spans="1:21">
      <c r="J124" s="38"/>
      <c r="P124" s="38"/>
    </row>
    <row r="125" spans="1:21">
      <c r="C125" s="154"/>
      <c r="F125" s="6"/>
    </row>
    <row r="126" spans="1:21">
      <c r="F126" s="6"/>
    </row>
    <row r="128" spans="1:21" ht="15.75">
      <c r="D128" s="363" t="s">
        <v>12546</v>
      </c>
      <c r="F128" s="154"/>
      <c r="G128" s="143"/>
    </row>
    <row r="129" spans="4:16" ht="15">
      <c r="D129" s="41" t="s">
        <v>122</v>
      </c>
      <c r="F129" s="154"/>
      <c r="G129" s="143"/>
      <c r="H129" s="150"/>
      <c r="J129" s="319"/>
      <c r="K129" s="319"/>
      <c r="L129" s="319"/>
      <c r="M129" s="319"/>
      <c r="P129" s="38"/>
    </row>
    <row r="130" spans="4:16">
      <c r="D130" s="41" t="s">
        <v>12547</v>
      </c>
      <c r="F130" s="154"/>
      <c r="G130" s="143"/>
      <c r="H130" s="150"/>
      <c r="K130" s="314"/>
      <c r="P130" s="38"/>
    </row>
    <row r="131" spans="4:16">
      <c r="D131" s="172" t="s">
        <v>12548</v>
      </c>
      <c r="F131" s="154"/>
      <c r="G131" s="143"/>
      <c r="J131" s="318"/>
      <c r="K131" s="314"/>
      <c r="P131" s="38"/>
    </row>
    <row r="132" spans="4:16">
      <c r="F132" s="38"/>
      <c r="G132" s="38"/>
      <c r="H132" s="384">
        <f>H12+H33+H35+H39+H62+H84+H100+H102+H119</f>
        <v>280521</v>
      </c>
      <c r="J132" s="38"/>
      <c r="P132" s="38"/>
    </row>
    <row r="133" spans="4:16">
      <c r="F133" s="38"/>
      <c r="G133" s="38"/>
      <c r="I133" s="370" t="s">
        <v>7313</v>
      </c>
      <c r="J133" s="371">
        <f t="shared" ref="J133:P133" si="88">J12+J33+J35+J39+J62+J84+J100+J102</f>
        <v>41825.961000000003</v>
      </c>
      <c r="K133" s="371">
        <f t="shared" si="88"/>
        <v>61407.393499999984</v>
      </c>
      <c r="L133" s="371">
        <f t="shared" si="88"/>
        <v>55655.340499999991</v>
      </c>
      <c r="M133" s="371">
        <f t="shared" si="88"/>
        <v>19654.277000000002</v>
      </c>
      <c r="N133" s="371">
        <f t="shared" si="88"/>
        <v>9064.1690000000017</v>
      </c>
      <c r="O133" s="371">
        <f t="shared" si="88"/>
        <v>9064.1690000000017</v>
      </c>
      <c r="P133" s="371">
        <f t="shared" si="88"/>
        <v>196671.31</v>
      </c>
    </row>
    <row r="134" spans="4:16" ht="15.75">
      <c r="F134" s="38"/>
      <c r="G134" s="38"/>
      <c r="H134" s="149"/>
      <c r="I134" s="370" t="s">
        <v>7314</v>
      </c>
      <c r="J134" s="372">
        <f t="shared" ref="J134:P134" si="89">J133/$P$133</f>
        <v>0.21266935680654186</v>
      </c>
      <c r="K134" s="372">
        <f t="shared" si="89"/>
        <v>0.31223361200980448</v>
      </c>
      <c r="L134" s="372">
        <f t="shared" si="89"/>
        <v>0.28298657541865152</v>
      </c>
      <c r="M134" s="372">
        <f t="shared" si="89"/>
        <v>9.9934642221074343E-2</v>
      </c>
      <c r="N134" s="372">
        <f t="shared" si="89"/>
        <v>4.6087906771963852E-2</v>
      </c>
      <c r="O134" s="372">
        <f t="shared" si="89"/>
        <v>4.6087906771963852E-2</v>
      </c>
      <c r="P134" s="372">
        <f t="shared" si="89"/>
        <v>1</v>
      </c>
    </row>
    <row r="135" spans="4:16">
      <c r="F135" s="38"/>
      <c r="G135" s="38"/>
      <c r="H135" s="38"/>
      <c r="J135" s="38"/>
      <c r="P135" s="38"/>
    </row>
    <row r="137" spans="4:16">
      <c r="H137" s="38"/>
    </row>
    <row r="138" spans="4:16">
      <c r="H138" s="38"/>
    </row>
  </sheetData>
  <autoFilter ref="F1:F134"/>
  <mergeCells count="23">
    <mergeCell ref="F3:H3"/>
    <mergeCell ref="F4:H4"/>
    <mergeCell ref="K10:K11"/>
    <mergeCell ref="L10:L11"/>
    <mergeCell ref="P10:P11"/>
    <mergeCell ref="J10:J11"/>
    <mergeCell ref="A7:G7"/>
    <mergeCell ref="A8:G8"/>
    <mergeCell ref="A10:A11"/>
    <mergeCell ref="B10:B11"/>
    <mergeCell ref="C10:C11"/>
    <mergeCell ref="D10:D11"/>
    <mergeCell ref="E10:E11"/>
    <mergeCell ref="M10:M11"/>
    <mergeCell ref="F10:H10"/>
    <mergeCell ref="N10:N11"/>
    <mergeCell ref="O10:O11"/>
    <mergeCell ref="C123:E123"/>
    <mergeCell ref="C121:D121"/>
    <mergeCell ref="C122:D122"/>
    <mergeCell ref="F123:G123"/>
    <mergeCell ref="F122:G122"/>
    <mergeCell ref="F121:G121"/>
  </mergeCells>
  <conditionalFormatting sqref="P39 J12:P38 J40:P120">
    <cfRule type="cellIs" priority="469" operator="equal">
      <formula>0</formula>
    </cfRule>
    <cfRule type="cellIs" dxfId="39" priority="470" operator="equal">
      <formula>0</formula>
    </cfRule>
  </conditionalFormatting>
  <conditionalFormatting sqref="J12:O12 J33:O33 J35:O35 J84:O84 J100:O100 J102:O102 J119:O119 J62:O62">
    <cfRule type="cellIs" dxfId="38" priority="468" operator="equal">
      <formula>0</formula>
    </cfRule>
  </conditionalFormatting>
  <conditionalFormatting sqref="J13:P13 J22:P22 J85:P85 J95:P95 J103:P103 J105:P105 J42:P42 J45:P45 J63:P63 J70:P70 J40:P40 J104:O104 N106:O108 J64:O69 J71:O83 J108:O118 J48:O61 J96:O99 J86:O94 J101:O101">
    <cfRule type="cellIs" dxfId="37" priority="467" operator="equal">
      <formula>0</formula>
    </cfRule>
  </conditionalFormatting>
  <conditionalFormatting sqref="P12">
    <cfRule type="cellIs" dxfId="36" priority="463" operator="equal">
      <formula>0</formula>
    </cfRule>
  </conditionalFormatting>
  <conditionalFormatting sqref="P33">
    <cfRule type="cellIs" dxfId="35" priority="456" operator="equal">
      <formula>0</formula>
    </cfRule>
  </conditionalFormatting>
  <conditionalFormatting sqref="P35">
    <cfRule type="cellIs" dxfId="34" priority="454" operator="equal">
      <formula>0</formula>
    </cfRule>
  </conditionalFormatting>
  <conditionalFormatting sqref="P39">
    <cfRule type="cellIs" dxfId="33" priority="448" operator="equal">
      <formula>0</formula>
    </cfRule>
  </conditionalFormatting>
  <conditionalFormatting sqref="P39">
    <cfRule type="cellIs" dxfId="32" priority="436" operator="equal">
      <formula>0</formula>
    </cfRule>
  </conditionalFormatting>
  <conditionalFormatting sqref="P39">
    <cfRule type="cellIs" dxfId="31" priority="434" operator="equal">
      <formula>0</formula>
    </cfRule>
  </conditionalFormatting>
  <conditionalFormatting sqref="P84">
    <cfRule type="cellIs" dxfId="30" priority="412" operator="equal">
      <formula>0</formula>
    </cfRule>
  </conditionalFormatting>
  <conditionalFormatting sqref="P84">
    <cfRule type="cellIs" dxfId="29" priority="410" operator="equal">
      <formula>0</formula>
    </cfRule>
  </conditionalFormatting>
  <conditionalFormatting sqref="P84">
    <cfRule type="cellIs" dxfId="28" priority="408" operator="equal">
      <formula>0</formula>
    </cfRule>
  </conditionalFormatting>
  <conditionalFormatting sqref="P100">
    <cfRule type="cellIs" dxfId="27" priority="406" operator="equal">
      <formula>0</formula>
    </cfRule>
  </conditionalFormatting>
  <conditionalFormatting sqref="P100">
    <cfRule type="cellIs" dxfId="26" priority="404" operator="equal">
      <formula>0</formula>
    </cfRule>
  </conditionalFormatting>
  <conditionalFormatting sqref="P100">
    <cfRule type="cellIs" dxfId="25" priority="402" operator="equal">
      <formula>0</formula>
    </cfRule>
  </conditionalFormatting>
  <conditionalFormatting sqref="P102">
    <cfRule type="cellIs" dxfId="24" priority="400" operator="equal">
      <formula>0</formula>
    </cfRule>
  </conditionalFormatting>
  <conditionalFormatting sqref="P102">
    <cfRule type="cellIs" dxfId="23" priority="398" operator="equal">
      <formula>0</formula>
    </cfRule>
  </conditionalFormatting>
  <conditionalFormatting sqref="P102">
    <cfRule type="cellIs" dxfId="22" priority="396" operator="equal">
      <formula>0</formula>
    </cfRule>
  </conditionalFormatting>
  <conditionalFormatting sqref="P119">
    <cfRule type="cellIs" dxfId="21" priority="388" operator="equal">
      <formula>0</formula>
    </cfRule>
  </conditionalFormatting>
  <conditionalFormatting sqref="P119">
    <cfRule type="cellIs" dxfId="20" priority="386" operator="equal">
      <formula>0</formula>
    </cfRule>
  </conditionalFormatting>
  <conditionalFormatting sqref="P119">
    <cfRule type="cellIs" dxfId="19" priority="384" operator="equal">
      <formula>0</formula>
    </cfRule>
  </conditionalFormatting>
  <conditionalFormatting sqref="P62">
    <cfRule type="cellIs" dxfId="18" priority="30" operator="equal">
      <formula>0</formula>
    </cfRule>
  </conditionalFormatting>
  <conditionalFormatting sqref="P62">
    <cfRule type="cellIs" dxfId="17" priority="28" operator="equal">
      <formula>0</formula>
    </cfRule>
  </conditionalFormatting>
  <conditionalFormatting sqref="P62">
    <cfRule type="cellIs" dxfId="16" priority="26" operator="equal">
      <formula>0</formula>
    </cfRule>
  </conditionalFormatting>
  <conditionalFormatting sqref="J39:O39">
    <cfRule type="cellIs" priority="8" operator="equal">
      <formula>0</formula>
    </cfRule>
    <cfRule type="cellIs" dxfId="15" priority="9" operator="equal">
      <formula>0</formula>
    </cfRule>
  </conditionalFormatting>
  <conditionalFormatting sqref="J39:O39">
    <cfRule type="cellIs" dxfId="14" priority="7" operator="equal">
      <formula>0</formula>
    </cfRule>
  </conditionalFormatting>
  <conditionalFormatting sqref="Q12:Q120">
    <cfRule type="cellIs" dxfId="13" priority="6" operator="equal">
      <formula>0</formula>
    </cfRule>
  </conditionalFormatting>
  <conditionalFormatting sqref="J106">
    <cfRule type="cellIs" dxfId="12" priority="5" operator="equal">
      <formula>0</formula>
    </cfRule>
  </conditionalFormatting>
  <conditionalFormatting sqref="M106">
    <cfRule type="cellIs" dxfId="11" priority="4" operator="equal">
      <formula>0</formula>
    </cfRule>
  </conditionalFormatting>
  <conditionalFormatting sqref="M107">
    <cfRule type="cellIs" dxfId="10" priority="3" operator="equal">
      <formula>0</formula>
    </cfRule>
  </conditionalFormatting>
  <conditionalFormatting sqref="J120:O120">
    <cfRule type="cellIs" dxfId="9" priority="2" operator="equal">
      <formula>0</formula>
    </cfRule>
  </conditionalFormatting>
  <conditionalFormatting sqref="J20:M20">
    <cfRule type="cellIs" dxfId="8" priority="1" operator="equal">
      <formula>0</formula>
    </cfRule>
  </conditionalFormatting>
  <printOptions horizontalCentered="1"/>
  <pageMargins left="0.98425196850393704" right="0.39370078740157483" top="0.98425196850393704" bottom="0.59055118110236227" header="0.51181102362204722" footer="0.51181102362204722"/>
  <pageSetup paperSize="9" scale="54" firstPageNumber="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13"/>
  <sheetViews>
    <sheetView topLeftCell="A100" zoomScale="130" zoomScaleNormal="130" workbookViewId="0">
      <selection activeCell="F113" sqref="A1:F113"/>
    </sheetView>
  </sheetViews>
  <sheetFormatPr defaultRowHeight="12.75"/>
  <cols>
    <col min="1" max="1" width="5.5703125" style="2" customWidth="1"/>
    <col min="2" max="2" width="10.42578125" style="2" customWidth="1"/>
    <col min="3" max="3" width="48.42578125" style="2" customWidth="1"/>
    <col min="4" max="4" width="3.7109375" style="227" bestFit="1" customWidth="1"/>
    <col min="5" max="5" width="5.7109375" style="2" bestFit="1" customWidth="1"/>
    <col min="6" max="6" width="48.28515625" style="2" customWidth="1"/>
    <col min="7" max="7" width="9.140625" style="2"/>
    <col min="8" max="8" width="11.42578125" style="2" customWidth="1"/>
    <col min="9" max="16384" width="9.140625" style="2"/>
  </cols>
  <sheetData>
    <row r="1" spans="1:7">
      <c r="A1" s="423" t="s">
        <v>0</v>
      </c>
      <c r="B1" s="423"/>
      <c r="C1" s="423"/>
      <c r="D1" s="423"/>
      <c r="E1" s="423"/>
      <c r="F1" s="423"/>
    </row>
    <row r="2" spans="1:7">
      <c r="A2" s="423" t="s">
        <v>7215</v>
      </c>
      <c r="B2" s="423"/>
      <c r="C2" s="423"/>
      <c r="D2" s="423"/>
      <c r="E2" s="423"/>
      <c r="F2" s="423"/>
    </row>
    <row r="3" spans="1:7">
      <c r="A3" s="423" t="s">
        <v>1</v>
      </c>
      <c r="B3" s="423"/>
      <c r="C3" s="423"/>
      <c r="D3" s="423"/>
      <c r="E3" s="423"/>
      <c r="F3" s="423"/>
    </row>
    <row r="4" spans="1:7">
      <c r="A4" s="422" t="s">
        <v>7088</v>
      </c>
      <c r="B4" s="422"/>
      <c r="C4" s="422"/>
      <c r="D4" s="422"/>
      <c r="E4" s="422"/>
      <c r="F4" s="422"/>
      <c r="G4" s="373"/>
    </row>
    <row r="5" spans="1:7" ht="15">
      <c r="A5" s="218" t="str">
        <f>'Orç. Unificado'!A12</f>
        <v>1.</v>
      </c>
      <c r="B5" s="226"/>
      <c r="C5" s="238" t="str">
        <f>'Orç. Unificado'!C12</f>
        <v>SERVIÇOS PRELIMINARES</v>
      </c>
      <c r="D5" s="238"/>
      <c r="E5" s="238"/>
      <c r="F5" s="320"/>
      <c r="G5" s="373"/>
    </row>
    <row r="6" spans="1:7">
      <c r="A6" s="240" t="str">
        <f>'Orç. Unificado'!A13</f>
        <v>1.1</v>
      </c>
      <c r="B6" s="241"/>
      <c r="C6" s="241" t="str">
        <f>'Orç. Unificado'!C13</f>
        <v>INSTALAÇÃO DO CANTEIRO</v>
      </c>
      <c r="D6" s="241"/>
      <c r="E6" s="241"/>
      <c r="F6" s="321"/>
      <c r="G6" s="373"/>
    </row>
    <row r="7" spans="1:7" s="208" customFormat="1" ht="33.75">
      <c r="A7" s="342" t="str">
        <f>'Orç. Unificado'!A14</f>
        <v>1.1.1</v>
      </c>
      <c r="B7" s="343" t="str">
        <f>'Orç. Unificado'!B14</f>
        <v>74209/1</v>
      </c>
      <c r="C7" s="344" t="str">
        <f>'Orç. Unificado'!C14</f>
        <v>PLACA DE OBRA EM CHAPA DE ACO GALVANIZADO</v>
      </c>
      <c r="D7" s="345" t="str">
        <f>'Orç. Unificado'!D14</f>
        <v>M2</v>
      </c>
      <c r="E7" s="341">
        <f>2*1.25+2</f>
        <v>4.5</v>
      </c>
      <c r="F7" s="346" t="s">
        <v>7091</v>
      </c>
      <c r="G7" s="373"/>
    </row>
    <row r="8" spans="1:7" s="208" customFormat="1">
      <c r="A8" s="333" t="str">
        <f>'Orç. Unificado'!A15</f>
        <v>1.1.2</v>
      </c>
      <c r="B8" s="334" t="str">
        <f>'Orç. Unificado'!B15</f>
        <v>IFAL 1.01</v>
      </c>
      <c r="C8" s="335" t="str">
        <f>'Orç. Unificado'!C15</f>
        <v>LOCACAO DE CONTAINER 2,30  X  6,00 M, ALT. 2,50 M, PARA ESCRITORIO</v>
      </c>
      <c r="D8" s="338" t="str">
        <f>'Orç. Unificado'!D15</f>
        <v xml:space="preserve">UN    </v>
      </c>
      <c r="E8" s="336">
        <v>4</v>
      </c>
      <c r="F8" s="337" t="s">
        <v>7096</v>
      </c>
      <c r="G8" s="373"/>
    </row>
    <row r="9" spans="1:7" s="208" customFormat="1" ht="22.5">
      <c r="A9" s="333" t="str">
        <f>'Orç. Unificado'!A16</f>
        <v>1.1.3</v>
      </c>
      <c r="B9" s="334" t="str">
        <f>'Orç. Unificado'!B16</f>
        <v>04656/ORSE</v>
      </c>
      <c r="C9" s="335" t="str">
        <f>'Orç. Unificado'!C16</f>
        <v>LOCAÇÃO DE CONTAINER - BANHEIRO COM CHUVEIROS E VASOS - 4,30 X 2,30M</v>
      </c>
      <c r="D9" s="338" t="str">
        <f>'Orç. Unificado'!D16</f>
        <v>MES</v>
      </c>
      <c r="E9" s="336">
        <v>4</v>
      </c>
      <c r="F9" s="337" t="s">
        <v>7096</v>
      </c>
      <c r="G9" s="373"/>
    </row>
    <row r="10" spans="1:7" s="208" customFormat="1">
      <c r="A10" s="333" t="str">
        <f>'Orç. Unificado'!A17</f>
        <v>1.1.4</v>
      </c>
      <c r="B10" s="334" t="str">
        <f>'Orç. Unificado'!B17</f>
        <v>IFAL 1.02</v>
      </c>
      <c r="C10" s="335" t="str">
        <f>'Orç. Unificado'!C17</f>
        <v>INSTALAÇÃO PROVISÓRIA DE ÁGUA</v>
      </c>
      <c r="D10" s="338" t="str">
        <f>'Orç. Unificado'!D17</f>
        <v xml:space="preserve">UN    </v>
      </c>
      <c r="E10" s="336">
        <v>1</v>
      </c>
      <c r="F10" s="337" t="s">
        <v>7096</v>
      </c>
      <c r="G10" s="373"/>
    </row>
    <row r="11" spans="1:7" s="208" customFormat="1" ht="22.5">
      <c r="A11" s="333" t="str">
        <f>'Orç. Unificado'!A18</f>
        <v>1.1.5</v>
      </c>
      <c r="B11" s="334">
        <f>'Orç. Unificado'!B18</f>
        <v>41598</v>
      </c>
      <c r="C11" s="335" t="str">
        <f>'Orç. Unificado'!C18</f>
        <v>ENTRADA PROVISORIA DE ENERGIA ELETRICA AEREA TRIFASICA 40A EM POSTE MADEIRA</v>
      </c>
      <c r="D11" s="338" t="str">
        <f>'Orç. Unificado'!D18</f>
        <v>UN</v>
      </c>
      <c r="E11" s="336">
        <v>1</v>
      </c>
      <c r="F11" s="337" t="s">
        <v>7097</v>
      </c>
      <c r="G11" s="373"/>
    </row>
    <row r="12" spans="1:7" s="208" customFormat="1">
      <c r="A12" s="333" t="str">
        <f>'Orç. Unificado'!A19</f>
        <v>1.1.6</v>
      </c>
      <c r="B12" s="334" t="str">
        <f>'Orç. Unificado'!B19</f>
        <v>IFAL 1.03</v>
      </c>
      <c r="C12" s="335" t="str">
        <f>'Orç. Unificado'!C19</f>
        <v>INSTALAÇÃO PROVISÓRIA DE ESGOTO</v>
      </c>
      <c r="D12" s="338" t="str">
        <f>'Orç. Unificado'!D19</f>
        <v xml:space="preserve">UN    </v>
      </c>
      <c r="E12" s="336">
        <v>1</v>
      </c>
      <c r="F12" s="337" t="s">
        <v>7097</v>
      </c>
      <c r="G12" s="373"/>
    </row>
    <row r="13" spans="1:7" s="208" customFormat="1">
      <c r="A13" s="333" t="str">
        <f>'Orç. Unificado'!A20</f>
        <v>1.1.7</v>
      </c>
      <c r="B13" s="334" t="str">
        <f>'Orç. Unificado'!B20</f>
        <v>05158/ORSE</v>
      </c>
      <c r="C13" s="335" t="str">
        <f>'Orç. Unificado'!C20</f>
        <v>SINALIZAÇÃO DIURNA COM TELA TAPUME EM PVC - 10 USOS</v>
      </c>
      <c r="D13" s="338" t="str">
        <f>'Orç. Unificado'!D20</f>
        <v>M</v>
      </c>
      <c r="E13" s="336">
        <f>43.08+87.59+20.43+20.43+36.67+24.25+36.86+37.95+30.73+37.94</f>
        <v>375.93000000000006</v>
      </c>
      <c r="F13" s="337" t="s">
        <v>7291</v>
      </c>
      <c r="G13" s="373"/>
    </row>
    <row r="14" spans="1:7" s="208" customFormat="1" ht="22.5">
      <c r="A14" s="333" t="str">
        <f>'Orç. Unificado'!A21</f>
        <v>1.1.8</v>
      </c>
      <c r="B14" s="334" t="str">
        <f>'Orç. Unificado'!B21</f>
        <v>IFAL 1.04</v>
      </c>
      <c r="C14" s="335" t="str">
        <f>'Orç. Unificado'!C21</f>
        <v>DOCUMENTAÇÃO DE INÍCIO DE OBRA (PCMAT, PPRA, PCMSO, PGRCC, ALVARÁ DE REFORMA, PROJETO...)</v>
      </c>
      <c r="D14" s="338" t="str">
        <f>'Orç. Unificado'!D21</f>
        <v xml:space="preserve">UN    </v>
      </c>
      <c r="E14" s="336">
        <v>1</v>
      </c>
      <c r="F14" s="337" t="s">
        <v>7105</v>
      </c>
      <c r="G14" s="373"/>
    </row>
    <row r="15" spans="1:7">
      <c r="A15" s="240" t="str">
        <f>'Orç. Unificado'!A22</f>
        <v>1.2</v>
      </c>
      <c r="B15" s="241"/>
      <c r="C15" s="241" t="str">
        <f>'Orç. Unificado'!C22</f>
        <v>DEMOLIÇÕES/RETIRADAS</v>
      </c>
      <c r="D15" s="241"/>
      <c r="E15" s="241"/>
      <c r="F15" s="321"/>
      <c r="G15" s="373"/>
    </row>
    <row r="16" spans="1:7">
      <c r="A16" s="333" t="str">
        <f>'Orç. Unificado'!A23</f>
        <v>1.2.1</v>
      </c>
      <c r="B16" s="334" t="str">
        <f>'Orç. Unificado'!B23</f>
        <v>02095/ORSE</v>
      </c>
      <c r="C16" s="335" t="str">
        <f>'Orç. Unificado'!C23</f>
        <v>REMOÇÃO DE VASO SANITÁRIO</v>
      </c>
      <c r="D16" s="338" t="str">
        <f>'Orç. Unificado'!D23</f>
        <v>UN</v>
      </c>
      <c r="E16" s="341">
        <v>2</v>
      </c>
      <c r="F16" s="337" t="s">
        <v>7117</v>
      </c>
      <c r="G16" s="373"/>
    </row>
    <row r="17" spans="1:7">
      <c r="A17" s="333" t="str">
        <f>'Orç. Unificado'!A24</f>
        <v>1.2.2</v>
      </c>
      <c r="B17" s="334" t="str">
        <f>'Orç. Unificado'!B24</f>
        <v>IFAL 1.05</v>
      </c>
      <c r="C17" s="335" t="str">
        <f>'Orç. Unificado'!C24</f>
        <v>REMOÇÃO DE PIA OU LAVATÓRIO</v>
      </c>
      <c r="D17" s="338" t="str">
        <f>'Orç. Unificado'!D24</f>
        <v xml:space="preserve">UN    </v>
      </c>
      <c r="E17" s="336">
        <v>2</v>
      </c>
      <c r="F17" s="337" t="s">
        <v>7117</v>
      </c>
      <c r="G17" s="373"/>
    </row>
    <row r="18" spans="1:7" ht="33.75">
      <c r="A18" s="333" t="str">
        <f>'Orç. Unificado'!A25</f>
        <v>1.2.3</v>
      </c>
      <c r="B18" s="334" t="str">
        <f>'Orç. Unificado'!B25</f>
        <v>00022/ORSE</v>
      </c>
      <c r="C18" s="335" t="str">
        <f>'Orç. Unificado'!C25</f>
        <v>DEMOLIÇÃO DE REVESTIMENTO CERÂMICO OU AZULEJO</v>
      </c>
      <c r="D18" s="338" t="str">
        <f>'Orç. Unificado'!D25</f>
        <v>M2</v>
      </c>
      <c r="E18" s="336">
        <v>24.6</v>
      </c>
      <c r="F18" s="337" t="s">
        <v>7118</v>
      </c>
      <c r="G18" s="373"/>
    </row>
    <row r="19" spans="1:7">
      <c r="A19" s="333" t="str">
        <f>'Orç. Unificado'!A26</f>
        <v>1.2.4</v>
      </c>
      <c r="B19" s="334" t="str">
        <f>'Orç. Unificado'!B26</f>
        <v>IFAL 1.06</v>
      </c>
      <c r="C19" s="335" t="str">
        <f>'Orç. Unificado'!C26</f>
        <v>RETIRADA CUIDADOSA DE PORTAS E CAIXAS DE PORTA</v>
      </c>
      <c r="D19" s="338" t="str">
        <f>'Orç. Unificado'!D26</f>
        <v xml:space="preserve">UN    </v>
      </c>
      <c r="E19" s="336">
        <v>6</v>
      </c>
      <c r="F19" s="337" t="s">
        <v>7119</v>
      </c>
      <c r="G19" s="373"/>
    </row>
    <row r="20" spans="1:7" ht="45">
      <c r="A20" s="333" t="str">
        <f>'Orç. Unificado'!A27</f>
        <v>1.2.5</v>
      </c>
      <c r="B20" s="334">
        <f>'Orç. Unificado'!B27</f>
        <v>97622</v>
      </c>
      <c r="C20" s="335" t="str">
        <f>'Orç. Unificado'!C27</f>
        <v>DEMOLIÇÃO DE ALVENARIA DE BLOCO FURADO, DE FORMA MANUAL, SEM REAPROVEITAMENTO. AF_12/2017</v>
      </c>
      <c r="D20" s="338" t="str">
        <f>'Orç. Unificado'!D27</f>
        <v>M3</v>
      </c>
      <c r="E20" s="336">
        <v>4.28</v>
      </c>
      <c r="F20" s="337" t="s">
        <v>7120</v>
      </c>
      <c r="G20" s="373"/>
    </row>
    <row r="21" spans="1:7">
      <c r="A21" s="333" t="str">
        <f>'Orç. Unificado'!A28</f>
        <v>1.2.6</v>
      </c>
      <c r="B21" s="334" t="str">
        <f>'Orç. Unificado'!B28</f>
        <v>03240/ORSE</v>
      </c>
      <c r="C21" s="335" t="str">
        <f>'Orç. Unificado'!C28</f>
        <v>DEMOLIÇÃO DE PISO DE ALTA RESISTÊNCIA</v>
      </c>
      <c r="D21" s="338" t="str">
        <f>'Orç. Unificado'!D28</f>
        <v>M2</v>
      </c>
      <c r="E21" s="336">
        <v>24.21</v>
      </c>
      <c r="F21" s="337" t="s">
        <v>7121</v>
      </c>
      <c r="G21" s="373"/>
    </row>
    <row r="22" spans="1:7" ht="22.5">
      <c r="A22" s="333" t="str">
        <f>'Orç. Unificado'!A29</f>
        <v>1.2.7</v>
      </c>
      <c r="B22" s="334" t="str">
        <f>'Orç. Unificado'!B29</f>
        <v>00016/ORSE</v>
      </c>
      <c r="C22" s="335" t="str">
        <f>'Orç. Unificado'!C29</f>
        <v>DEMOLIÇÃO MANUAL DE PISO CIMENTADO SOBRE LASTRO DE CONCRETO - REV 01</v>
      </c>
      <c r="D22" s="338" t="str">
        <f>'Orç. Unificado'!D29</f>
        <v>M2</v>
      </c>
      <c r="E22" s="336">
        <f>ROUND(1.1193,2)</f>
        <v>1.1200000000000001</v>
      </c>
      <c r="F22" s="337" t="s">
        <v>7122</v>
      </c>
      <c r="G22" s="373"/>
    </row>
    <row r="23" spans="1:7">
      <c r="A23" s="333" t="str">
        <f>'Orç. Unificado'!A30</f>
        <v>1.2.8</v>
      </c>
      <c r="B23" s="334" t="str">
        <f>'Orç. Unificado'!B30</f>
        <v>IFAL 1.07</v>
      </c>
      <c r="C23" s="335" t="str">
        <f>'Orç. Unificado'!C30</f>
        <v>REMOÇÃO CUIDADOSA DE POLTRONA</v>
      </c>
      <c r="D23" s="338" t="str">
        <f>'Orç. Unificado'!D30</f>
        <v xml:space="preserve">UN    </v>
      </c>
      <c r="E23" s="336">
        <v>120</v>
      </c>
      <c r="F23" s="337" t="s">
        <v>7123</v>
      </c>
      <c r="G23" s="373"/>
    </row>
    <row r="24" spans="1:7">
      <c r="A24" s="333" t="str">
        <f>'Orç. Unificado'!A31</f>
        <v>1.2.9</v>
      </c>
      <c r="B24" s="334" t="str">
        <f>'Orç. Unificado'!B31</f>
        <v>00032/ORSE</v>
      </c>
      <c r="C24" s="335" t="str">
        <f>'Orç. Unificado'!C31</f>
        <v>REMOÇÃO DE CARPETE</v>
      </c>
      <c r="D24" s="338" t="str">
        <f>'Orç. Unificado'!D31</f>
        <v>M2</v>
      </c>
      <c r="E24" s="336">
        <f>ROUND(55.76004,2)</f>
        <v>55.76</v>
      </c>
      <c r="F24" s="337" t="s">
        <v>7124</v>
      </c>
      <c r="G24" s="373"/>
    </row>
    <row r="25" spans="1:7" ht="13.5" thickBot="1">
      <c r="A25" s="333" t="str">
        <f>'Orç. Unificado'!A32</f>
        <v>1.2.10</v>
      </c>
      <c r="B25" s="334" t="str">
        <f>'Orç. Unificado'!B32</f>
        <v>IFAL 1.08</v>
      </c>
      <c r="C25" s="335" t="str">
        <f>'Orç. Unificado'!C32</f>
        <v>REMOÇÃO CUIDADOSA DE PISO EM ASSOALHO DE MADEIRA</v>
      </c>
      <c r="D25" s="338" t="str">
        <f>'Orç. Unificado'!D32</f>
        <v>M2</v>
      </c>
      <c r="E25" s="336">
        <v>39.56</v>
      </c>
      <c r="F25" s="337" t="s">
        <v>7124</v>
      </c>
      <c r="G25" s="373"/>
    </row>
    <row r="26" spans="1:7" ht="15.75" thickBot="1">
      <c r="A26" s="322" t="str">
        <f>'Orç. Unificado'!A33</f>
        <v>2.</v>
      </c>
      <c r="B26" s="206"/>
      <c r="C26" s="207" t="str">
        <f>'Orç. Unificado'!C33</f>
        <v>ALVENARIA/VEDAÇÃO/DIVISÓRIA</v>
      </c>
      <c r="D26" s="207"/>
      <c r="E26" s="206"/>
      <c r="F26" s="323"/>
      <c r="G26" s="373"/>
    </row>
    <row r="27" spans="1:7" ht="45.75" thickBot="1">
      <c r="A27" s="340" t="str">
        <f>'Orç. Unificado'!A34</f>
        <v>2.1</v>
      </c>
      <c r="B27" s="339">
        <f>'Orç. Unificado'!B34</f>
        <v>87471</v>
      </c>
      <c r="C27" s="335" t="str">
        <f>'Orç. Unificado'!C34</f>
        <v>ALVENARIA DE VEDAÇÃO DE BLOCOS CERÂMICOS FURADOS NA VERTICAL DE 9X19X39CM (ESPESSURA 9CM) DE PAREDES COM ÁREA LÍQUIDA MENOR QUE 6M² SEM VÃOS E ARGAMASSA DE ASSENTAMENTO COM PREPARO EM BETONEIRA. AF_06/2014</v>
      </c>
      <c r="D27" s="338" t="str">
        <f>'Orç. Unificado'!D34</f>
        <v>M2</v>
      </c>
      <c r="E27" s="336">
        <f>ROUND(17.795,2)</f>
        <v>17.8</v>
      </c>
      <c r="F27" s="337" t="s">
        <v>7125</v>
      </c>
      <c r="G27" s="373"/>
    </row>
    <row r="28" spans="1:7" ht="15.75" thickBot="1">
      <c r="A28" s="322" t="str">
        <f>'Orç. Unificado'!A35</f>
        <v>3.</v>
      </c>
      <c r="B28" s="206"/>
      <c r="C28" s="207" t="str">
        <f>'Orç. Unificado'!C35</f>
        <v>ESQUADRIAS</v>
      </c>
      <c r="D28" s="207"/>
      <c r="E28" s="206"/>
      <c r="F28" s="323"/>
      <c r="G28" s="373"/>
    </row>
    <row r="29" spans="1:7">
      <c r="A29" s="340" t="str">
        <f>'Orç. Unificado'!A36</f>
        <v>3.1</v>
      </c>
      <c r="B29" s="339" t="str">
        <f>'Orç. Unificado'!B36</f>
        <v>IFAL 3.01</v>
      </c>
      <c r="C29" s="339" t="str">
        <f>'Orç. Unificado'!C36</f>
        <v>PORTA DE ABRIR TIPO PARANÁ 1 FOLHA - 80X2,10</v>
      </c>
      <c r="D29" s="339" t="str">
        <f>'Orç. Unificado'!D36</f>
        <v xml:space="preserve">UN    </v>
      </c>
      <c r="E29" s="336">
        <v>3</v>
      </c>
      <c r="F29" s="337" t="s">
        <v>7186</v>
      </c>
      <c r="G29" s="373"/>
    </row>
    <row r="30" spans="1:7">
      <c r="A30" s="340" t="str">
        <f>'Orç. Unificado'!A37</f>
        <v>3.2</v>
      </c>
      <c r="B30" s="339" t="str">
        <f>'Orç. Unificado'!B37</f>
        <v>IFAL 3.02</v>
      </c>
      <c r="C30" s="339" t="str">
        <f>'Orç. Unificado'!C37</f>
        <v>JANELA TIPO BOCA DE LOBO - 0,80X0,40/1,70</v>
      </c>
      <c r="D30" s="339" t="str">
        <f>'Orç. Unificado'!D37</f>
        <v xml:space="preserve">UN    </v>
      </c>
      <c r="E30" s="336">
        <v>1</v>
      </c>
      <c r="F30" s="337" t="s">
        <v>7186</v>
      </c>
      <c r="G30" s="373"/>
    </row>
    <row r="31" spans="1:7" ht="13.5" thickBot="1">
      <c r="A31" s="340" t="str">
        <f>'Orç. Unificado'!A38</f>
        <v>3.3</v>
      </c>
      <c r="B31" s="339" t="str">
        <f>'Orç. Unificado'!B38</f>
        <v>IFAL 3.03</v>
      </c>
      <c r="C31" s="339" t="str">
        <f>'Orç. Unificado'!C38</f>
        <v>JANELA TIPO BOCA DE LOBO - 0,50X,040/1,71</v>
      </c>
      <c r="D31" s="339" t="str">
        <f>'Orç. Unificado'!D38</f>
        <v xml:space="preserve">UN    </v>
      </c>
      <c r="E31" s="336">
        <v>1</v>
      </c>
      <c r="F31" s="337" t="s">
        <v>7186</v>
      </c>
      <c r="G31" s="373"/>
    </row>
    <row r="32" spans="1:7" ht="15.75" thickBot="1">
      <c r="A32" s="322" t="str">
        <f>'Orç. Unificado'!A39</f>
        <v>4.</v>
      </c>
      <c r="B32" s="206"/>
      <c r="C32" s="207" t="str">
        <f>'Orç. Unificado'!C39</f>
        <v>INSTALAÇÕES HIDRÁULICAS/SANITÁRIAS/DRENAGEM/GÁS</v>
      </c>
      <c r="D32" s="207"/>
      <c r="E32" s="206"/>
      <c r="F32" s="323"/>
      <c r="G32" s="373"/>
    </row>
    <row r="33" spans="1:7">
      <c r="A33" s="240" t="str">
        <f>'Orç. Unificado'!A40</f>
        <v>4.1</v>
      </c>
      <c r="B33" s="241"/>
      <c r="C33" s="241" t="str">
        <f>'Orç. Unificado'!C40</f>
        <v>ÁGUA FRIA</v>
      </c>
      <c r="D33" s="241"/>
      <c r="E33" s="241"/>
      <c r="F33" s="321"/>
      <c r="G33" s="373"/>
    </row>
    <row r="34" spans="1:7">
      <c r="A34" s="333" t="str">
        <f>'Orç. Unificado'!A41</f>
        <v>4.1.1</v>
      </c>
      <c r="B34" s="339" t="str">
        <f>'Orç. Unificado'!B41</f>
        <v>IFAL 4.01</v>
      </c>
      <c r="C34" s="335" t="str">
        <f>'Orç. Unificado'!C41</f>
        <v>PONTO DE ÁGUA FRIA EMBUTIDO, C/MATERIAL PVC RÍGIDO ROSCÁVEL</v>
      </c>
      <c r="D34" s="338" t="str">
        <f>'Orç. Unificado'!D41</f>
        <v xml:space="preserve">UN    </v>
      </c>
      <c r="E34" s="336">
        <v>6</v>
      </c>
      <c r="F34" s="337" t="s">
        <v>7129</v>
      </c>
      <c r="G34" s="373"/>
    </row>
    <row r="35" spans="1:7">
      <c r="A35" s="240" t="str">
        <f>'Orç. Unificado'!A42</f>
        <v>4.2</v>
      </c>
      <c r="B35" s="241"/>
      <c r="C35" s="241" t="str">
        <f>'Orç. Unificado'!C42</f>
        <v>ESGOTO</v>
      </c>
      <c r="D35" s="241"/>
      <c r="E35" s="241"/>
      <c r="F35" s="321"/>
      <c r="G35" s="373"/>
    </row>
    <row r="36" spans="1:7" ht="22.5">
      <c r="A36" s="333" t="str">
        <f>'Orç. Unificado'!A43</f>
        <v>4.2.1</v>
      </c>
      <c r="B36" s="334" t="str">
        <f>'Orç. Unificado'!B43</f>
        <v>IFAL 4.02</v>
      </c>
      <c r="C36" s="335" t="str">
        <f>'Orç. Unificado'!C43</f>
        <v>PONTO DE ESGOTO COM TUBO DE PVC RÍGIDO SOLDÁVEL DE Ø 40 MM (LAVATÓRIOS, MICTÓRIOS, RALOS SIFONADOS, ETC...)</v>
      </c>
      <c r="D36" s="338" t="str">
        <f>'Orç. Unificado'!D43</f>
        <v xml:space="preserve">UN    </v>
      </c>
      <c r="E36" s="336">
        <v>9</v>
      </c>
      <c r="F36" s="337" t="s">
        <v>7129</v>
      </c>
      <c r="G36" s="373"/>
    </row>
    <row r="37" spans="1:7" ht="22.5">
      <c r="A37" s="333" t="str">
        <f>'Orç. Unificado'!A44</f>
        <v>4.2.2</v>
      </c>
      <c r="B37" s="334" t="str">
        <f>'Orç. Unificado'!B44</f>
        <v>IFAL 4.03</v>
      </c>
      <c r="C37" s="335" t="str">
        <f>'Orç. Unificado'!C44</f>
        <v>PONTO DE ESGOTO COM TUBO DE PVC RÍGIDO SOLDÁVEL DE Ø 100 MM (VASO SANITÁRIO)</v>
      </c>
      <c r="D37" s="338" t="str">
        <f>'Orç. Unificado'!D44</f>
        <v xml:space="preserve">UN    </v>
      </c>
      <c r="E37" s="336">
        <v>3</v>
      </c>
      <c r="F37" s="337" t="s">
        <v>7129</v>
      </c>
      <c r="G37" s="373"/>
    </row>
    <row r="38" spans="1:7">
      <c r="A38" s="240" t="str">
        <f>'Orç. Unificado'!A45</f>
        <v>4.3</v>
      </c>
      <c r="B38" s="241"/>
      <c r="C38" s="241" t="str">
        <f>'Orç. Unificado'!C45</f>
        <v>LOUÇAS, METAIS, ACESSÓRIOS E BANCADAS</v>
      </c>
      <c r="D38" s="241"/>
      <c r="E38" s="241"/>
      <c r="F38" s="321"/>
      <c r="G38" s="373"/>
    </row>
    <row r="39" spans="1:7">
      <c r="A39" s="333" t="str">
        <f>'Orç. Unificado'!A46</f>
        <v>4.3.1</v>
      </c>
      <c r="B39" s="334" t="str">
        <f>'Orç. Unificado'!B46</f>
        <v>03780/ORSE</v>
      </c>
      <c r="C39" s="335" t="str">
        <f>'Orç. Unificado'!C46</f>
        <v>CUBA DE EMBUTIR (DECA LINHA CARRARA REF.L36 OU SIMILAR)</v>
      </c>
      <c r="D39" s="334" t="str">
        <f>'Orç. Unificado'!D46</f>
        <v>UN</v>
      </c>
      <c r="E39" s="336">
        <v>2</v>
      </c>
      <c r="F39" s="337" t="s">
        <v>7175</v>
      </c>
      <c r="G39" s="373"/>
    </row>
    <row r="40" spans="1:7" ht="45">
      <c r="A40" s="333" t="str">
        <f>'Orç. Unificado'!A47</f>
        <v>4.3.2</v>
      </c>
      <c r="B40" s="334" t="str">
        <f>'Orç. Unificado'!B47</f>
        <v>07759/ORSE</v>
      </c>
      <c r="C40" s="335" t="str">
        <f>'Orç. Unificado'!C47</f>
        <v>LAVATÓRIO LOUÇA (DECA-LINHA VOGUE PLUS CONFORTO, REF L-510 OU SIMILAR) COM COLUNA SUSPENSA, (DECA, LINHA VOGUE PLUS CONFORTO, REF. C-510 OU SIMILAR), C/ SIFÃO CROMADO, VÁLVULA CROMADA, ENGATE CROMADO, EXCLUSIVE TORNEIRA</v>
      </c>
      <c r="D40" s="334" t="str">
        <f>'Orç. Unificado'!D47</f>
        <v>UN</v>
      </c>
      <c r="E40" s="336">
        <v>1</v>
      </c>
      <c r="F40" s="337" t="s">
        <v>7176</v>
      </c>
      <c r="G40" s="373"/>
    </row>
    <row r="41" spans="1:7" ht="22.5">
      <c r="A41" s="333" t="str">
        <f>'Orç. Unificado'!A48</f>
        <v>4.3.3</v>
      </c>
      <c r="B41" s="334">
        <f>'Orç. Unificado'!B48</f>
        <v>86888</v>
      </c>
      <c r="C41" s="335" t="str">
        <f>'Orç. Unificado'!C48</f>
        <v>VASO SANITÁRIO SIFONADO COM CAIXA ACOPLADA LOUÇA BRANCA - FORNECIMENTO E INSTALAÇÃO. AF_12/2013</v>
      </c>
      <c r="D41" s="334" t="str">
        <f>'Orç. Unificado'!D48</f>
        <v>UN</v>
      </c>
      <c r="E41" s="336">
        <v>2</v>
      </c>
      <c r="F41" s="337" t="s">
        <v>7177</v>
      </c>
      <c r="G41" s="373"/>
    </row>
    <row r="42" spans="1:7" ht="45">
      <c r="A42" s="333" t="str">
        <f>'Orç. Unificado'!A49</f>
        <v>4.3.4</v>
      </c>
      <c r="B42" s="334">
        <f>'Orç. Unificado'!B49</f>
        <v>95472</v>
      </c>
      <c r="C42" s="335" t="str">
        <f>'Orç. Unificado'!C49</f>
        <v>VASO SANITARIO SIFONADO CONVENCIONAL PARA PCD SEM FURO FRONTAL COM LOUÇA BRANCA SEM ASSENTO, INCLUSO CONJUNTO DE LIGAÇÃO PARA BACIA SANITÁRIA AJUSTÁVEL - FORNECIMENTO E INSTALAÇÃO. AF_10/2016</v>
      </c>
      <c r="D42" s="334" t="str">
        <f>'Orç. Unificado'!D49</f>
        <v>UN</v>
      </c>
      <c r="E42" s="336">
        <v>1</v>
      </c>
      <c r="F42" s="337" t="s">
        <v>7178</v>
      </c>
      <c r="G42" s="373"/>
    </row>
    <row r="43" spans="1:7" ht="22.5">
      <c r="A43" s="333" t="str">
        <f>'Orç. Unificado'!A50</f>
        <v>4.3.5</v>
      </c>
      <c r="B43" s="334" t="str">
        <f>'Orç. Unificado'!B50</f>
        <v>IFAL 4.04</v>
      </c>
      <c r="C43" s="335" t="str">
        <f>'Orç. Unificado'!C50</f>
        <v>ASSENTO DE POLIÉSTER TIPO UNIVERSAL, BRANCO, PARA TODOS OS VASOS SANITÁRIOS DE CAIXA ACOPLADA</v>
      </c>
      <c r="D43" s="334" t="str">
        <f>'Orç. Unificado'!D50</f>
        <v xml:space="preserve">UN    </v>
      </c>
      <c r="E43" s="336">
        <v>2</v>
      </c>
      <c r="F43" s="337" t="s">
        <v>7177</v>
      </c>
      <c r="G43" s="373"/>
    </row>
    <row r="44" spans="1:7" ht="22.5">
      <c r="A44" s="333" t="str">
        <f>'Orç. Unificado'!A51</f>
        <v>4.3.6</v>
      </c>
      <c r="B44" s="334" t="str">
        <f>'Orç. Unificado'!B51</f>
        <v>IFAL 4.05</v>
      </c>
      <c r="C44" s="335" t="str">
        <f>'Orç. Unificado'!C51</f>
        <v>ASSENTO DE POLIÉSTER, BRANCO, PARA VASO SANITÁRIO TIPO ELEVADO, DO W.C. ACESSÍVEL</v>
      </c>
      <c r="D44" s="334" t="str">
        <f>'Orç. Unificado'!D51</f>
        <v xml:space="preserve">UN    </v>
      </c>
      <c r="E44" s="336">
        <v>1</v>
      </c>
      <c r="F44" s="337" t="s">
        <v>7178</v>
      </c>
      <c r="G44" s="373"/>
    </row>
    <row r="45" spans="1:7" ht="33.75">
      <c r="A45" s="333" t="str">
        <f>'Orç. Unificado'!A52</f>
        <v>4.3.7</v>
      </c>
      <c r="B45" s="334" t="str">
        <f>'Orç. Unificado'!B52</f>
        <v>IFAL 4.06</v>
      </c>
      <c r="C45" s="335" t="str">
        <f>'Orç. Unificado'!C52</f>
        <v>TORNEIRA PARA LAVATÓRIO DE MESA, COM ACIONAMENTO HIDROMECÂNICO, COM LEVE PRESSÃO MANUAL E FECHAMENTO AUTOMÁTICO, EM AÇO INOX</v>
      </c>
      <c r="D45" s="334" t="str">
        <f>'Orç. Unificado'!D52</f>
        <v xml:space="preserve">UN    </v>
      </c>
      <c r="E45" s="336">
        <v>2</v>
      </c>
      <c r="F45" s="337" t="s">
        <v>7177</v>
      </c>
      <c r="G45" s="373"/>
    </row>
    <row r="46" spans="1:7" ht="24" customHeight="1">
      <c r="A46" s="333" t="str">
        <f>'Orç. Unificado'!A53</f>
        <v>4.3.8</v>
      </c>
      <c r="B46" s="334" t="str">
        <f>'Orç. Unificado'!B53</f>
        <v>IFAL 4.07</v>
      </c>
      <c r="C46" s="335" t="str">
        <f>'Orç. Unificado'!C53</f>
        <v>TORNEIRA PARA LAVATÓRIO, DE MESA, COM FECHAMENTO AUTOMÁTICO E ACIONAMENTO ATRAVÉS DE ALAVANCA, EM AÇO INOX</v>
      </c>
      <c r="D46" s="334" t="str">
        <f>'Orç. Unificado'!D53</f>
        <v xml:space="preserve">UN    </v>
      </c>
      <c r="E46" s="336">
        <v>1</v>
      </c>
      <c r="F46" s="337" t="s">
        <v>7178</v>
      </c>
      <c r="G46" s="373"/>
    </row>
    <row r="47" spans="1:7" ht="33.75">
      <c r="A47" s="333" t="str">
        <f>'Orç. Unificado'!A54</f>
        <v>4.3.9</v>
      </c>
      <c r="B47" s="334" t="str">
        <f>'Orç. Unificado'!B54</f>
        <v>IFAL 4.08</v>
      </c>
      <c r="C47" s="335" t="str">
        <f>'Orç. Unificado'!C54</f>
        <v>VÁLVULA DE DESCARGA COM ACABAMENTO ANTIVANDALISMO, PRESSMATIC BENEFIT DA DOCOLMATIC, CÓD.: 00184906, ACABAMENTO CROMADO, OU PRODUTO SIMILAR TÉCNICO</v>
      </c>
      <c r="D47" s="334" t="str">
        <f>'Orç. Unificado'!D54</f>
        <v xml:space="preserve">UN    </v>
      </c>
      <c r="E47" s="336">
        <v>1</v>
      </c>
      <c r="F47" s="337" t="s">
        <v>7186</v>
      </c>
      <c r="G47" s="373"/>
    </row>
    <row r="48" spans="1:7" ht="33.75">
      <c r="A48" s="333" t="str">
        <f>'Orç. Unificado'!A55</f>
        <v>4.3.10</v>
      </c>
      <c r="B48" s="334">
        <f>'Orç. Unificado'!B55</f>
        <v>86877</v>
      </c>
      <c r="C48" s="335" t="str">
        <f>'Orç. Unificado'!C55</f>
        <v>VÁLVULA EM METAL CROMADO 1.1/2" X 1.1/2" PARA TANQUE OU LAVATÓRIO, COM OU SEM LADRÃO - FORNECIMENTO E INSTALAÇÃO. AF_12/2013</v>
      </c>
      <c r="D48" s="334" t="str">
        <f>'Orç. Unificado'!D55</f>
        <v>UN</v>
      </c>
      <c r="E48" s="336">
        <v>2</v>
      </c>
      <c r="F48" s="337" t="s">
        <v>7188</v>
      </c>
      <c r="G48" s="373"/>
    </row>
    <row r="49" spans="1:7" ht="33.75">
      <c r="A49" s="333" t="str">
        <f>'Orç. Unificado'!A56</f>
        <v>4.3.11</v>
      </c>
      <c r="B49" s="334">
        <f>'Orç. Unificado'!B56</f>
        <v>86881</v>
      </c>
      <c r="C49" s="335" t="str">
        <f>'Orç. Unificado'!C56</f>
        <v>SIFÃO DO TIPO GARRAFA EM METAL CROMADO 1 X 1.1/2" - FORNECIMENTO E INSTALAÇÃO. AF_12/2013</v>
      </c>
      <c r="D49" s="334" t="str">
        <f>'Orç. Unificado'!D56</f>
        <v>UN</v>
      </c>
      <c r="E49" s="336">
        <v>2</v>
      </c>
      <c r="F49" s="337" t="s">
        <v>7189</v>
      </c>
      <c r="G49" s="373"/>
    </row>
    <row r="50" spans="1:7" ht="22.5">
      <c r="A50" s="333" t="str">
        <f>'Orç. Unificado'!A57</f>
        <v>4.3.12</v>
      </c>
      <c r="B50" s="334">
        <f>'Orç. Unificado'!B57</f>
        <v>86887</v>
      </c>
      <c r="C50" s="335" t="str">
        <f>'Orç. Unificado'!C57</f>
        <v>ENGATE FLEXÍVEL EM INOX, 1/2 X 40CM - FORNECIMENTO E INSTALAÇÃO. AF_12/2013</v>
      </c>
      <c r="D50" s="334" t="str">
        <f>'Orç. Unificado'!D57</f>
        <v>UN</v>
      </c>
      <c r="E50" s="336">
        <v>3</v>
      </c>
      <c r="F50" s="337" t="s">
        <v>7109</v>
      </c>
      <c r="G50" s="373"/>
    </row>
    <row r="51" spans="1:7">
      <c r="A51" s="333" t="str">
        <f>'Orç. Unificado'!A58</f>
        <v>4.3.13</v>
      </c>
      <c r="B51" s="334" t="str">
        <f>'Orç. Unificado'!B58</f>
        <v>IFAL 4.09</v>
      </c>
      <c r="C51" s="335" t="str">
        <f>'Orç. Unificado'!C58</f>
        <v>GRELHA PARA RALO, COM FECHO, QUADRADO, 100MM, EM AÇO INOX</v>
      </c>
      <c r="D51" s="334" t="str">
        <f>'Orç. Unificado'!D58</f>
        <v xml:space="preserve">UN    </v>
      </c>
      <c r="E51" s="336">
        <v>3</v>
      </c>
      <c r="F51" s="337" t="s">
        <v>7186</v>
      </c>
      <c r="G51" s="373"/>
    </row>
    <row r="52" spans="1:7">
      <c r="A52" s="333" t="str">
        <f>'Orç. Unificado'!A59</f>
        <v>4.3.14</v>
      </c>
      <c r="B52" s="334" t="str">
        <f>'Orç. Unificado'!B59</f>
        <v>IFAL 4.10</v>
      </c>
      <c r="C52" s="335" t="str">
        <f>'Orç. Unificado'!C59</f>
        <v>DISPENSER BRANCO PARA ROLO DE PAPEL HIGIÊNICO</v>
      </c>
      <c r="D52" s="334" t="str">
        <f>'Orç. Unificado'!D59</f>
        <v xml:space="preserve">UN    </v>
      </c>
      <c r="E52" s="336">
        <v>3</v>
      </c>
      <c r="F52" s="337" t="s">
        <v>7186</v>
      </c>
      <c r="G52" s="373"/>
    </row>
    <row r="53" spans="1:7" ht="22.5">
      <c r="A53" s="333" t="str">
        <f>'Orç. Unificado'!A60</f>
        <v>4.3.15</v>
      </c>
      <c r="B53" s="334">
        <f>'Orç. Unificado'!B60</f>
        <v>95547</v>
      </c>
      <c r="C53" s="335" t="str">
        <f>'Orç. Unificado'!C60</f>
        <v>SABONETEIRA PLASTICA TIPO DISPENSER PARA SABONETE LIQUIDO COM RESERVATORIO 800 A 1500 ML, INCLUSO FIXAÇÃO. AF_10/2016</v>
      </c>
      <c r="D53" s="334" t="str">
        <f>'Orç. Unificado'!D60</f>
        <v>UN</v>
      </c>
      <c r="E53" s="336">
        <v>3</v>
      </c>
      <c r="F53" s="337" t="s">
        <v>7186</v>
      </c>
      <c r="G53" s="373"/>
    </row>
    <row r="54" spans="1:7" ht="13.5" thickBot="1">
      <c r="A54" s="333" t="str">
        <f>'Orç. Unificado'!A61</f>
        <v>4.3.16</v>
      </c>
      <c r="B54" s="334" t="str">
        <f>'Orç. Unificado'!B61</f>
        <v>IFAL 4.11</v>
      </c>
      <c r="C54" s="335" t="str">
        <f>'Orç. Unificado'!C61</f>
        <v>DISPENSER BRANCO PARA TOALHA DE PAPEL INTERFOLHADO</v>
      </c>
      <c r="D54" s="334" t="str">
        <f>'Orç. Unificado'!D61</f>
        <v xml:space="preserve">UN    </v>
      </c>
      <c r="E54" s="336">
        <v>3</v>
      </c>
      <c r="F54" s="337" t="s">
        <v>7186</v>
      </c>
      <c r="G54" s="373"/>
    </row>
    <row r="55" spans="1:7" ht="15.75" thickBot="1">
      <c r="A55" s="322" t="str">
        <f>'Orç. Unificado'!A62</f>
        <v>5.</v>
      </c>
      <c r="B55" s="206"/>
      <c r="C55" s="207" t="str">
        <f>'Orç. Unificado'!C62</f>
        <v>PISO</v>
      </c>
      <c r="D55" s="207"/>
      <c r="E55" s="206"/>
      <c r="F55" s="323"/>
      <c r="G55" s="373"/>
    </row>
    <row r="56" spans="1:7" ht="13.5" thickBot="1">
      <c r="A56" s="324" t="str">
        <f>'Orç. Unificado'!A63</f>
        <v>5.1</v>
      </c>
      <c r="B56" s="14"/>
      <c r="C56" s="14" t="str">
        <f>'Orç. Unificado'!C63</f>
        <v>RAMPAS PRÉ-FABRICADAS</v>
      </c>
      <c r="D56" s="14"/>
      <c r="E56" s="14"/>
      <c r="F56" s="325"/>
      <c r="G56" s="373"/>
    </row>
    <row r="57" spans="1:7">
      <c r="A57" s="333" t="str">
        <f>'Orç. Unificado'!A64</f>
        <v>5.1.1</v>
      </c>
      <c r="B57" s="334" t="str">
        <f>'Orç. Unificado'!B64</f>
        <v>00013/ORSE</v>
      </c>
      <c r="C57" s="335" t="str">
        <f>'Orç. Unificado'!C64</f>
        <v>DEMOLIÇÃO DE CONCRETO MANUALMENTE</v>
      </c>
      <c r="D57" s="334" t="str">
        <f>'Orç. Unificado'!D64</f>
        <v>M3</v>
      </c>
      <c r="E57" s="336">
        <f>ROUND(2*0.2,2)</f>
        <v>0.4</v>
      </c>
      <c r="F57" s="337" t="s">
        <v>7146</v>
      </c>
      <c r="G57" s="373"/>
    </row>
    <row r="58" spans="1:7" ht="22.5">
      <c r="A58" s="333" t="str">
        <f>'Orç. Unificado'!A65</f>
        <v>5.1.2</v>
      </c>
      <c r="B58" s="334">
        <f>'Orç. Unificado'!B65</f>
        <v>93358</v>
      </c>
      <c r="C58" s="335" t="str">
        <f>'Orç. Unificado'!C65</f>
        <v>ESCAVAÇÃO MANUAL DE VALA COM PROFUNDIDADE MENOR OU IGUAL A 1,30 M. AF_03/2016</v>
      </c>
      <c r="D58" s="334" t="str">
        <f>'Orç. Unificado'!D65</f>
        <v>M3</v>
      </c>
      <c r="E58" s="336">
        <f>ROUND(2*1.44*(2.2*0.1+1.2*0.1)/2,2)</f>
        <v>0.49</v>
      </c>
      <c r="F58" s="337" t="s">
        <v>7146</v>
      </c>
      <c r="G58" s="373"/>
    </row>
    <row r="59" spans="1:7">
      <c r="A59" s="333" t="str">
        <f>'Orç. Unificado'!A66</f>
        <v>5.1.3</v>
      </c>
      <c r="B59" s="334" t="str">
        <f>'Orç. Unificado'!B66</f>
        <v>02660/ORSE</v>
      </c>
      <c r="C59" s="335" t="str">
        <f>'Orç. Unificado'!C66</f>
        <v>APILOAMENTO MANUAL DE FUNDO DE VALA</v>
      </c>
      <c r="D59" s="334" t="str">
        <f>'Orç. Unificado'!D66</f>
        <v>M2</v>
      </c>
      <c r="E59" s="336">
        <f>ROUND((1.2+2.2)*1.44/2,2)</f>
        <v>2.4500000000000002</v>
      </c>
      <c r="F59" s="337" t="s">
        <v>7146</v>
      </c>
      <c r="G59" s="373"/>
    </row>
    <row r="60" spans="1:7" ht="22.5">
      <c r="A60" s="333" t="str">
        <f>'Orç. Unificado'!A67</f>
        <v>5.1.4</v>
      </c>
      <c r="B60" s="334">
        <f>'Orç. Unificado'!B67</f>
        <v>94342</v>
      </c>
      <c r="C60" s="335" t="str">
        <f>'Orç. Unificado'!C67</f>
        <v>ATERRO MANUAL DE VALAS COM AREIA PARA ATERRO E COMPACTAÇÃO MECANIZADA. AF_05/2016</v>
      </c>
      <c r="D60" s="334" t="str">
        <f>'Orç. Unificado'!D67</f>
        <v>M3</v>
      </c>
      <c r="E60" s="336">
        <f>ROUND(2*1.44*(2.2*0.02+1.2*0.02)/2,2)</f>
        <v>0.1</v>
      </c>
      <c r="F60" s="337" t="s">
        <v>7146</v>
      </c>
      <c r="G60" s="373"/>
    </row>
    <row r="61" spans="1:7" ht="22.5">
      <c r="A61" s="333" t="str">
        <f>'Orç. Unificado'!A68</f>
        <v>5.1.5</v>
      </c>
      <c r="B61" s="334">
        <f>'Orç. Unificado'!B68</f>
        <v>87624</v>
      </c>
      <c r="C61" s="335" t="str">
        <f>'Orç. Unificado'!C68</f>
        <v>CONTRAPISO EM ARGAMASSA PRONTA, PREPARO MANUAL, APLICADO EM ÁREAS SECAS SOBRE LAJE, ADERIDO, ESPESSURA 2CM. AF_06/2014</v>
      </c>
      <c r="D61" s="334" t="str">
        <f>'Orç. Unificado'!D68</f>
        <v>M2</v>
      </c>
      <c r="E61" s="336">
        <f>ROUND(2*1.44*(2.2*0.05+1.2*0.05)/2,2)</f>
        <v>0.24</v>
      </c>
      <c r="F61" s="337" t="s">
        <v>7146</v>
      </c>
      <c r="G61" s="373"/>
    </row>
    <row r="62" spans="1:7" ht="13.5" thickBot="1">
      <c r="A62" s="333" t="str">
        <f>'Orç. Unificado'!A69</f>
        <v>5.1.6</v>
      </c>
      <c r="B62" s="334" t="str">
        <f>'Orç. Unificado'!B69</f>
        <v>IFAL 5.01</v>
      </c>
      <c r="C62" s="335" t="str">
        <f>'Orç. Unificado'!C69</f>
        <v>RAMPA PRÉ-FABRICADA</v>
      </c>
      <c r="D62" s="334" t="str">
        <f>'Orç. Unificado'!D69</f>
        <v xml:space="preserve">UN    </v>
      </c>
      <c r="E62" s="336">
        <v>2</v>
      </c>
      <c r="F62" s="337" t="s">
        <v>7153</v>
      </c>
      <c r="G62" s="373"/>
    </row>
    <row r="63" spans="1:7" ht="13.5" thickBot="1">
      <c r="A63" s="324" t="str">
        <f>'Orç. Unificado'!A70</f>
        <v>5.2</v>
      </c>
      <c r="B63" s="14"/>
      <c r="C63" s="14" t="str">
        <f>'Orç. Unificado'!C70</f>
        <v>RAMPAS MOLDADAS "IN LOCO" E ELEVAÇÃO DO PISO</v>
      </c>
      <c r="D63" s="14"/>
      <c r="E63" s="14"/>
      <c r="F63" s="325"/>
      <c r="G63" s="373"/>
    </row>
    <row r="64" spans="1:7" ht="101.25">
      <c r="A64" s="333" t="str">
        <f>'Orç. Unificado'!A71</f>
        <v>5.2.1</v>
      </c>
      <c r="B64" s="334" t="str">
        <f>'Orç. Unificado'!B71</f>
        <v>00013/ORSE</v>
      </c>
      <c r="C64" s="335" t="str">
        <f>'Orç. Unificado'!C71</f>
        <v>DEMOLIÇÃO DE CONCRETO MANUALMENTE</v>
      </c>
      <c r="D64" s="334" t="str">
        <f>'Orç. Unificado'!D71</f>
        <v>M3</v>
      </c>
      <c r="E64" s="336">
        <f>ROUND((1.93*2.91*0.24+0.9*1.6*0.13+1*1*0.19+1*1*0.07+1.2*2.23*0.13+1.7*2.56*0.15+0.9*0.9*0.13*10)/2+24.1*3.1*0.1+(3.35*2.34+2.9*2.39*3+11.25*2.2+18.25*2.47+4.07*2.45+2.44*2.27+3.1*2.27+8*1.06+2.84*1.99+2.9*1.99*3+24.1*3.1)*0.1,2)</f>
        <v>32.11</v>
      </c>
      <c r="F64" s="337" t="s">
        <v>7315</v>
      </c>
      <c r="G64" s="373"/>
    </row>
    <row r="65" spans="1:8" ht="22.5">
      <c r="A65" s="333" t="str">
        <f>'Orç. Unificado'!A72</f>
        <v>5.2.2</v>
      </c>
      <c r="B65" s="334">
        <f>'Orç. Unificado'!B72</f>
        <v>93358</v>
      </c>
      <c r="C65" s="335" t="str">
        <f>'Orç. Unificado'!C72</f>
        <v>ESCAVAÇÃO MANUAL DE VALA COM PROFUNDIDADE MENOR OU IGUAL A 1,30 M. AF_03/2016</v>
      </c>
      <c r="D65" s="334" t="str">
        <f>'Orç. Unificado'!D72</f>
        <v>M3</v>
      </c>
      <c r="E65" s="336">
        <f>ROUND((24.1+6.78+15.7+16.34)*0.6*0.4,2)</f>
        <v>15.1</v>
      </c>
      <c r="F65" s="337" t="s">
        <v>7154</v>
      </c>
      <c r="G65" s="373"/>
    </row>
    <row r="66" spans="1:8" ht="33.75">
      <c r="A66" s="333" t="str">
        <f>'Orç. Unificado'!A73</f>
        <v>5.2.3</v>
      </c>
      <c r="B66" s="334" t="str">
        <f>'Orç. Unificado'!B73</f>
        <v>IFAL 5.03</v>
      </c>
      <c r="C66" s="335" t="str">
        <f>'Orç. Unificado'!C73</f>
        <v>FUNDAÇÃO DE CONCRETO SIMPLES FCK = 15MPA, 40 X 40 (CM X CM), PREPARO MECÂNICO COM BETONEIRA 600 L, INCLUSIVE LANÇAMENTO, ADENSAMENTO E ACABAMENTO NA INFRAESTRUTURA</v>
      </c>
      <c r="D66" s="334" t="str">
        <f>'Orç. Unificado'!D73</f>
        <v>M3</v>
      </c>
      <c r="E66" s="336">
        <f>ROUND(E65*0.4/(0.6),2)</f>
        <v>10.07</v>
      </c>
      <c r="F66" s="337" t="s">
        <v>7161</v>
      </c>
      <c r="G66" s="373"/>
    </row>
    <row r="67" spans="1:8">
      <c r="A67" s="333" t="str">
        <f>'Orç. Unificado'!A74</f>
        <v>5.2.4</v>
      </c>
      <c r="B67" s="334" t="str">
        <f>'Orç. Unificado'!B74</f>
        <v>IFAL 5.04</v>
      </c>
      <c r="C67" s="335" t="str">
        <f>'Orç. Unificado'!C74</f>
        <v>ALVENARIA EMBASAMENTO TIJOLO CERÂMICO FURADO (E=19 CM)</v>
      </c>
      <c r="D67" s="334" t="str">
        <f>'Orç. Unificado'!D74</f>
        <v>M2</v>
      </c>
      <c r="E67" s="336">
        <f>ROUND((24.1+6.78+15.7+16.34)*0.4,2)</f>
        <v>25.17</v>
      </c>
      <c r="F67" s="337" t="s">
        <v>7146</v>
      </c>
      <c r="G67" s="373"/>
    </row>
    <row r="68" spans="1:8" ht="56.25">
      <c r="A68" s="333" t="str">
        <f>'Orç. Unificado'!A75</f>
        <v>5.2.5</v>
      </c>
      <c r="B68" s="334">
        <f>'Orç. Unificado'!B75</f>
        <v>87471</v>
      </c>
      <c r="C68" s="335" t="str">
        <f>'Orç. Unificado'!C75</f>
        <v>ALVENARIA DE VEDAÇÃO DE BLOCOS CERÂMICOS FURADOS NA VERTICAL DE 9X19X39CM (ESPESSURA 9CM) DE PAREDES COM ÁREA LÍQUIDA MENOR QUE 6M² SEM VÃOS E ARGAMASSA DE ASSENTAMENTO COM PREPARO EM BETONEIRA. AF_06/2014</v>
      </c>
      <c r="D68" s="334" t="str">
        <f>'Orç. Unificado'!D75</f>
        <v>M2</v>
      </c>
      <c r="E68" s="336">
        <v>110.37</v>
      </c>
      <c r="F68" s="337" t="s">
        <v>7156</v>
      </c>
      <c r="G68" s="373"/>
    </row>
    <row r="69" spans="1:8" ht="45">
      <c r="A69" s="333" t="str">
        <f>'Orç. Unificado'!A76</f>
        <v>5.2.6</v>
      </c>
      <c r="B69" s="334">
        <f>'Orç. Unificado'!B76</f>
        <v>87530</v>
      </c>
      <c r="C69" s="335" t="str">
        <f>'Orç. Unificado'!C76</f>
        <v>MASSA ÚNICA, PARA RECEBIMENTO DE PINTURA, EM ARGAMASSA TRAÇO 1:2:8, PREPARO MANUAL, APLICADA MANUALMENTE EM FACES INTERNAS DE PAREDES, ESPESSURA DE 20MM, COM EXECUÇÃO DE TALISCAS. AF_06/2014</v>
      </c>
      <c r="D69" s="334" t="str">
        <f>'Orç. Unificado'!D76</f>
        <v>M2</v>
      </c>
      <c r="E69" s="336">
        <f>E68</f>
        <v>110.37</v>
      </c>
      <c r="F69" s="337" t="s">
        <v>7157</v>
      </c>
      <c r="G69" s="373"/>
    </row>
    <row r="70" spans="1:8" ht="45">
      <c r="A70" s="333" t="str">
        <f>'Orç. Unificado'!A77</f>
        <v>5.2.7</v>
      </c>
      <c r="B70" s="334">
        <f>'Orç. Unificado'!B77</f>
        <v>87872</v>
      </c>
      <c r="C70" s="335" t="str">
        <f>'Orç. Unificado'!C77</f>
        <v>CHAPISCO APLICADO SOMENTE EM ESTRUTURAS DE CONCRETO EM ALVENARIAS INTERNAS, COM DESEMPENADEIRA DENTADA.  ARGAMASSA INDUSTRIALIZADA COM PREPARO EM MISTURADOR 300 KG. AF_06/2014</v>
      </c>
      <c r="D70" s="334" t="str">
        <f>'Orç. Unificado'!D77</f>
        <v>M2</v>
      </c>
      <c r="E70" s="336">
        <f>E68</f>
        <v>110.37</v>
      </c>
      <c r="F70" s="337" t="s">
        <v>7157</v>
      </c>
      <c r="G70" s="373"/>
    </row>
    <row r="71" spans="1:8" ht="33.75">
      <c r="A71" s="333" t="str">
        <f>'Orç. Unificado'!A78</f>
        <v>5.2.8</v>
      </c>
      <c r="B71" s="334">
        <f>'Orç. Unificado'!B78</f>
        <v>87620</v>
      </c>
      <c r="C71" s="335" t="str">
        <f>'Orç. Unificado'!C78</f>
        <v>CONTRAPISO EM ARGAMASSA TRAÇO 1:4 (CIMENTO E AREIA), PREPARO MECÂNICO COM BETONEIRA 400 L, APLICADO EM ÁREAS SECAS SOBRE LAJE, ADERIDO, ESPESSURA 2CM. AF_06/2014</v>
      </c>
      <c r="D71" s="334" t="str">
        <f>'Orç. Unificado'!D78</f>
        <v>M2</v>
      </c>
      <c r="E71" s="336">
        <f>ROUND((3.35*2.34+2.9*2.39*3+11.25*2.2+18.25*2.47+4.07*2.45+2.44*2.27+3.1*2.27+8*1.06+2.84*1.99+2.9*1.99*3+24.1*3.1+6.78*2.76+15.7*1.4+16.34*1.4)+(21.34*2.31+27.31*2.41+19.79*2.27+4.65*1.98+4.22*1.98+3.71*2.47+5.54*2.45+14.22*2.43),2)</f>
        <v>525.62</v>
      </c>
      <c r="F71" s="337" t="s">
        <v>7158</v>
      </c>
      <c r="G71" s="373"/>
      <c r="H71" s="153"/>
    </row>
    <row r="72" spans="1:8" ht="33.75">
      <c r="A72" s="333" t="str">
        <f>'Orç. Unificado'!A79</f>
        <v>5.2.9</v>
      </c>
      <c r="B72" s="334" t="str">
        <f>'Orç. Unificado'!B79</f>
        <v>IFAL 5.05</v>
      </c>
      <c r="C72" s="335" t="str">
        <f>'Orç. Unificado'!C79</f>
        <v>PISO EM CONCRETO SIMPLES FCK = 15MPA, TRAÇO 1:3,4:3,5 (CIMENTO/ AREIA MÉDIA/ BRITA 1), PREPARO MECÂNICO COM BETONEIRA 600 L, ESPESSURA 10 CM</v>
      </c>
      <c r="D72" s="334" t="str">
        <f>'Orç. Unificado'!D79</f>
        <v>M2</v>
      </c>
      <c r="E72" s="336">
        <f>E71</f>
        <v>525.62</v>
      </c>
      <c r="F72" s="337" t="s">
        <v>7158</v>
      </c>
      <c r="G72" s="373"/>
      <c r="H72" s="153"/>
    </row>
    <row r="73" spans="1:8" ht="22.5">
      <c r="A73" s="333" t="str">
        <f>'Orç. Unificado'!A80</f>
        <v>5.2.10</v>
      </c>
      <c r="B73" s="334">
        <f>'Orç. Unificado'!B80</f>
        <v>84191</v>
      </c>
      <c r="C73" s="335" t="str">
        <f>'Orç. Unificado'!C80</f>
        <v>PISO EM GRANILITE, MARMORITE OU GRANITINA ESPESSURA 8 MM, INCLUSO JUNTAS DE DILATACAO PLASTICAS</v>
      </c>
      <c r="D73" s="334" t="str">
        <f>'Orç. Unificado'!D80</f>
        <v>M2</v>
      </c>
      <c r="E73" s="336">
        <f>E71</f>
        <v>525.62</v>
      </c>
      <c r="F73" s="337" t="s">
        <v>7158</v>
      </c>
      <c r="G73" s="373"/>
      <c r="H73" s="257"/>
    </row>
    <row r="74" spans="1:8">
      <c r="A74" s="333" t="str">
        <f>'Orç. Unificado'!A81</f>
        <v>5.2.11</v>
      </c>
      <c r="B74" s="334" t="str">
        <f>'Orç. Unificado'!B81</f>
        <v>73850/1</v>
      </c>
      <c r="C74" s="335" t="str">
        <f>'Orç. Unificado'!C81</f>
        <v>RODAPE EM MARMORITE, ALTURA 10CM</v>
      </c>
      <c r="D74" s="334" t="str">
        <f>'Orç. Unificado'!D81</f>
        <v>M</v>
      </c>
      <c r="E74" s="336">
        <f>ROUND((3.35+2.9*3+11.25+18.25+4.07+2.44+3.1+8+2.84+2.9*3+24.1+6.78+15.7+16.34)*2,2)</f>
        <v>267.24</v>
      </c>
      <c r="F74" s="337" t="s">
        <v>7164</v>
      </c>
      <c r="G74" s="374"/>
    </row>
    <row r="75" spans="1:8">
      <c r="A75" s="333" t="str">
        <f>'Orç. Unificado'!A82</f>
        <v>5.2.12</v>
      </c>
      <c r="B75" s="334" t="str">
        <f>'Orç. Unificado'!B82</f>
        <v>74133/2</v>
      </c>
      <c r="C75" s="335" t="str">
        <f>'Orç. Unificado'!C82</f>
        <v>EMASSAMENTO COM MASSA A OLEO, DUAS DEMAOS</v>
      </c>
      <c r="D75" s="334" t="str">
        <f>'Orç. Unificado'!D82</f>
        <v>M2</v>
      </c>
      <c r="E75" s="336">
        <v>90.72</v>
      </c>
      <c r="F75" s="337" t="s">
        <v>7165</v>
      </c>
      <c r="G75" s="373"/>
    </row>
    <row r="76" spans="1:8" ht="13.5" thickBot="1">
      <c r="A76" s="333" t="str">
        <f>'Orç. Unificado'!A83</f>
        <v>5.2.13</v>
      </c>
      <c r="B76" s="334">
        <f>'Orç. Unificado'!B83</f>
        <v>84651</v>
      </c>
      <c r="C76" s="335" t="str">
        <f>'Orç. Unificado'!C83</f>
        <v>PINTURA COM TINTA IMPERMEAVEL MINERAL EM PO, DUAS DEMAOS</v>
      </c>
      <c r="D76" s="334" t="str">
        <f>'Orç. Unificado'!D83</f>
        <v>M2</v>
      </c>
      <c r="E76" s="336">
        <f>E75</f>
        <v>90.72</v>
      </c>
      <c r="F76" s="337" t="s">
        <v>7165</v>
      </c>
      <c r="G76" s="373"/>
    </row>
    <row r="77" spans="1:8" ht="15.75" thickBot="1">
      <c r="A77" s="322" t="str">
        <f>'Orç. Unificado'!A84</f>
        <v>6.</v>
      </c>
      <c r="B77" s="206"/>
      <c r="C77" s="207" t="str">
        <f>'Orç. Unificado'!C84</f>
        <v>REVESTIMENTOS</v>
      </c>
      <c r="D77" s="207"/>
      <c r="E77" s="206"/>
      <c r="F77" s="323"/>
      <c r="G77" s="373"/>
    </row>
    <row r="78" spans="1:8" ht="13.5" thickBot="1">
      <c r="A78" s="324" t="str">
        <f>'Orç. Unificado'!A85</f>
        <v>6.1</v>
      </c>
      <c r="B78" s="14"/>
      <c r="C78" s="14" t="str">
        <f>'Orç. Unificado'!C85</f>
        <v>PAREDE E TETO</v>
      </c>
      <c r="D78" s="14"/>
      <c r="E78" s="14"/>
      <c r="F78" s="325"/>
      <c r="G78" s="373"/>
    </row>
    <row r="79" spans="1:8" ht="45">
      <c r="A79" s="333" t="str">
        <f>'Orç. Unificado'!A86</f>
        <v>6.1.1</v>
      </c>
      <c r="B79" s="334">
        <f>'Orç. Unificado'!B86</f>
        <v>87872</v>
      </c>
      <c r="C79" s="335" t="str">
        <f>'Orç. Unificado'!C86</f>
        <v>CHAPISCO APLICADO SOMENTE EM ESTRUTURAS DE CONCRETO EM ALVENARIAS INTERNAS, COM DESEMPENADEIRA DENTADA.  ARGAMASSA INDUSTRIALIZADA COM PREPARO EM MISTURADOR 300 KG. AF_06/2014</v>
      </c>
      <c r="D79" s="334" t="str">
        <f>'Orç. Unificado'!D86</f>
        <v>M2</v>
      </c>
      <c r="E79" s="336">
        <v>60.19</v>
      </c>
      <c r="F79" s="337" t="s">
        <v>7132</v>
      </c>
      <c r="G79" s="373"/>
      <c r="H79" s="251"/>
    </row>
    <row r="80" spans="1:8" ht="45">
      <c r="A80" s="333" t="str">
        <f>'Orç. Unificado'!A87</f>
        <v>6.1.2</v>
      </c>
      <c r="B80" s="334">
        <f>'Orç. Unificado'!B87</f>
        <v>87530</v>
      </c>
      <c r="C80" s="335" t="str">
        <f>'Orç. Unificado'!C87</f>
        <v>MASSA ÚNICA, PARA RECEBIMENTO DE PINTURA, EM ARGAMASSA TRAÇO 1:2:8, PREPARO MANUAL, APLICADA MANUALMENTE EM FACES INTERNAS DE PAREDES, ESPESSURA DE 20MM, COM EXECUÇÃO DE TALISCAS. AF_06/2014</v>
      </c>
      <c r="D80" s="334" t="str">
        <f>'Orç. Unificado'!D87</f>
        <v>M2</v>
      </c>
      <c r="E80" s="336">
        <v>60.19</v>
      </c>
      <c r="F80" s="337" t="s">
        <v>7130</v>
      </c>
      <c r="G80" s="373"/>
    </row>
    <row r="81" spans="1:7" ht="45">
      <c r="A81" s="333" t="str">
        <f>'Orç. Unificado'!A88</f>
        <v>6.1.3</v>
      </c>
      <c r="B81" s="334">
        <f>'Orç. Unificado'!B88</f>
        <v>87264</v>
      </c>
      <c r="C81" s="335" t="str">
        <f>'Orç. Unificado'!C88</f>
        <v>REVESTIMENTO CERÂMICO PARA PAREDES INTERNAS COM PLACAS TIPO ESMALTADA EXTRA DE DIMENSÕES 20X20 CM APLICADAS EM AMBIENTES DE ÁREA MENOR QUE 5 M² NA ALTURA INTEIRA DAS PAREDES. AF_06/2014</v>
      </c>
      <c r="D81" s="334" t="str">
        <f>'Orç. Unificado'!D88</f>
        <v>M2</v>
      </c>
      <c r="E81" s="336">
        <f>ROUND((8.43+6.4+6.4)*2.6-0.8*2.2*3,2)</f>
        <v>49.92</v>
      </c>
      <c r="F81" s="337" t="s">
        <v>7131</v>
      </c>
      <c r="G81" s="373"/>
    </row>
    <row r="82" spans="1:7" ht="15" customHeight="1">
      <c r="A82" s="333" t="str">
        <f>'Orç. Unificado'!A89</f>
        <v>6.1.4</v>
      </c>
      <c r="B82" s="334" t="str">
        <f>'Orç. Unificado'!B89</f>
        <v>74133/2</v>
      </c>
      <c r="C82" s="335" t="str">
        <f>'Orç. Unificado'!C89</f>
        <v>EMASSAMENTO COM MASSA A OLEO, DUAS DEMAOS</v>
      </c>
      <c r="D82" s="334" t="str">
        <f>'Orç. Unificado'!D89</f>
        <v>M2</v>
      </c>
      <c r="E82" s="336">
        <f>ROUND((1.26+2.15+1.35+1.35+2.15)*2.6-0.8*2.2*3,2)</f>
        <v>16.2</v>
      </c>
      <c r="F82" s="337" t="s">
        <v>7133</v>
      </c>
      <c r="G82" s="373"/>
    </row>
    <row r="83" spans="1:7" ht="22.5">
      <c r="A83" s="333" t="str">
        <f>'Orç. Unificado'!A90</f>
        <v>6.1.5</v>
      </c>
      <c r="B83" s="334" t="str">
        <f>'Orç. Unificado'!B90</f>
        <v>IFAL 6.01</v>
      </c>
      <c r="C83" s="335" t="str">
        <f>'Orç. Unificado'!C90</f>
        <v>REMOÇÃO DE PINTURA LÁTEX (RASPAGEM E/OU LIXAMENTO E/OU ESCOVAÇÃO), PAREDE E TETO</v>
      </c>
      <c r="D83" s="334" t="str">
        <f>'Orç. Unificado'!D90</f>
        <v>M2</v>
      </c>
      <c r="E83" s="336">
        <f>ROUND(105+42.6*3,2)</f>
        <v>232.8</v>
      </c>
      <c r="F83" s="337" t="s">
        <v>7135</v>
      </c>
      <c r="G83" s="373"/>
    </row>
    <row r="84" spans="1:7" ht="22.5">
      <c r="A84" s="333" t="str">
        <f>'Orç. Unificado'!A91</f>
        <v>6.1.6</v>
      </c>
      <c r="B84" s="334">
        <f>'Orç. Unificado'!B91</f>
        <v>88484</v>
      </c>
      <c r="C84" s="335" t="str">
        <f>'Orç. Unificado'!C91</f>
        <v>APLICAÇÃO DE FUNDO SELADOR ACRÍLICO EM TETO, UMA DEMÃO. AF_06/2014</v>
      </c>
      <c r="D84" s="334" t="str">
        <f>'Orç. Unificado'!D91</f>
        <v>M2</v>
      </c>
      <c r="E84" s="336">
        <f>105</f>
        <v>105</v>
      </c>
      <c r="F84" s="337" t="s">
        <v>7137</v>
      </c>
      <c r="G84" s="373"/>
    </row>
    <row r="85" spans="1:7" ht="22.5">
      <c r="A85" s="333" t="str">
        <f>'Orç. Unificado'!A92</f>
        <v>6.1.7</v>
      </c>
      <c r="B85" s="334">
        <f>'Orç. Unificado'!B92</f>
        <v>88485</v>
      </c>
      <c r="C85" s="335" t="str">
        <f>'Orç. Unificado'!C92</f>
        <v>APLICAÇÃO DE FUNDO SELADOR ACRÍLICO EM PAREDES, UMA DEMÃO. AF_06/2014</v>
      </c>
      <c r="D85" s="334" t="str">
        <f>'Orç. Unificado'!D92</f>
        <v>M2</v>
      </c>
      <c r="E85" s="336">
        <f>ROUND(42.6*3,2)</f>
        <v>127.8</v>
      </c>
      <c r="F85" s="337" t="s">
        <v>7138</v>
      </c>
      <c r="G85" s="373"/>
    </row>
    <row r="86" spans="1:7" ht="22.5">
      <c r="A86" s="333" t="str">
        <f>'Orç. Unificado'!A93</f>
        <v>6.1.8</v>
      </c>
      <c r="B86" s="334">
        <f>'Orç. Unificado'!B93</f>
        <v>88488</v>
      </c>
      <c r="C86" s="335" t="str">
        <f>'Orç. Unificado'!C93</f>
        <v>APLICAÇÃO MANUAL DE PINTURA COM TINTA LÁTEX ACRÍLICA EM TETO, DUAS DEMÃOS. AF_06/2014</v>
      </c>
      <c r="D86" s="334" t="str">
        <f>'Orç. Unificado'!D93</f>
        <v>M2</v>
      </c>
      <c r="E86" s="336">
        <f>105</f>
        <v>105</v>
      </c>
      <c r="F86" s="337" t="s">
        <v>7137</v>
      </c>
      <c r="G86" s="373"/>
    </row>
    <row r="87" spans="1:7" ht="23.25" thickBot="1">
      <c r="A87" s="333" t="str">
        <f>'Orç. Unificado'!A94</f>
        <v>6.1.9</v>
      </c>
      <c r="B87" s="334">
        <f>'Orç. Unificado'!B94</f>
        <v>88489</v>
      </c>
      <c r="C87" s="335" t="str">
        <f>'Orç. Unificado'!C94</f>
        <v>APLICAÇÃO MANUAL DE PINTURA COM TINTA LÁTEX ACRÍLICA EM PAREDES, DUAS DEMÃOS. AF_06/2014</v>
      </c>
      <c r="D87" s="334" t="str">
        <f>'Orç. Unificado'!D94</f>
        <v>M2</v>
      </c>
      <c r="E87" s="336">
        <f>ROUND(42.6*3,2)</f>
        <v>127.8</v>
      </c>
      <c r="F87" s="337" t="s">
        <v>7138</v>
      </c>
      <c r="G87" s="373"/>
    </row>
    <row r="88" spans="1:7" ht="13.5" thickBot="1">
      <c r="A88" s="324" t="str">
        <f>'Orç. Unificado'!A95</f>
        <v>6.2</v>
      </c>
      <c r="B88" s="14"/>
      <c r="C88" s="14" t="str">
        <f>'Orç. Unificado'!C95</f>
        <v>PISO</v>
      </c>
      <c r="D88" s="14"/>
      <c r="E88" s="14"/>
      <c r="F88" s="325"/>
      <c r="G88" s="373"/>
    </row>
    <row r="89" spans="1:7" ht="22.5">
      <c r="A89" s="333" t="str">
        <f>'Orç. Unificado'!A96</f>
        <v>6.2.1</v>
      </c>
      <c r="B89" s="334">
        <f>'Orç. Unificado'!B96</f>
        <v>87624</v>
      </c>
      <c r="C89" s="335" t="str">
        <f>'Orç. Unificado'!C96</f>
        <v>CONTRAPISO EM ARGAMASSA PRONTA, PREPARO MANUAL, APLICADO EM ÁREAS SECAS SOBRE LAJE, ADERIDO, ESPESSURA 2CM. AF_06/2014</v>
      </c>
      <c r="D89" s="334" t="str">
        <f>'Orç. Unificado'!D96</f>
        <v>M2</v>
      </c>
      <c r="E89" s="336">
        <v>10.32</v>
      </c>
      <c r="F89" s="337" t="s">
        <v>7124</v>
      </c>
      <c r="G89" s="373"/>
    </row>
    <row r="90" spans="1:7" ht="33.75">
      <c r="A90" s="333" t="str">
        <f>'Orç. Unificado'!A97</f>
        <v>6.2.2</v>
      </c>
      <c r="B90" s="334">
        <f>'Orç. Unificado'!B97</f>
        <v>87246</v>
      </c>
      <c r="C90" s="335" t="str">
        <f>'Orç. Unificado'!C97</f>
        <v>REVESTIMENTO CERÂMICO PARA PISO COM PLACAS TIPO ESMALTADA EXTRA DE DIMENSÕES 35X35 CM APLICADA EM AMBIENTES DE ÁREA MENOR QUE 5 M2. AF_06/2014</v>
      </c>
      <c r="D90" s="334" t="str">
        <f>'Orç. Unificado'!D97</f>
        <v>M2</v>
      </c>
      <c r="E90" s="336">
        <v>10.32</v>
      </c>
      <c r="F90" s="337" t="s">
        <v>7124</v>
      </c>
      <c r="G90" s="373"/>
    </row>
    <row r="91" spans="1:7" ht="22.5">
      <c r="A91" s="333" t="str">
        <f>'Orç. Unificado'!A98</f>
        <v>6.2.3</v>
      </c>
      <c r="B91" s="334">
        <f>'Orç. Unificado'!B98</f>
        <v>98673</v>
      </c>
      <c r="C91" s="335" t="str">
        <f>'Orç. Unificado'!C98</f>
        <v>PISO VINÍLICO SEMI-FLEXÍVEL EM PLACAS, PADRÃO LISO, ESPESSURA 3,2 MM, FIXADO COM COLA. AF_06/2018</v>
      </c>
      <c r="D91" s="334" t="str">
        <f>'Orç. Unificado'!D98</f>
        <v>M2</v>
      </c>
      <c r="E91" s="336">
        <f>ROUND(1.2*(6.09*7.63),2)</f>
        <v>55.76</v>
      </c>
      <c r="F91" s="337" t="s">
        <v>7140</v>
      </c>
      <c r="G91" s="373"/>
    </row>
    <row r="92" spans="1:7" ht="45.75" thickBot="1">
      <c r="A92" s="333" t="str">
        <f>'Orç. Unificado'!A99</f>
        <v>6.2.4</v>
      </c>
      <c r="B92" s="334" t="str">
        <f>'Orç. Unificado'!B99</f>
        <v>07324/ORSE</v>
      </c>
      <c r="C92" s="335" t="str">
        <f>'Orç. Unificado'!C99</f>
        <v>PISO TÁTIL DIRECIONAL E/OU ALERTA, DE CONCRETO, COLORIDO, P/DEFICIENTES VISUAIS, DIMENSÕES 25X25CM, APLICADO COM ARGAMASSA INDUSTRIALIZADA AC-II, REJUNTADO, EXCLUSIVE REGULARIZAÇÃO DE BASE</v>
      </c>
      <c r="D92" s="334" t="str">
        <f>'Orç. Unificado'!D99</f>
        <v>M2</v>
      </c>
      <c r="E92" s="336">
        <f>ROUND((19.19+18.5)*0.25,2)</f>
        <v>9.42</v>
      </c>
      <c r="F92" s="337" t="s">
        <v>7171</v>
      </c>
      <c r="G92" s="373"/>
    </row>
    <row r="93" spans="1:7" ht="15.75" thickBot="1">
      <c r="A93" s="322" t="str">
        <f>'Orç. Unificado'!A100</f>
        <v>7.</v>
      </c>
      <c r="B93" s="206"/>
      <c r="C93" s="207" t="str">
        <f>'Orç. Unificado'!C100</f>
        <v>PINTURA</v>
      </c>
      <c r="D93" s="207"/>
      <c r="E93" s="206"/>
      <c r="F93" s="323"/>
      <c r="G93" s="373"/>
    </row>
    <row r="94" spans="1:7" ht="13.5" thickBot="1">
      <c r="A94" s="333" t="str">
        <f>'Orç. Unificado'!A101</f>
        <v>7.1</v>
      </c>
      <c r="B94" s="334">
        <f>'Orç. Unificado'!B101</f>
        <v>79466</v>
      </c>
      <c r="C94" s="334" t="str">
        <f>'Orç. Unificado'!C101</f>
        <v>PINTURA COM VERNIZ POLIURETANO, 2 DEMAOS</v>
      </c>
      <c r="D94" s="334" t="str">
        <f>'Orç. Unificado'!D101</f>
        <v>M2</v>
      </c>
      <c r="E94" s="336">
        <v>31.67</v>
      </c>
      <c r="F94" s="337" t="s">
        <v>7139</v>
      </c>
      <c r="G94" s="373"/>
    </row>
    <row r="95" spans="1:7" ht="15.75" thickBot="1">
      <c r="A95" s="322" t="str">
        <f>'Orç. Unificado'!A102</f>
        <v>8.</v>
      </c>
      <c r="B95" s="206"/>
      <c r="C95" s="207" t="str">
        <f>'Orç. Unificado'!C102</f>
        <v>SERVIÇOS COMPLEMENTARES</v>
      </c>
      <c r="D95" s="207"/>
      <c r="E95" s="206"/>
      <c r="F95" s="323"/>
      <c r="G95" s="373"/>
    </row>
    <row r="96" spans="1:7" ht="13.5" thickBot="1">
      <c r="A96" s="324" t="str">
        <f>'Orç. Unificado'!A103</f>
        <v>8.1</v>
      </c>
      <c r="B96" s="14"/>
      <c r="C96" s="14" t="str">
        <f>'Orç. Unificado'!C103</f>
        <v>SINALIZAÇÃO</v>
      </c>
      <c r="D96" s="14"/>
      <c r="E96" s="14"/>
      <c r="F96" s="325"/>
      <c r="G96" s="373"/>
    </row>
    <row r="97" spans="1:7" ht="13.5" thickBot="1">
      <c r="A97" s="333" t="str">
        <f>'Orç. Unificado'!A104</f>
        <v>8.1.1</v>
      </c>
      <c r="B97" s="334" t="str">
        <f>'Orç. Unificado'!B104</f>
        <v>IFAL 8.01</v>
      </c>
      <c r="C97" s="334" t="str">
        <f>'Orç. Unificado'!C104</f>
        <v>PLACAS VERTICAIS INDICATIVAS DE ESTACIONAMENTO</v>
      </c>
      <c r="D97" s="334" t="str">
        <f>'Orç. Unificado'!D104</f>
        <v xml:space="preserve">UN    </v>
      </c>
      <c r="E97" s="336">
        <v>7</v>
      </c>
      <c r="F97" s="337" t="s">
        <v>7173</v>
      </c>
      <c r="G97" s="373"/>
    </row>
    <row r="98" spans="1:7" ht="13.5" thickBot="1">
      <c r="A98" s="324" t="str">
        <f>'Orç. Unificado'!A105</f>
        <v>8.2</v>
      </c>
      <c r="B98" s="14"/>
      <c r="C98" s="14" t="str">
        <f>'Orç. Unificado'!C105</f>
        <v>DIVERSOS</v>
      </c>
      <c r="D98" s="14"/>
      <c r="E98" s="14"/>
      <c r="F98" s="325"/>
      <c r="G98" s="373"/>
    </row>
    <row r="99" spans="1:7" ht="22.5">
      <c r="A99" s="333" t="str">
        <f>'Orç. Unificado'!A106</f>
        <v>8.2.1</v>
      </c>
      <c r="B99" s="334" t="str">
        <f>'Orç. Unificado'!B106</f>
        <v>IFAL 8.02</v>
      </c>
      <c r="C99" s="335" t="str">
        <f>'Orç. Unificado'!C106</f>
        <v>MOBILIZAÇÃO E DESMOBILIZAÇÃO</v>
      </c>
      <c r="D99" s="334" t="str">
        <f>'Orç. Unificado'!D106</f>
        <v xml:space="preserve">UN    </v>
      </c>
      <c r="E99" s="336">
        <v>1</v>
      </c>
      <c r="F99" s="337" t="s">
        <v>7300</v>
      </c>
      <c r="G99" s="373"/>
    </row>
    <row r="100" spans="1:7" ht="33.75">
      <c r="A100" s="333" t="str">
        <f>'Orç. Unificado'!A107</f>
        <v>8.2.2</v>
      </c>
      <c r="B100" s="334" t="str">
        <f>'Orç. Unificado'!B107</f>
        <v>IFAL 8.03</v>
      </c>
      <c r="C100" s="335" t="str">
        <f>'Orç. Unificado'!C107</f>
        <v>DOCUMENTAÇÃO DE FIM DE OBRA (ELABORAÇÃO DE PROJETO "AS BUILT", ELABORAÇÃO DO MANUAL DE USO, OPERAÇÃO E MANUTENÇÃO DAS EDIFICAÇÕES CONFORME ABNT NBR 14037)</v>
      </c>
      <c r="D100" s="334" t="str">
        <f>'Orç. Unificado'!D107</f>
        <v xml:space="preserve">UN    </v>
      </c>
      <c r="E100" s="336">
        <v>1</v>
      </c>
      <c r="F100" s="337" t="s">
        <v>7212</v>
      </c>
      <c r="G100" s="373"/>
    </row>
    <row r="101" spans="1:7">
      <c r="A101" s="333" t="str">
        <f>'Orç. Unificado'!A108</f>
        <v>8.2.3</v>
      </c>
      <c r="B101" s="334" t="str">
        <f>'Orç. Unificado'!B108</f>
        <v>IFAL 8.04</v>
      </c>
      <c r="C101" s="335" t="str">
        <f>'Orç. Unificado'!C108</f>
        <v>RECOLOCAÇÃO CUIDADOSA DE POLTRONA</v>
      </c>
      <c r="D101" s="334" t="str">
        <f>'Orç. Unificado'!D108</f>
        <v xml:space="preserve">UN    </v>
      </c>
      <c r="E101" s="336">
        <f>E23</f>
        <v>120</v>
      </c>
      <c r="F101" s="337" t="s">
        <v>7143</v>
      </c>
      <c r="G101" s="373"/>
    </row>
    <row r="102" spans="1:7">
      <c r="A102" s="333" t="str">
        <f>'Orç. Unificado'!A109</f>
        <v>8.2.4</v>
      </c>
      <c r="B102" s="334" t="str">
        <f>'Orç. Unificado'!B109</f>
        <v>08759/ORSE</v>
      </c>
      <c r="C102" s="335" t="str">
        <f>'Orç. Unificado'!C109</f>
        <v>CORRIMÃO EM AÇO INOX Ø=1 1/2", DUPLO, H=90CM</v>
      </c>
      <c r="D102" s="334" t="str">
        <f>'Orç. Unificado'!D109</f>
        <v>M</v>
      </c>
      <c r="E102" s="336">
        <f>ROUND(14.85+16.34*2+6.78*2,2)</f>
        <v>61.09</v>
      </c>
      <c r="F102" s="337" t="s">
        <v>7146</v>
      </c>
      <c r="G102" s="373"/>
    </row>
    <row r="103" spans="1:7" ht="22.5">
      <c r="A103" s="333" t="str">
        <f>'Orç. Unificado'!A110</f>
        <v>8.2.5</v>
      </c>
      <c r="B103" s="334" t="str">
        <f>'Orç. Unificado'!B110</f>
        <v>IFAL 8.05</v>
      </c>
      <c r="C103" s="335" t="str">
        <f>'Orç. Unificado'!C110</f>
        <v>BORDA DE DEGRAU FOTOLUMINESCENTE LARGURA 3 CM</v>
      </c>
      <c r="D103" s="334" t="str">
        <f>'Orç. Unificado'!D110</f>
        <v>M</v>
      </c>
      <c r="E103" s="336">
        <f>5*2*2*0.2</f>
        <v>4</v>
      </c>
      <c r="F103" s="337" t="s">
        <v>7308</v>
      </c>
      <c r="G103" s="373"/>
    </row>
    <row r="104" spans="1:7">
      <c r="A104" s="333" t="str">
        <f>'Orç. Unificado'!A111</f>
        <v>8.2.6</v>
      </c>
      <c r="B104" s="334" t="str">
        <f>'Orç. Unificado'!B111</f>
        <v>IFAL 8.06</v>
      </c>
      <c r="C104" s="335" t="str">
        <f>'Orç. Unificado'!C111</f>
        <v>BARRA DE APOIO RETA EM AÇO INOX POLIDO 40 CM</v>
      </c>
      <c r="D104" s="334" t="str">
        <f>'Orç. Unificado'!D111</f>
        <v xml:space="preserve">UN    </v>
      </c>
      <c r="E104" s="336">
        <v>1</v>
      </c>
      <c r="F104" s="337" t="s">
        <v>7186</v>
      </c>
      <c r="G104" s="373"/>
    </row>
    <row r="105" spans="1:7">
      <c r="A105" s="333" t="str">
        <f>'Orç. Unificado'!A112</f>
        <v>8.2.7</v>
      </c>
      <c r="B105" s="334" t="str">
        <f>'Orç. Unificado'!B112</f>
        <v>IFAL 8.07</v>
      </c>
      <c r="C105" s="335" t="str">
        <f>'Orç. Unificado'!C112</f>
        <v>BARRA DE APOIO RETA EM AÇO INOX POLIDO 70 CM</v>
      </c>
      <c r="D105" s="334" t="str">
        <f>'Orç. Unificado'!D112</f>
        <v xml:space="preserve">UN    </v>
      </c>
      <c r="E105" s="336">
        <v>1</v>
      </c>
      <c r="F105" s="337" t="s">
        <v>7186</v>
      </c>
      <c r="G105" s="373"/>
    </row>
    <row r="106" spans="1:7">
      <c r="A106" s="333" t="str">
        <f>'Orç. Unificado'!A113</f>
        <v>8.2.8</v>
      </c>
      <c r="B106" s="334" t="str">
        <f>'Orç. Unificado'!B113</f>
        <v>IFAL 8.08</v>
      </c>
      <c r="C106" s="335" t="str">
        <f>'Orç. Unificado'!C113</f>
        <v>BARRA DE APOIO RETA EM AÇO INOX POLIDO 80 CM</v>
      </c>
      <c r="D106" s="334" t="str">
        <f>'Orç. Unificado'!D113</f>
        <v xml:space="preserve">UN    </v>
      </c>
      <c r="E106" s="336">
        <v>2</v>
      </c>
      <c r="F106" s="337" t="s">
        <v>7186</v>
      </c>
      <c r="G106" s="373"/>
    </row>
    <row r="107" spans="1:7" ht="22.5">
      <c r="A107" s="333" t="str">
        <f>'Orç. Unificado'!A114</f>
        <v>8.2.9</v>
      </c>
      <c r="B107" s="334" t="str">
        <f>'Orç. Unificado'!B114</f>
        <v>IFAL 8.09</v>
      </c>
      <c r="C107" s="335" t="str">
        <f>'Orç. Unificado'!C114</f>
        <v>BARRA DE APOIO LATERAL PARA LAVATÓRIO DE 30 CENTÍMETROS (RECURVADA)</v>
      </c>
      <c r="D107" s="334" t="str">
        <f>'Orç. Unificado'!D114</f>
        <v xml:space="preserve">UN    </v>
      </c>
      <c r="E107" s="336">
        <v>1</v>
      </c>
      <c r="F107" s="337" t="s">
        <v>7186</v>
      </c>
      <c r="G107" s="373"/>
    </row>
    <row r="108" spans="1:7" ht="22.5">
      <c r="A108" s="333" t="str">
        <f>'Orç. Unificado'!A115</f>
        <v>8.2.10</v>
      </c>
      <c r="B108" s="334">
        <f>'Orç. Unificado'!B115</f>
        <v>72897</v>
      </c>
      <c r="C108" s="335" t="str">
        <f>'Orç. Unificado'!C115</f>
        <v>CARGA MANUAL DE ENTULHO EM CAMINHAO BASCULANTE 6 M3</v>
      </c>
      <c r="D108" s="334" t="str">
        <f>'Orç. Unificado'!D115</f>
        <v>M3</v>
      </c>
      <c r="E108" s="336">
        <v>73.14</v>
      </c>
      <c r="F108" s="337" t="s">
        <v>7211</v>
      </c>
      <c r="G108" s="373"/>
    </row>
    <row r="109" spans="1:7" ht="22.5">
      <c r="A109" s="333" t="str">
        <f>'Orç. Unificado'!A116</f>
        <v>8.2.11</v>
      </c>
      <c r="B109" s="334">
        <f>'Orç. Unificado'!B116</f>
        <v>72899</v>
      </c>
      <c r="C109" s="335" t="str">
        <f>'Orç. Unificado'!C116</f>
        <v>TRANSPORTE DE ENTULHO COM CAMINHÃO BASCULANTE 6 M3, RODOVIA PAVIMENTADA, DMT ATE 0,5 KM</v>
      </c>
      <c r="D109" s="334" t="str">
        <f>'Orç. Unificado'!D116</f>
        <v>M3</v>
      </c>
      <c r="E109" s="336">
        <v>73.14</v>
      </c>
      <c r="F109" s="337" t="s">
        <v>7211</v>
      </c>
      <c r="G109" s="373"/>
    </row>
    <row r="110" spans="1:7" ht="22.5">
      <c r="A110" s="333" t="str">
        <f>'Orç. Unificado'!A117</f>
        <v>8.2.12</v>
      </c>
      <c r="B110" s="334" t="str">
        <f>'Orç. Unificado'!B117</f>
        <v>IFAL 8.10</v>
      </c>
      <c r="C110" s="335" t="str">
        <f>'Orç. Unificado'!C117</f>
        <v>DESCARGA MANUAL DE ENTULHO DE CAMINHAO BASCULANTE 6 M3</v>
      </c>
      <c r="D110" s="334" t="str">
        <f>'Orç. Unificado'!D117</f>
        <v>M3</v>
      </c>
      <c r="E110" s="336">
        <v>73.14</v>
      </c>
      <c r="F110" s="337" t="s">
        <v>7211</v>
      </c>
      <c r="G110" s="373"/>
    </row>
    <row r="111" spans="1:7" ht="23.25" thickBot="1">
      <c r="A111" s="333" t="str">
        <f>'Orç. Unificado'!A118</f>
        <v>8.2.13</v>
      </c>
      <c r="B111" s="334" t="str">
        <f>'Orç. Unificado'!B118</f>
        <v>IFAL 8.11</v>
      </c>
      <c r="C111" s="335" t="str">
        <f>'Orç. Unificado'!C118</f>
        <v>LIMPEZA FINAL DA OBRA</v>
      </c>
      <c r="D111" s="334" t="str">
        <f>'Orç. Unificado'!D118</f>
        <v>M2</v>
      </c>
      <c r="E111" s="336">
        <v>600</v>
      </c>
      <c r="F111" s="337" t="s">
        <v>7210</v>
      </c>
      <c r="G111" s="373"/>
    </row>
    <row r="112" spans="1:7" ht="15.75" thickBot="1">
      <c r="A112" s="322" t="str">
        <f>'Orç. Unificado'!A119</f>
        <v>9.</v>
      </c>
      <c r="B112" s="206"/>
      <c r="C112" s="207" t="str">
        <f>'Orç. Unificado'!C119</f>
        <v>GERENCIAMENTO DE OBRAS/FISCALIZAÇÃO</v>
      </c>
      <c r="D112" s="207"/>
      <c r="E112" s="207"/>
      <c r="F112" s="326"/>
      <c r="G112" s="373"/>
    </row>
    <row r="113" spans="1:7">
      <c r="A113" s="327" t="str">
        <f>'Orç. Unificado'!A120</f>
        <v>9.01</v>
      </c>
      <c r="B113" s="328" t="str">
        <f>'Orç. Unificado'!B120</f>
        <v>IFAL 9.01</v>
      </c>
      <c r="C113" s="329" t="str">
        <f>'Orç. Unificado'!C120</f>
        <v>ADMINISTRAÇÃO LOCAL</v>
      </c>
      <c r="D113" s="330" t="str">
        <f>'Orç. Unificado'!D120</f>
        <v xml:space="preserve">UN    </v>
      </c>
      <c r="E113" s="331">
        <v>1</v>
      </c>
      <c r="F113" s="332" t="s">
        <v>7284</v>
      </c>
      <c r="G113" s="373"/>
    </row>
  </sheetData>
  <mergeCells count="4">
    <mergeCell ref="A4:F4"/>
    <mergeCell ref="A3:F3"/>
    <mergeCell ref="A2:F2"/>
    <mergeCell ref="A1:F1"/>
  </mergeCells>
  <pageMargins left="0.78749999999999998" right="0.78749999999999998" top="1.0249999999999999" bottom="1.0249999999999999" header="0.78749999999999998" footer="0.78749999999999998"/>
  <pageSetup paperSize="9" scale="61" fitToHeight="0" orientation="portrait" useFirstPageNumber="1" r:id="rId1"/>
  <headerFooter>
    <oddHeader>&amp;C&amp;A</oddHeader>
    <oddFooter>&amp;CPágina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39"/>
  <sheetViews>
    <sheetView zoomScale="130" zoomScaleNormal="130" workbookViewId="0">
      <selection activeCell="A24" sqref="A24"/>
    </sheetView>
  </sheetViews>
  <sheetFormatPr defaultRowHeight="14.25"/>
  <cols>
    <col min="1" max="1" width="2" style="38" customWidth="1"/>
    <col min="2" max="2" width="10" style="38" customWidth="1"/>
    <col min="3" max="3" width="63" style="38" customWidth="1"/>
    <col min="4" max="4" width="8.28515625" style="38" customWidth="1"/>
    <col min="5" max="5" width="10.7109375" style="138" customWidth="1"/>
    <col min="6" max="6" width="10.7109375" style="39" customWidth="1"/>
    <col min="7" max="7" width="10.7109375" style="138" customWidth="1"/>
    <col min="8" max="8" width="12.28515625" style="243" bestFit="1" customWidth="1"/>
    <col min="9" max="9" width="7.42578125" style="38" customWidth="1"/>
    <col min="10" max="10" width="11.5703125" style="38" bestFit="1" customWidth="1"/>
    <col min="11" max="11" width="11.28515625" style="38" bestFit="1" customWidth="1"/>
    <col min="12" max="12" width="9.85546875" style="38" customWidth="1"/>
    <col min="13" max="13" width="8" style="38" customWidth="1"/>
    <col min="14" max="16384" width="9.140625" style="38"/>
  </cols>
  <sheetData>
    <row r="1" spans="1:11">
      <c r="D1" s="214"/>
      <c r="E1" s="214"/>
      <c r="F1" s="215"/>
      <c r="G1" s="38"/>
    </row>
    <row r="2" spans="1:11">
      <c r="D2" s="214"/>
      <c r="E2" s="214"/>
      <c r="F2" s="215"/>
      <c r="G2" s="38"/>
    </row>
    <row r="3" spans="1:11" ht="16.5">
      <c r="D3" s="214"/>
      <c r="E3" s="413" t="s">
        <v>4</v>
      </c>
      <c r="F3" s="413"/>
      <c r="G3" s="413"/>
    </row>
    <row r="4" spans="1:11">
      <c r="D4" s="214"/>
      <c r="E4" s="414" t="str">
        <f>'Orç. Unificado'!F4</f>
        <v>Fevereiro 2019</v>
      </c>
      <c r="F4" s="426"/>
      <c r="G4" s="426"/>
    </row>
    <row r="5" spans="1:11">
      <c r="B5" s="216"/>
      <c r="C5" s="216"/>
      <c r="D5" s="214"/>
      <c r="E5" s="217"/>
      <c r="F5" s="215"/>
      <c r="G5" s="38"/>
    </row>
    <row r="6" spans="1:11">
      <c r="B6" s="216"/>
      <c r="C6" s="216"/>
      <c r="D6" s="214"/>
      <c r="E6" s="214"/>
      <c r="F6" s="215"/>
      <c r="G6" s="38"/>
    </row>
    <row r="7" spans="1:11" ht="21">
      <c r="B7" s="398" t="s">
        <v>147</v>
      </c>
      <c r="C7" s="398"/>
      <c r="D7" s="398"/>
      <c r="E7" s="398"/>
      <c r="F7" s="398"/>
      <c r="G7" s="398"/>
    </row>
    <row r="8" spans="1:11" ht="18.75">
      <c r="B8" s="416" t="s">
        <v>12549</v>
      </c>
      <c r="C8" s="416"/>
      <c r="D8" s="416"/>
      <c r="E8" s="416"/>
      <c r="F8" s="416"/>
      <c r="G8" s="416"/>
    </row>
    <row r="9" spans="1:11" ht="18.75">
      <c r="B9" s="205"/>
      <c r="C9" s="205"/>
      <c r="D9" s="205"/>
      <c r="E9" s="205"/>
      <c r="F9" s="35"/>
      <c r="G9" s="205"/>
    </row>
    <row r="10" spans="1:11" ht="15">
      <c r="A10" s="239"/>
      <c r="B10" s="238" t="str">
        <f>'Orç. Unificado'!A12</f>
        <v>1.</v>
      </c>
      <c r="C10" s="219" t="str">
        <f>'Orç. Unificado'!C12</f>
        <v>SERVIÇOS PRELIMINARES</v>
      </c>
      <c r="D10" s="219"/>
      <c r="E10" s="219"/>
      <c r="F10" s="219"/>
      <c r="G10" s="263"/>
      <c r="I10" s="220"/>
      <c r="K10" s="243"/>
    </row>
    <row r="11" spans="1:11" ht="22.5">
      <c r="A11" s="136"/>
      <c r="B11" s="137" t="s">
        <v>148</v>
      </c>
      <c r="C11" s="135" t="s">
        <v>12541</v>
      </c>
      <c r="D11" s="137" t="s">
        <v>5580</v>
      </c>
      <c r="E11" s="135"/>
      <c r="F11" s="135"/>
      <c r="G11" s="266">
        <f>G14</f>
        <v>394.53</v>
      </c>
      <c r="K11" s="377" t="s">
        <v>12542</v>
      </c>
    </row>
    <row r="12" spans="1:11">
      <c r="A12" s="231"/>
      <c r="B12" s="232" t="s">
        <v>7</v>
      </c>
      <c r="C12" s="232" t="s">
        <v>149</v>
      </c>
      <c r="D12" s="232" t="s">
        <v>146</v>
      </c>
      <c r="E12" s="233" t="s">
        <v>125</v>
      </c>
      <c r="F12" s="232" t="s">
        <v>11</v>
      </c>
      <c r="G12" s="234" t="s">
        <v>2</v>
      </c>
      <c r="J12" s="220"/>
      <c r="K12" s="376"/>
    </row>
    <row r="13" spans="1:11" ht="22.5">
      <c r="A13" s="144" t="s">
        <v>6130</v>
      </c>
      <c r="B13" s="228">
        <v>10776</v>
      </c>
      <c r="C13" s="237" t="str">
        <f>IFERROR(VLOOKUP(B13,'Serviços FEV2019'!$A$1:$AC$17000,2,),IFERROR(VLOOKUP(B13,'Insumos FEV2019'!$A$1:$AC$17010,2,),VLOOKUP(B13,'ORSE FEV2019'!$A$3:$S$16645,2,)))</f>
        <v>LOCACAO DE CONTAINER 2,30  X  6,00 M, ALT. 2,50 M, PARA ESCRITORIO, SEM DIVISORIAS INTERNAS E SEM SANITARIO</v>
      </c>
      <c r="D13" s="212" t="str">
        <f>IFERROR(VLOOKUP(B13,'Serviços FEV2019'!$A$1:$AC$17000,3,),IFERROR(VLOOKUP(B13,'Insumos FEV2019'!$A$1:$AC$17010,3,),VLOOKUP(B13,'ORSE FEV2019'!$A$3:$S$16604,3,)))</f>
        <v xml:space="preserve">MES   </v>
      </c>
      <c r="E13" s="139">
        <v>1</v>
      </c>
      <c r="F13" s="134">
        <f>IFERROR(VLOOKUP(B13,'Serviços FEV2019'!$A$1:$AC$17000,5,),IFERROR(VLOOKUP(B13,'Insumos FEV2019'!$A$1:$AC$17010,5,),VLOOKUP(B13,'ORSE FEV2019'!$A$3:$S$16604,4,)))</f>
        <v>394.53</v>
      </c>
      <c r="G13" s="140">
        <f t="shared" ref="G13" si="0">ROUND(F13*E13,2)</f>
        <v>394.53</v>
      </c>
      <c r="J13" s="220"/>
      <c r="K13" s="376"/>
    </row>
    <row r="14" spans="1:11">
      <c r="A14" s="213"/>
      <c r="B14" s="235"/>
      <c r="C14" s="427" t="s">
        <v>150</v>
      </c>
      <c r="D14" s="427"/>
      <c r="E14" s="427"/>
      <c r="F14" s="427"/>
      <c r="G14" s="225">
        <f>SUM(G13:G13)</f>
        <v>394.53</v>
      </c>
      <c r="J14" s="220"/>
      <c r="K14" s="376"/>
    </row>
    <row r="15" spans="1:11" ht="22.5">
      <c r="A15" s="136"/>
      <c r="B15" s="137" t="s">
        <v>5848</v>
      </c>
      <c r="C15" s="135" t="s">
        <v>7095</v>
      </c>
      <c r="D15" s="137" t="s">
        <v>5580</v>
      </c>
      <c r="E15" s="135"/>
      <c r="F15" s="135"/>
      <c r="G15" s="266">
        <f>G19+G24</f>
        <v>316.49</v>
      </c>
      <c r="K15" s="377" t="s">
        <v>7310</v>
      </c>
    </row>
    <row r="16" spans="1:11">
      <c r="A16" s="221"/>
      <c r="B16" s="222" t="s">
        <v>7</v>
      </c>
      <c r="C16" s="222" t="s">
        <v>152</v>
      </c>
      <c r="D16" s="222" t="s">
        <v>146</v>
      </c>
      <c r="E16" s="223" t="s">
        <v>125</v>
      </c>
      <c r="F16" s="222" t="s">
        <v>11</v>
      </c>
      <c r="G16" s="224" t="s">
        <v>2</v>
      </c>
      <c r="J16" s="220"/>
      <c r="K16" s="376"/>
    </row>
    <row r="17" spans="1:11">
      <c r="A17" s="144" t="s">
        <v>7104</v>
      </c>
      <c r="B17" s="228">
        <v>88309</v>
      </c>
      <c r="C17" s="236" t="str">
        <f>IFERROR(VLOOKUP(B17,'Serviços FEV2019'!$A$1:$AC$17000,2,),IFERROR(VLOOKUP(B17,'Insumos FEV2019'!$A$1:$AC$17010,2,),VLOOKUP(B17,'ORSE FEV2019'!$A$3:$S$16645,2,)))</f>
        <v>PEDREIRO COM ENCARGOS COMPLEMENTARES</v>
      </c>
      <c r="D17" s="212" t="str">
        <f>IFERROR(VLOOKUP(B17,'Serviços FEV2019'!$A$1:$AC$17000,3,),IFERROR(VLOOKUP(B17,'Insumos FEV2019'!$A$1:$AC$17010,3,),VLOOKUP(B17,'ORSE FEV2019'!$A$3:$S$16604,3,)))</f>
        <v>H</v>
      </c>
      <c r="E17" s="244">
        <v>4</v>
      </c>
      <c r="F17" s="134">
        <f>IFERROR(VLOOKUP(B17,'Serviços FEV2019'!$A$1:$AC$17000,5,),IFERROR(VLOOKUP(B17,'Insumos FEV2019'!$A$1:$AC$17010,5,),VLOOKUP(B17,'ORSE FEV2019'!$A$3:$S$16604,4,)))</f>
        <v>15.89</v>
      </c>
      <c r="G17" s="140">
        <f>ROUND(F17*E17,2)</f>
        <v>63.56</v>
      </c>
      <c r="J17" s="220"/>
      <c r="K17" s="378"/>
    </row>
    <row r="18" spans="1:11">
      <c r="A18" s="144" t="s">
        <v>7104</v>
      </c>
      <c r="B18" s="228">
        <v>88267</v>
      </c>
      <c r="C18" s="237" t="str">
        <f>IFERROR(VLOOKUP(B18,'Serviços FEV2019'!$A$1:$AC$17000,2,),IFERROR(VLOOKUP(B18,'Insumos FEV2019'!$A$1:$AC$17010,2,),VLOOKUP(B18,'ORSE FEV2019'!$A$3:$S$16645,2,)))</f>
        <v>ENCANADOR OU BOMBEIRO HIDRÁULICO COM ENCARGOS COMPLEMENTARES</v>
      </c>
      <c r="D18" s="212" t="str">
        <f>IFERROR(VLOOKUP(B18,'Serviços FEV2019'!$A$1:$AC$17000,3,),IFERROR(VLOOKUP(B18,'Insumos FEV2019'!$A$1:$AC$17010,3,),VLOOKUP(B18,'ORSE FEV2019'!$A$3:$S$16604,3,)))</f>
        <v>H</v>
      </c>
      <c r="E18" s="139">
        <v>4</v>
      </c>
      <c r="F18" s="134">
        <f>IFERROR(VLOOKUP(B18,'Serviços FEV2019'!$A$1:$AC$17000,5,),IFERROR(VLOOKUP(B18,'Insumos FEV2019'!$A$1:$AC$17010,5,),VLOOKUP(B18,'ORSE FEV2019'!$A$3:$S$16604,4,)))</f>
        <v>18.940000000000001</v>
      </c>
      <c r="G18" s="140">
        <f t="shared" ref="G18" si="1">ROUND(F18*E18,2)</f>
        <v>75.760000000000005</v>
      </c>
      <c r="J18" s="220"/>
      <c r="K18" s="376"/>
    </row>
    <row r="19" spans="1:11">
      <c r="A19" s="37"/>
      <c r="B19" s="229"/>
      <c r="C19" s="424" t="s">
        <v>153</v>
      </c>
      <c r="D19" s="424"/>
      <c r="E19" s="424"/>
      <c r="F19" s="424"/>
      <c r="G19" s="230">
        <f>SUM(G17:G18)</f>
        <v>139.32</v>
      </c>
      <c r="J19" s="220"/>
      <c r="K19" s="376"/>
    </row>
    <row r="20" spans="1:11">
      <c r="A20" s="231"/>
      <c r="B20" s="232" t="s">
        <v>7</v>
      </c>
      <c r="C20" s="232" t="s">
        <v>149</v>
      </c>
      <c r="D20" s="232" t="s">
        <v>146</v>
      </c>
      <c r="E20" s="233" t="s">
        <v>125</v>
      </c>
      <c r="F20" s="232" t="s">
        <v>11</v>
      </c>
      <c r="G20" s="234" t="s">
        <v>2</v>
      </c>
      <c r="J20" s="220"/>
      <c r="K20" s="376"/>
    </row>
    <row r="21" spans="1:11">
      <c r="A21" s="144" t="s">
        <v>6130</v>
      </c>
      <c r="B21" s="228">
        <v>9869</v>
      </c>
      <c r="C21" s="237" t="str">
        <f>IFERROR(VLOOKUP(B21,'Serviços FEV2019'!$A$1:$AC$17000,2,),IFERROR(VLOOKUP(B21,'Insumos FEV2019'!$A$1:$AC$17010,2,),VLOOKUP(B21,'ORSE FEV2019'!$A$3:$S$16645,2,)))</f>
        <v>TUBO PVC, SOLDAVEL, DN 32 MM, AGUA FRIA (NBR-5648)</v>
      </c>
      <c r="D21" s="212" t="str">
        <f>IFERROR(VLOOKUP(B21,'Serviços FEV2019'!$A$1:$AC$17000,3,),IFERROR(VLOOKUP(B21,'Insumos FEV2019'!$A$1:$AC$17010,3,),VLOOKUP(B21,'ORSE FEV2019'!$A$3:$S$16604,3,)))</f>
        <v xml:space="preserve">M     </v>
      </c>
      <c r="E21" s="139">
        <f>15*1.061</f>
        <v>15.914999999999999</v>
      </c>
      <c r="F21" s="134">
        <f>IFERROR(VLOOKUP(B21,'Serviços FEV2019'!$A$1:$AC$17000,5,),IFERROR(VLOOKUP(B21,'Insumos FEV2019'!$A$1:$AC$17010,5,),VLOOKUP(B21,'ORSE FEV2019'!$A$3:$S$16604,4,)))</f>
        <v>5.54</v>
      </c>
      <c r="G21" s="140">
        <f t="shared" ref="G21:G22" si="2">ROUND(F21*E21,2)</f>
        <v>88.17</v>
      </c>
      <c r="J21" s="220"/>
      <c r="K21" s="376"/>
    </row>
    <row r="22" spans="1:11">
      <c r="A22" s="144" t="s">
        <v>6130</v>
      </c>
      <c r="B22" s="228">
        <v>38383</v>
      </c>
      <c r="C22" s="237" t="str">
        <f>IFERROR(VLOOKUP(B22,'Serviços FEV2019'!$A$1:$AC$17000,2,),IFERROR(VLOOKUP(B22,'Insumos FEV2019'!$A$1:$AC$17010,2,),VLOOKUP(B22,'ORSE FEV2019'!$A$3:$S$16645,2,)))</f>
        <v>LIXA D'AGUA EM FOLHA, GRAO 100</v>
      </c>
      <c r="D22" s="212" t="str">
        <f>IFERROR(VLOOKUP(B22,'Serviços FEV2019'!$A$1:$AC$17000,3,),IFERROR(VLOOKUP(B22,'Insumos FEV2019'!$A$1:$AC$17010,3,),VLOOKUP(B22,'ORSE FEV2019'!$A$3:$S$16604,3,)))</f>
        <v xml:space="preserve">UN    </v>
      </c>
      <c r="E22" s="139">
        <v>2.2050000000000001</v>
      </c>
      <c r="F22" s="134">
        <f>IFERROR(VLOOKUP(B22,'Serviços FEV2019'!$A$1:$AC$17000,5,),IFERROR(VLOOKUP(B22,'Insumos FEV2019'!$A$1:$AC$17010,5,),VLOOKUP(B22,'ORSE FEV2019'!$A$3:$S$16604,4,)))</f>
        <v>1.36</v>
      </c>
      <c r="G22" s="140">
        <f t="shared" si="2"/>
        <v>3</v>
      </c>
      <c r="J22" s="220"/>
      <c r="K22" s="376"/>
    </row>
    <row r="23" spans="1:11">
      <c r="A23" s="37" t="s">
        <v>6130</v>
      </c>
      <c r="B23" s="229" t="s">
        <v>12543</v>
      </c>
      <c r="C23" s="237" t="str">
        <f>IFERROR(VLOOKUP(B23,'Serviços FEV2019'!$A$1:$AC$17000,2,),IFERROR(VLOOKUP(B23,'Insumos FEV2019'!$A$1:$AC$17010,2,),VLOOKUP(B23,'ORSE FEV2019'!$A$3:$S$16645,2,)))</f>
        <v>HIDRÔMETRO D= 1/2", VAZÃO = 1,5M3/H</v>
      </c>
      <c r="D23" s="212" t="str">
        <f>IFERROR(VLOOKUP(B23,'Serviços FEV2019'!$A$1:$AC$17000,3,),IFERROR(VLOOKUP(B23,'Insumos FEV2019'!$A$1:$AC$17010,3,),VLOOKUP(B23,'ORSE FEV2019'!$A$3:$S$16604,3,)))</f>
        <v>UN</v>
      </c>
      <c r="E23" s="139">
        <v>1</v>
      </c>
      <c r="F23" s="134">
        <f>IFERROR(VLOOKUP(B23,'Serviços FEV2019'!$A$1:$AC$17000,5,),IFERROR(VLOOKUP(B23,'Insumos FEV2019'!$A$1:$AC$17010,5,),VLOOKUP(B23,'ORSE FEV2019'!$A$3:$S$16604,4,)))</f>
        <v>86</v>
      </c>
      <c r="G23" s="140">
        <f t="shared" ref="G23" si="3">ROUND(F23*E23,2)</f>
        <v>86</v>
      </c>
      <c r="J23" s="220"/>
      <c r="K23" s="376"/>
    </row>
    <row r="24" spans="1:11">
      <c r="A24" s="213"/>
      <c r="B24" s="235"/>
      <c r="C24" s="427" t="s">
        <v>150</v>
      </c>
      <c r="D24" s="427"/>
      <c r="E24" s="427"/>
      <c r="F24" s="427"/>
      <c r="G24" s="225">
        <f>SUM(G21:G23)</f>
        <v>177.17000000000002</v>
      </c>
      <c r="J24" s="220"/>
      <c r="K24" s="376"/>
    </row>
    <row r="25" spans="1:11" ht="22.5">
      <c r="A25" s="136"/>
      <c r="B25" s="137" t="s">
        <v>236</v>
      </c>
      <c r="C25" s="135" t="s">
        <v>7057</v>
      </c>
      <c r="D25" s="137" t="s">
        <v>5580</v>
      </c>
      <c r="E25" s="135"/>
      <c r="F25" s="135"/>
      <c r="G25" s="266">
        <f>G29+G35</f>
        <v>275.74</v>
      </c>
      <c r="K25" s="377" t="s">
        <v>7311</v>
      </c>
    </row>
    <row r="26" spans="1:11">
      <c r="A26" s="221"/>
      <c r="B26" s="222" t="s">
        <v>7</v>
      </c>
      <c r="C26" s="222" t="s">
        <v>152</v>
      </c>
      <c r="D26" s="222" t="s">
        <v>146</v>
      </c>
      <c r="E26" s="223" t="s">
        <v>125</v>
      </c>
      <c r="F26" s="222" t="s">
        <v>11</v>
      </c>
      <c r="G26" s="224" t="s">
        <v>2</v>
      </c>
      <c r="J26" s="220"/>
      <c r="K26" s="376"/>
    </row>
    <row r="27" spans="1:11">
      <c r="A27" s="144" t="s">
        <v>7104</v>
      </c>
      <c r="B27" s="228">
        <v>88309</v>
      </c>
      <c r="C27" s="236" t="str">
        <f>IFERROR(VLOOKUP(B27,'Serviços FEV2019'!$A$1:$AC$17000,2,),IFERROR(VLOOKUP(B27,'Insumos FEV2019'!$A$1:$AC$17010,2,),VLOOKUP(B27,'ORSE FEV2019'!$A$3:$S$16645,2,)))</f>
        <v>PEDREIRO COM ENCARGOS COMPLEMENTARES</v>
      </c>
      <c r="D27" s="212" t="str">
        <f>IFERROR(VLOOKUP(B27,'Serviços FEV2019'!$A$1:$AC$17000,3,),IFERROR(VLOOKUP(B27,'Insumos FEV2019'!$A$1:$AC$17010,3,),VLOOKUP(B27,'ORSE FEV2019'!$A$3:$S$16604,3,)))</f>
        <v>H</v>
      </c>
      <c r="E27" s="244">
        <v>4</v>
      </c>
      <c r="F27" s="134">
        <f>IFERROR(VLOOKUP(B27,'Serviços FEV2019'!$A$1:$AC$17000,5,),IFERROR(VLOOKUP(B27,'Insumos FEV2019'!$A$1:$AC$17010,5,),VLOOKUP(B27,'ORSE FEV2019'!$A$3:$S$16604,4,)))</f>
        <v>15.89</v>
      </c>
      <c r="G27" s="140">
        <f>ROUND(F27*E27,2)</f>
        <v>63.56</v>
      </c>
      <c r="J27" s="220"/>
      <c r="K27" s="378"/>
    </row>
    <row r="28" spans="1:11">
      <c r="A28" s="144" t="s">
        <v>7104</v>
      </c>
      <c r="B28" s="228">
        <v>88267</v>
      </c>
      <c r="C28" s="237" t="str">
        <f>IFERROR(VLOOKUP(B28,'Serviços FEV2019'!$A$1:$AC$17000,2,),IFERROR(VLOOKUP(B28,'Insumos FEV2019'!$A$1:$AC$17010,2,),VLOOKUP(B28,'ORSE FEV2019'!$A$3:$S$16645,2,)))</f>
        <v>ENCANADOR OU BOMBEIRO HIDRÁULICO COM ENCARGOS COMPLEMENTARES</v>
      </c>
      <c r="D28" s="212" t="str">
        <f>IFERROR(VLOOKUP(B28,'Serviços FEV2019'!$A$1:$AC$17000,3,),IFERROR(VLOOKUP(B28,'Insumos FEV2019'!$A$1:$AC$17010,3,),VLOOKUP(B28,'ORSE FEV2019'!$A$3:$S$16604,3,)))</f>
        <v>H</v>
      </c>
      <c r="E28" s="139">
        <v>4</v>
      </c>
      <c r="F28" s="134">
        <f>IFERROR(VLOOKUP(B28,'Serviços FEV2019'!$A$1:$AC$17000,5,),IFERROR(VLOOKUP(B28,'Insumos FEV2019'!$A$1:$AC$17010,5,),VLOOKUP(B28,'ORSE FEV2019'!$A$3:$S$16604,4,)))</f>
        <v>18.940000000000001</v>
      </c>
      <c r="G28" s="140">
        <f t="shared" ref="G28" si="4">ROUND(F28*E28,2)</f>
        <v>75.760000000000005</v>
      </c>
      <c r="J28" s="220"/>
      <c r="K28" s="376"/>
    </row>
    <row r="29" spans="1:11">
      <c r="A29" s="37"/>
      <c r="B29" s="229"/>
      <c r="C29" s="424" t="s">
        <v>153</v>
      </c>
      <c r="D29" s="424"/>
      <c r="E29" s="424"/>
      <c r="F29" s="424"/>
      <c r="G29" s="230">
        <f>SUM(G27:G28)</f>
        <v>139.32</v>
      </c>
      <c r="J29" s="220"/>
      <c r="K29" s="376"/>
    </row>
    <row r="30" spans="1:11">
      <c r="A30" s="231"/>
      <c r="B30" s="232" t="s">
        <v>7</v>
      </c>
      <c r="C30" s="232" t="s">
        <v>149</v>
      </c>
      <c r="D30" s="232" t="s">
        <v>146</v>
      </c>
      <c r="E30" s="233" t="s">
        <v>125</v>
      </c>
      <c r="F30" s="232" t="s">
        <v>11</v>
      </c>
      <c r="G30" s="234" t="s">
        <v>2</v>
      </c>
      <c r="J30" s="220"/>
      <c r="K30" s="376"/>
    </row>
    <row r="31" spans="1:11">
      <c r="A31" s="144" t="s">
        <v>6130</v>
      </c>
      <c r="B31" s="228">
        <v>122</v>
      </c>
      <c r="C31" s="237" t="str">
        <f>IFERROR(VLOOKUP(B31,'Serviços FEV2019'!$A$1:$AC$17000,2,),IFERROR(VLOOKUP(B31,'Insumos FEV2019'!$A$1:$AC$17010,2,),VLOOKUP(B31,'ORSE FEV2019'!$A$3:$S$16645,2,)))</f>
        <v>ADESIVO PLASTICO PARA PVC, FRASCO COM 850 GR</v>
      </c>
      <c r="D31" s="212" t="str">
        <f>IFERROR(VLOOKUP(B31,'Serviços FEV2019'!$A$1:$AC$17000,3,),IFERROR(VLOOKUP(B31,'Insumos FEV2019'!$A$1:$AC$17010,3,),VLOOKUP(B31,'ORSE FEV2019'!$A$3:$S$16604,3,)))</f>
        <v xml:space="preserve">UN    </v>
      </c>
      <c r="E31" s="139">
        <v>0.39929999999999999</v>
      </c>
      <c r="F31" s="134">
        <f>IFERROR(VLOOKUP(B31,'Serviços FEV2019'!$A$1:$AC$17000,5,),IFERROR(VLOOKUP(B31,'Insumos FEV2019'!$A$1:$AC$17010,5,),VLOOKUP(B31,'ORSE FEV2019'!$A$3:$S$16604,4,)))</f>
        <v>36.130000000000003</v>
      </c>
      <c r="G31" s="140">
        <f t="shared" ref="G31:G32" si="5">ROUND(F31*E31,2)</f>
        <v>14.43</v>
      </c>
      <c r="J31" s="220"/>
      <c r="K31" s="376"/>
    </row>
    <row r="32" spans="1:11">
      <c r="A32" s="144" t="s">
        <v>6130</v>
      </c>
      <c r="B32" s="228">
        <v>9836</v>
      </c>
      <c r="C32" s="237" t="str">
        <f>IFERROR(VLOOKUP(B32,'Serviços FEV2019'!$A$1:$AC$17000,2,),IFERROR(VLOOKUP(B32,'Insumos FEV2019'!$A$1:$AC$17010,2,),VLOOKUP(B32,'ORSE FEV2019'!$A$3:$S$16645,2,)))</f>
        <v>TUBO PVC  SERIE NORMAL, DN 100 MM, PARA ESGOTO  PREDIAL (NBR 5688)</v>
      </c>
      <c r="D32" s="212" t="str">
        <f>IFERROR(VLOOKUP(B32,'Serviços FEV2019'!$A$1:$AC$17000,3,),IFERROR(VLOOKUP(B32,'Insumos FEV2019'!$A$1:$AC$17010,3,),VLOOKUP(B32,'ORSE FEV2019'!$A$3:$S$16604,3,)))</f>
        <v xml:space="preserve">M     </v>
      </c>
      <c r="E32" s="139">
        <f>11*1.05</f>
        <v>11.55</v>
      </c>
      <c r="F32" s="134">
        <f>IFERROR(VLOOKUP(B32,'Serviços FEV2019'!$A$1:$AC$17000,5,),IFERROR(VLOOKUP(B32,'Insumos FEV2019'!$A$1:$AC$17010,5,),VLOOKUP(B32,'ORSE FEV2019'!$A$3:$S$16604,4,)))</f>
        <v>8.4700000000000006</v>
      </c>
      <c r="G32" s="140">
        <f t="shared" si="5"/>
        <v>97.83</v>
      </c>
      <c r="J32" s="220"/>
      <c r="K32" s="376"/>
    </row>
    <row r="33" spans="1:11">
      <c r="A33" s="144" t="s">
        <v>6130</v>
      </c>
      <c r="B33" s="228">
        <v>20083</v>
      </c>
      <c r="C33" s="237" t="str">
        <f>IFERROR(VLOOKUP(B33,'Serviços FEV2019'!$A$1:$AC$17000,2,),IFERROR(VLOOKUP(B33,'Insumos FEV2019'!$A$1:$AC$17010,2,),VLOOKUP(B33,'ORSE FEV2019'!$A$3:$S$16645,2,)))</f>
        <v>SOLUCAO LIMPADORA PARA PVC, FRASCO COM 1000 CM3</v>
      </c>
      <c r="D33" s="212" t="str">
        <f>IFERROR(VLOOKUP(B33,'Serviços FEV2019'!$A$1:$AC$17000,3,),IFERROR(VLOOKUP(B33,'Insumos FEV2019'!$A$1:$AC$17010,3,),VLOOKUP(B33,'ORSE FEV2019'!$A$3:$S$16604,3,)))</f>
        <v xml:space="preserve">UN    </v>
      </c>
      <c r="E33" s="139">
        <v>0.65229999999999999</v>
      </c>
      <c r="F33" s="134">
        <f>IFERROR(VLOOKUP(B33,'Serviços FEV2019'!$A$1:$AC$17000,5,),IFERROR(VLOOKUP(B33,'Insumos FEV2019'!$A$1:$AC$17010,5,),VLOOKUP(B33,'ORSE FEV2019'!$A$3:$S$16604,4,)))</f>
        <v>31.37</v>
      </c>
      <c r="G33" s="140">
        <f t="shared" ref="G33:G34" si="6">ROUND(F33*E33,2)</f>
        <v>20.46</v>
      </c>
      <c r="J33" s="220"/>
      <c r="K33" s="376"/>
    </row>
    <row r="34" spans="1:11">
      <c r="A34" s="144" t="s">
        <v>6130</v>
      </c>
      <c r="B34" s="228">
        <v>38383</v>
      </c>
      <c r="C34" s="237" t="str">
        <f>IFERROR(VLOOKUP(B34,'Serviços FEV2019'!$A$1:$AC$17000,2,),IFERROR(VLOOKUP(B34,'Insumos FEV2019'!$A$1:$AC$17010,2,),VLOOKUP(B34,'ORSE FEV2019'!$A$3:$S$16645,2,)))</f>
        <v>LIXA D'AGUA EM FOLHA, GRAO 100</v>
      </c>
      <c r="D34" s="212" t="str">
        <f>IFERROR(VLOOKUP(B34,'Serviços FEV2019'!$A$1:$AC$17000,3,),IFERROR(VLOOKUP(B34,'Insumos FEV2019'!$A$1:$AC$17010,3,),VLOOKUP(B34,'ORSE FEV2019'!$A$3:$S$16604,3,)))</f>
        <v xml:space="preserve">UN    </v>
      </c>
      <c r="E34" s="139">
        <v>2.7170000000000001</v>
      </c>
      <c r="F34" s="134">
        <f>IFERROR(VLOOKUP(B34,'Serviços FEV2019'!$A$1:$AC$17000,5,),IFERROR(VLOOKUP(B34,'Insumos FEV2019'!$A$1:$AC$17010,5,),VLOOKUP(B34,'ORSE FEV2019'!$A$3:$S$16604,4,)))</f>
        <v>1.36</v>
      </c>
      <c r="G34" s="140">
        <f t="shared" si="6"/>
        <v>3.7</v>
      </c>
      <c r="J34" s="220"/>
      <c r="K34" s="376"/>
    </row>
    <row r="35" spans="1:11">
      <c r="A35" s="213"/>
      <c r="B35" s="235"/>
      <c r="C35" s="427" t="s">
        <v>150</v>
      </c>
      <c r="D35" s="427"/>
      <c r="E35" s="427"/>
      <c r="F35" s="427"/>
      <c r="G35" s="225">
        <f>SUM(G31:G34)</f>
        <v>136.41999999999999</v>
      </c>
      <c r="J35" s="220"/>
      <c r="K35" s="376"/>
    </row>
    <row r="36" spans="1:11" ht="22.5">
      <c r="A36" s="136"/>
      <c r="B36" s="137" t="s">
        <v>237</v>
      </c>
      <c r="C36" s="135" t="s">
        <v>7213</v>
      </c>
      <c r="D36" s="137" t="s">
        <v>5580</v>
      </c>
      <c r="E36" s="135"/>
      <c r="F36" s="135"/>
      <c r="G36" s="266">
        <f>G39+G47</f>
        <v>3864.46</v>
      </c>
      <c r="K36" s="376" t="s">
        <v>7187</v>
      </c>
    </row>
    <row r="37" spans="1:11">
      <c r="A37" s="221"/>
      <c r="B37" s="222" t="s">
        <v>7</v>
      </c>
      <c r="C37" s="222" t="s">
        <v>152</v>
      </c>
      <c r="D37" s="222" t="s">
        <v>146</v>
      </c>
      <c r="E37" s="223" t="s">
        <v>125</v>
      </c>
      <c r="F37" s="222" t="s">
        <v>11</v>
      </c>
      <c r="G37" s="224" t="s">
        <v>2</v>
      </c>
      <c r="J37" s="220"/>
      <c r="K37" s="376"/>
    </row>
    <row r="38" spans="1:11">
      <c r="A38" s="144" t="s">
        <v>6130</v>
      </c>
      <c r="B38" s="228">
        <v>34779</v>
      </c>
      <c r="C38" s="236" t="str">
        <f>IFERROR(VLOOKUP(B38,'Serviços FEV2019'!$A$1:$AC$17000,2,),IFERROR(VLOOKUP(B38,'Insumos FEV2019'!$A$1:$AC$17010,2,),VLOOKUP(B38,'ORSE FEV2019'!$A$3:$S$16645,2,)))</f>
        <v>ENGENHEIRO CIVIL JUNIOR</v>
      </c>
      <c r="D38" s="212" t="str">
        <f>IFERROR(VLOOKUP(B38,'Serviços FEV2019'!$A$1:$AC$17000,3,),IFERROR(VLOOKUP(B38,'Insumos FEV2019'!$A$1:$AC$17010,3,),VLOOKUP(B38,'ORSE FEV2019'!$A$3:$S$16604,3,)))</f>
        <v xml:space="preserve">H     </v>
      </c>
      <c r="E38" s="244">
        <f>12+11</f>
        <v>23</v>
      </c>
      <c r="F38" s="134">
        <f>IFERROR(VLOOKUP(B38,'Serviços FEV2019'!$A$1:$AC$17000,5,),IFERROR(VLOOKUP(B38,'Insumos FEV2019'!$A$1:$AC$17010,5,),VLOOKUP(B38,'ORSE FEV2019'!$A$3:$S$16604,4,)))</f>
        <v>72.3</v>
      </c>
      <c r="G38" s="140">
        <f>ROUND(F38*E38,2)</f>
        <v>1662.9</v>
      </c>
      <c r="J38" s="220"/>
      <c r="K38" s="378"/>
    </row>
    <row r="39" spans="1:11">
      <c r="A39" s="37"/>
      <c r="B39" s="229"/>
      <c r="C39" s="424" t="s">
        <v>153</v>
      </c>
      <c r="D39" s="424"/>
      <c r="E39" s="424"/>
      <c r="F39" s="424"/>
      <c r="G39" s="230">
        <f>SUM(G38:G38)</f>
        <v>1662.9</v>
      </c>
      <c r="J39" s="220"/>
      <c r="K39" s="376"/>
    </row>
    <row r="40" spans="1:11">
      <c r="A40" s="231"/>
      <c r="B40" s="232" t="s">
        <v>7</v>
      </c>
      <c r="C40" s="232" t="s">
        <v>149</v>
      </c>
      <c r="D40" s="232" t="s">
        <v>146</v>
      </c>
      <c r="E40" s="233" t="s">
        <v>125</v>
      </c>
      <c r="F40" s="232" t="s">
        <v>11</v>
      </c>
      <c r="G40" s="234" t="s">
        <v>2</v>
      </c>
      <c r="J40" s="220"/>
      <c r="K40" s="376"/>
    </row>
    <row r="41" spans="1:11">
      <c r="A41" s="144" t="s">
        <v>6130</v>
      </c>
      <c r="B41" s="228" t="s">
        <v>7067</v>
      </c>
      <c r="C41" s="237" t="str">
        <f>IFERROR(VLOOKUP(B41,'Serviços FEV2019'!$A$1:$AC$17000,2,),IFERROR(VLOOKUP(B41,'Insumos FEV2019'!$A$1:$AC$17010,2,),VLOOKUP(B41,'ORSE FEV2019'!$A$3:$S$16645,2,)))</f>
        <v>PPRA (NR-9)</v>
      </c>
      <c r="D41" s="212" t="str">
        <f>IFERROR(VLOOKUP(B41,'Serviços FEV2019'!$A$1:$AC$17000,3,),IFERROR(VLOOKUP(B41,'Insumos FEV2019'!$A$1:$AC$17010,3,),VLOOKUP(B41,'ORSE FEV2019'!$A$3:$S$16604,3,)))</f>
        <v>UN</v>
      </c>
      <c r="E41" s="139">
        <v>1</v>
      </c>
      <c r="F41" s="134">
        <f>IFERROR(VLOOKUP(B41,'Serviços FEV2019'!$A$1:$AC$17000,5,),IFERROR(VLOOKUP(B41,'Insumos FEV2019'!$A$1:$AC$17010,5,),VLOOKUP(B41,'ORSE FEV2019'!$A$3:$S$16604,4,)))</f>
        <v>800</v>
      </c>
      <c r="G41" s="140">
        <f t="shared" ref="G41:G42" si="7">ROUND(F41*E41,2)</f>
        <v>800</v>
      </c>
      <c r="J41" s="220"/>
      <c r="K41" s="376"/>
    </row>
    <row r="42" spans="1:11">
      <c r="A42" s="144" t="s">
        <v>6130</v>
      </c>
      <c r="B42" s="228" t="s">
        <v>7064</v>
      </c>
      <c r="C42" s="237" t="str">
        <f>IFERROR(VLOOKUP(B42,'Serviços FEV2019'!$A$1:$AC$17000,2,),IFERROR(VLOOKUP(B42,'Insumos FEV2019'!$A$1:$AC$17010,2,),VLOOKUP(B42,'ORSE FEV2019'!$A$3:$S$16645,2,)))</f>
        <v>PCMSO (NR-7)</v>
      </c>
      <c r="D42" s="212" t="str">
        <f>IFERROR(VLOOKUP(B42,'Serviços FEV2019'!$A$1:$AC$17000,3,),IFERROR(VLOOKUP(B42,'Insumos FEV2019'!$A$1:$AC$17010,3,),VLOOKUP(B42,'ORSE FEV2019'!$A$3:$S$16604,3,)))</f>
        <v>UN</v>
      </c>
      <c r="E42" s="139">
        <v>1</v>
      </c>
      <c r="F42" s="134">
        <f>IFERROR(VLOOKUP(B42,'Serviços FEV2019'!$A$1:$AC$17000,5,),IFERROR(VLOOKUP(B42,'Insumos FEV2019'!$A$1:$AC$17010,5,),VLOOKUP(B42,'ORSE FEV2019'!$A$3:$S$16604,4,)))</f>
        <v>800</v>
      </c>
      <c r="G42" s="140">
        <f t="shared" si="7"/>
        <v>800</v>
      </c>
      <c r="J42" s="220"/>
      <c r="K42" s="376"/>
    </row>
    <row r="43" spans="1:11">
      <c r="A43" s="37" t="s">
        <v>6130</v>
      </c>
      <c r="B43" s="228" t="s">
        <v>189</v>
      </c>
      <c r="C43" s="237" t="str">
        <f>IFERROR(VLOOKUP(B43,'Serviços FEV2019'!$A$1:$AC$17000,2,),IFERROR(VLOOKUP(B43,'Insumos FEV2019'!$A$1:$AC$17010,2,),VLOOKUP(B43,'ORSE FEV2019'!$A$3:$S$16645,2,)))</f>
        <v>PLOTAGEM EM PAPEL FORMATO A-1</v>
      </c>
      <c r="D43" s="212" t="str">
        <f>IFERROR(VLOOKUP(B43,'Serviços FEV2019'!$A$1:$AC$17000,3,),IFERROR(VLOOKUP(B43,'Insumos FEV2019'!$A$1:$AC$17010,3,),VLOOKUP(B43,'ORSE FEV2019'!$A$3:$S$16604,3,)))</f>
        <v>UN</v>
      </c>
      <c r="E43" s="139">
        <v>10</v>
      </c>
      <c r="F43" s="134">
        <f>IFERROR(VLOOKUP(B43,'Serviços FEV2019'!$A$1:$AC$17000,5,),IFERROR(VLOOKUP(B43,'Insumos FEV2019'!$A$1:$AC$17010,5,),VLOOKUP(B43,'ORSE FEV2019'!$A$3:$S$16604,4,)))</f>
        <v>2.7</v>
      </c>
      <c r="G43" s="140">
        <f>ROUND(F43*E43,2)</f>
        <v>27</v>
      </c>
      <c r="J43" s="220"/>
      <c r="K43" s="376"/>
    </row>
    <row r="44" spans="1:11">
      <c r="A44" s="37" t="s">
        <v>6130</v>
      </c>
      <c r="B44" s="228" t="s">
        <v>7082</v>
      </c>
      <c r="C44" s="237" t="str">
        <f>IFERROR(VLOOKUP(B44,'Serviços FEV2019'!$A$1:$AC$17000,2,),IFERROR(VLOOKUP(B44,'Insumos FEV2019'!$A$1:$AC$17010,2,),VLOOKUP(B44,'ORSE FEV2019'!$A$3:$S$16645,2,)))</f>
        <v>PROJETO HIDRAÚLICO COM ÁREA ATÉ 500M²</v>
      </c>
      <c r="D44" s="212" t="str">
        <f>IFERROR(VLOOKUP(B44,'Serviços FEV2019'!$A$1:$AC$17000,3,),IFERROR(VLOOKUP(B44,'Insumos FEV2019'!$A$1:$AC$17010,3,),VLOOKUP(B44,'ORSE FEV2019'!$A$3:$S$16604,3,)))</f>
        <v>M2</v>
      </c>
      <c r="E44" s="139">
        <v>36.07</v>
      </c>
      <c r="F44" s="134">
        <f>IFERROR(VLOOKUP(B44,'Serviços FEV2019'!$A$1:$AC$17000,5,),IFERROR(VLOOKUP(B44,'Insumos FEV2019'!$A$1:$AC$17010,5,),VLOOKUP(B44,'ORSE FEV2019'!$A$3:$S$16604,4,)))</f>
        <v>2.5</v>
      </c>
      <c r="G44" s="140">
        <f>ROUND(F44*E44,2)</f>
        <v>90.18</v>
      </c>
      <c r="J44" s="220"/>
      <c r="K44" s="376"/>
    </row>
    <row r="45" spans="1:11" ht="45">
      <c r="A45" s="37" t="s">
        <v>137</v>
      </c>
      <c r="B45" s="228" t="s">
        <v>7069</v>
      </c>
      <c r="C45" s="237" t="str">
        <f>IFERROR(VLOOKUP(B45,'Serviços FEV2019'!$A$1:$AC$17000,2,),IFERROR(VLOOKUP(B45,'Insumos FEV2019'!$A$1:$AC$17010,2,),VLOOKUP(B45,'ORSE FEV2019'!$A$3:$S$16645,2,)))</f>
        <v>COM BASE NA RESOLUÇÃO Nº 1.067/2015, OS VALORES DAS ARTS DE OBRAS OU SERVIÇOS QUE FORAM ESTABELECIDOS TAMBÉM POR MEIO DA CORREÇÃO POR MEIO DO ÍNDICE NACIONAL DE PREÇOS AO CONSUMIDOR (INPC), PARA O EXERCÍCIO DE 2019. FONTE:http://crea-al.org.br/profissional/anuidades-e-taxas/</v>
      </c>
      <c r="D45" s="212" t="str">
        <f>IFERROR(VLOOKUP(B45,'Serviços FEV2019'!$A$1:$AC$17000,3,),IFERROR(VLOOKUP(B45,'Insumos FEV2019'!$A$1:$AC$17010,3,),VLOOKUP(B45,'ORSE FEV2019'!$A$3:$S$16604,3,)))</f>
        <v>UN</v>
      </c>
      <c r="E45" s="139">
        <v>3</v>
      </c>
      <c r="F45" s="134">
        <f>IFERROR(VLOOKUP(B45,'Serviços FEV2019'!$A$1:$AC$17000,5,),IFERROR(VLOOKUP(B45,'Insumos FEV2019'!$A$1:$AC$17010,5,),VLOOKUP(B45,'ORSE FEV2019'!$A$3:$S$16604,4,)))</f>
        <v>85.96</v>
      </c>
      <c r="G45" s="140">
        <f t="shared" ref="G45:G46" si="8">ROUND(F45*E45,2)</f>
        <v>257.88</v>
      </c>
      <c r="J45" s="220"/>
      <c r="K45" s="376"/>
    </row>
    <row r="46" spans="1:11" ht="45">
      <c r="A46" s="37" t="s">
        <v>137</v>
      </c>
      <c r="B46" s="228" t="s">
        <v>7070</v>
      </c>
      <c r="C46" s="237" t="str">
        <f>IFERROR(VLOOKUP(B46,'Serviços FEV2019'!$A$1:$AC$17000,2,),IFERROR(VLOOKUP(B46,'Insumos FEV2019'!$A$1:$AC$17010,2,),VLOOKUP(B46,'ORSE FEV2019'!$A$3:$S$16645,2,)))</f>
        <v>COM BASE NA RESOLUÇÃO Nº 1.067/2015, OS VALORES DAS ARTS DE OBRAS OU SERVIÇOS QUE FORAM ESTABELECIDOS TAMBÉM POR MEIO DA CORREÇÃO POR MEIO DO ÍNDICE NACIONAL DE PREÇOS AO CONSUMIDOR (INPC), PARA O EXERCÍCIO DE 2019. FONTE: http://crea-al.org.br/profissional/anuidades-e-taxas/</v>
      </c>
      <c r="D46" s="212" t="str">
        <f>IFERROR(VLOOKUP(B46,'Serviços FEV2019'!$A$1:$AC$17000,3,),IFERROR(VLOOKUP(B46,'Insumos FEV2019'!$A$1:$AC$17010,3,),VLOOKUP(B46,'ORSE FEV2019'!$A$3:$S$16604,3,)))</f>
        <v>UN</v>
      </c>
      <c r="E46" s="139">
        <v>1</v>
      </c>
      <c r="F46" s="134">
        <f>IFERROR(VLOOKUP(B46,'Serviços FEV2019'!$A$1:$AC$17000,5,),IFERROR(VLOOKUP(B46,'Insumos FEV2019'!$A$1:$AC$17010,5,),VLOOKUP(B46,'ORSE FEV2019'!$A$3:$S$16604,4,)))</f>
        <v>226.5</v>
      </c>
      <c r="G46" s="140">
        <f t="shared" si="8"/>
        <v>226.5</v>
      </c>
      <c r="J46" s="220"/>
      <c r="K46" s="376"/>
    </row>
    <row r="47" spans="1:11">
      <c r="A47" s="213"/>
      <c r="B47" s="235"/>
      <c r="C47" s="427" t="s">
        <v>150</v>
      </c>
      <c r="D47" s="427"/>
      <c r="E47" s="427"/>
      <c r="F47" s="427"/>
      <c r="G47" s="225">
        <f>SUM(G41:G46)</f>
        <v>2201.56</v>
      </c>
      <c r="J47" s="220"/>
      <c r="K47" s="376"/>
    </row>
    <row r="48" spans="1:11">
      <c r="A48" s="136"/>
      <c r="B48" s="137" t="s">
        <v>151</v>
      </c>
      <c r="C48" s="135" t="s">
        <v>7108</v>
      </c>
      <c r="D48" s="137" t="s">
        <v>5580</v>
      </c>
      <c r="E48" s="135"/>
      <c r="F48" s="135"/>
      <c r="G48" s="266">
        <f>G52</f>
        <v>15.82</v>
      </c>
      <c r="K48" s="376" t="s">
        <v>7111</v>
      </c>
    </row>
    <row r="49" spans="1:11">
      <c r="A49" s="221"/>
      <c r="B49" s="222" t="s">
        <v>7</v>
      </c>
      <c r="C49" s="222" t="s">
        <v>152</v>
      </c>
      <c r="D49" s="222" t="s">
        <v>146</v>
      </c>
      <c r="E49" s="223" t="s">
        <v>125</v>
      </c>
      <c r="F49" s="222" t="s">
        <v>11</v>
      </c>
      <c r="G49" s="224" t="s">
        <v>2</v>
      </c>
      <c r="K49" s="376"/>
    </row>
    <row r="50" spans="1:11">
      <c r="A50" s="144" t="s">
        <v>7104</v>
      </c>
      <c r="B50" s="228">
        <v>88267</v>
      </c>
      <c r="C50" s="236" t="str">
        <f>IFERROR(VLOOKUP(B50,'Serviços FEV2019'!$A$1:$AC$17000,2,),IFERROR(VLOOKUP(B50,'Insumos FEV2019'!$A$1:$AC$17010,2,),VLOOKUP(B50,'ORSE FEV2019'!$A$3:$S$16645,2,)))</f>
        <v>ENCANADOR OU BOMBEIRO HIDRÁULICO COM ENCARGOS COMPLEMENTARES</v>
      </c>
      <c r="D50" s="212" t="str">
        <f>IFERROR(VLOOKUP(B50,'Serviços FEV2019'!$A$1:$AC$17000,3,),IFERROR(VLOOKUP(B50,'Insumos FEV2019'!$A$1:$AC$17010,3,),VLOOKUP(B50,'ORSE FEV2019'!$A$3:$S$16604,3,)))</f>
        <v>H</v>
      </c>
      <c r="E50" s="139">
        <v>0.5</v>
      </c>
      <c r="F50" s="134">
        <f>IFERROR(VLOOKUP(B50,'Serviços FEV2019'!$A$1:$AC$17000,5,),IFERROR(VLOOKUP(B50,'Insumos FEV2019'!$A$1:$AC$17010,5,),VLOOKUP(B50,'ORSE FEV2019'!$A$3:$S$16604,4,)))</f>
        <v>18.940000000000001</v>
      </c>
      <c r="G50" s="140">
        <f>ROUND(F50*E50,2)</f>
        <v>9.4700000000000006</v>
      </c>
      <c r="K50" s="376"/>
    </row>
    <row r="51" spans="1:11">
      <c r="A51" s="144" t="s">
        <v>7104</v>
      </c>
      <c r="B51" s="228">
        <v>88316</v>
      </c>
      <c r="C51" s="236" t="str">
        <f>IFERROR(VLOOKUP(B51,'Serviços FEV2019'!$A$1:$AC$17000,2,),IFERROR(VLOOKUP(B51,'Insumos FEV2019'!$A$1:$AC$17010,2,),VLOOKUP(B51,'ORSE FEV2019'!$A$3:$S$16645,2,)))</f>
        <v>SERVENTE COM ENCARGOS COMPLEMENTARES</v>
      </c>
      <c r="D51" s="212" t="str">
        <f>IFERROR(VLOOKUP(B51,'Serviços FEV2019'!$A$1:$AC$17000,3,),IFERROR(VLOOKUP(B51,'Insumos FEV2019'!$A$1:$AC$17010,3,),VLOOKUP(B51,'ORSE FEV2019'!$A$3:$S$16604,3,)))</f>
        <v>H</v>
      </c>
      <c r="E51" s="139">
        <v>0.5</v>
      </c>
      <c r="F51" s="134">
        <f>IFERROR(VLOOKUP(B51,'Serviços FEV2019'!$A$1:$AC$17000,5,),IFERROR(VLOOKUP(B51,'Insumos FEV2019'!$A$1:$AC$17010,5,),VLOOKUP(B51,'ORSE FEV2019'!$A$3:$S$16604,4,)))</f>
        <v>12.7</v>
      </c>
      <c r="G51" s="140">
        <f>ROUND(F51*E51,2)</f>
        <v>6.35</v>
      </c>
      <c r="K51" s="376"/>
    </row>
    <row r="52" spans="1:11">
      <c r="A52" s="144"/>
      <c r="B52" s="228"/>
      <c r="C52" s="425" t="s">
        <v>153</v>
      </c>
      <c r="D52" s="425"/>
      <c r="E52" s="425"/>
      <c r="F52" s="425"/>
      <c r="G52" s="242">
        <f>SUM(G50:G51)</f>
        <v>15.82</v>
      </c>
      <c r="K52" s="376"/>
    </row>
    <row r="53" spans="1:11">
      <c r="A53" s="136"/>
      <c r="B53" s="137" t="s">
        <v>233</v>
      </c>
      <c r="C53" s="135" t="s">
        <v>7112</v>
      </c>
      <c r="D53" s="137" t="s">
        <v>5580</v>
      </c>
      <c r="E53" s="135"/>
      <c r="F53" s="135"/>
      <c r="G53" s="266">
        <f>G56</f>
        <v>15.85</v>
      </c>
      <c r="K53" s="376" t="s">
        <v>7111</v>
      </c>
    </row>
    <row r="54" spans="1:11">
      <c r="A54" s="221"/>
      <c r="B54" s="222" t="s">
        <v>7</v>
      </c>
      <c r="C54" s="222" t="s">
        <v>152</v>
      </c>
      <c r="D54" s="222" t="s">
        <v>146</v>
      </c>
      <c r="E54" s="223" t="s">
        <v>125</v>
      </c>
      <c r="F54" s="222" t="s">
        <v>11</v>
      </c>
      <c r="G54" s="224" t="s">
        <v>2</v>
      </c>
      <c r="K54" s="376"/>
    </row>
    <row r="55" spans="1:11">
      <c r="A55" s="144" t="s">
        <v>7104</v>
      </c>
      <c r="B55" s="228">
        <v>88261</v>
      </c>
      <c r="C55" s="236" t="str">
        <f>IFERROR(VLOOKUP(B55,'Serviços FEV2019'!$A$1:$AC$17000,2,),IFERROR(VLOOKUP(B55,'Insumos FEV2019'!$A$1:$AC$17010,2,),VLOOKUP(B55,'ORSE FEV2019'!$A$3:$S$16645,2,)))</f>
        <v>CARPINTEIRO DE ESQUADRIA COM ENCARGOS COMPLEMENTARES</v>
      </c>
      <c r="D55" s="212" t="str">
        <f>IFERROR(VLOOKUP(B55,'Serviços FEV2019'!$A$1:$AC$17000,3,),IFERROR(VLOOKUP(B55,'Insumos FEV2019'!$A$1:$AC$17010,3,),VLOOKUP(B55,'ORSE FEV2019'!$A$3:$S$16604,3,)))</f>
        <v>H</v>
      </c>
      <c r="E55" s="244">
        <v>1</v>
      </c>
      <c r="F55" s="134">
        <f>IFERROR(VLOOKUP(B55,'Serviços FEV2019'!$A$1:$AC$17000,5,),IFERROR(VLOOKUP(B55,'Insumos FEV2019'!$A$1:$AC$17010,5,),VLOOKUP(B55,'ORSE FEV2019'!$A$3:$S$16604,4,)))</f>
        <v>15.85</v>
      </c>
      <c r="G55" s="140">
        <f>ROUND(F55*E55,2)</f>
        <v>15.85</v>
      </c>
      <c r="K55" s="376"/>
    </row>
    <row r="56" spans="1:11">
      <c r="A56" s="144"/>
      <c r="B56" s="228"/>
      <c r="C56" s="425" t="s">
        <v>153</v>
      </c>
      <c r="D56" s="425"/>
      <c r="E56" s="425"/>
      <c r="F56" s="425"/>
      <c r="G56" s="242">
        <f>SUM(G55:G55)</f>
        <v>15.85</v>
      </c>
      <c r="K56" s="376"/>
    </row>
    <row r="57" spans="1:11">
      <c r="A57" s="136"/>
      <c r="B57" s="137" t="s">
        <v>234</v>
      </c>
      <c r="C57" s="135" t="s">
        <v>7141</v>
      </c>
      <c r="D57" s="137" t="s">
        <v>5580</v>
      </c>
      <c r="E57" s="135"/>
      <c r="F57" s="135"/>
      <c r="G57" s="266">
        <f>G61</f>
        <v>14.28</v>
      </c>
      <c r="K57" s="377" t="s">
        <v>7292</v>
      </c>
    </row>
    <row r="58" spans="1:11">
      <c r="A58" s="221"/>
      <c r="B58" s="222" t="s">
        <v>7</v>
      </c>
      <c r="C58" s="222" t="s">
        <v>152</v>
      </c>
      <c r="D58" s="222" t="s">
        <v>146</v>
      </c>
      <c r="E58" s="223" t="s">
        <v>125</v>
      </c>
      <c r="F58" s="222" t="s">
        <v>11</v>
      </c>
      <c r="G58" s="224" t="s">
        <v>2</v>
      </c>
      <c r="K58" s="376"/>
    </row>
    <row r="59" spans="1:11">
      <c r="A59" s="144" t="s">
        <v>7104</v>
      </c>
      <c r="B59" s="228">
        <v>88262</v>
      </c>
      <c r="C59" s="236" t="str">
        <f>IFERROR(VLOOKUP(B59,'Serviços FEV2019'!$A$1:$AC$17000,2,),IFERROR(VLOOKUP(B59,'Insumos FEV2019'!$A$1:$AC$17010,2,),VLOOKUP(B59,'ORSE FEV2019'!$A$3:$S$16645,2,)))</f>
        <v>CARPINTEIRO DE FORMAS COM ENCARGOS COMPLEMENTARES</v>
      </c>
      <c r="D59" s="212" t="str">
        <f>IFERROR(VLOOKUP(B59,'Serviços FEV2019'!$A$1:$AC$17000,3,),IFERROR(VLOOKUP(B59,'Insumos FEV2019'!$A$1:$AC$17010,3,),VLOOKUP(B59,'ORSE FEV2019'!$A$3:$S$16604,3,)))</f>
        <v>H</v>
      </c>
      <c r="E59" s="244">
        <v>0.1</v>
      </c>
      <c r="F59" s="134">
        <f>IFERROR(VLOOKUP(B59,'Serviços FEV2019'!$A$1:$AC$17000,5,),IFERROR(VLOOKUP(B59,'Insumos FEV2019'!$A$1:$AC$17010,5,),VLOOKUP(B59,'ORSE FEV2019'!$A$3:$S$16604,4,)))</f>
        <v>15.82</v>
      </c>
      <c r="G59" s="140">
        <f>ROUND(F59*E59,2)</f>
        <v>1.58</v>
      </c>
      <c r="K59" s="376"/>
    </row>
    <row r="60" spans="1:11">
      <c r="A60" s="144" t="s">
        <v>7104</v>
      </c>
      <c r="B60" s="228">
        <v>88316</v>
      </c>
      <c r="C60" s="236" t="str">
        <f>IFERROR(VLOOKUP(B60,'Serviços FEV2019'!$A$1:$AC$17000,2,),IFERROR(VLOOKUP(B60,'Insumos FEV2019'!$A$1:$AC$17010,2,),VLOOKUP(B60,'ORSE FEV2019'!$A$3:$S$16645,2,)))</f>
        <v>SERVENTE COM ENCARGOS COMPLEMENTARES</v>
      </c>
      <c r="D60" s="212" t="str">
        <f>IFERROR(VLOOKUP(B60,'Serviços FEV2019'!$A$1:$AC$17000,3,),IFERROR(VLOOKUP(B60,'Insumos FEV2019'!$A$1:$AC$17010,3,),VLOOKUP(B60,'ORSE FEV2019'!$A$3:$S$16604,3,)))</f>
        <v>H</v>
      </c>
      <c r="E60" s="244">
        <v>1</v>
      </c>
      <c r="F60" s="134">
        <f>IFERROR(VLOOKUP(B60,'Serviços FEV2019'!$A$1:$AC$17000,5,),IFERROR(VLOOKUP(B60,'Insumos FEV2019'!$A$1:$AC$17010,5,),VLOOKUP(B60,'ORSE FEV2019'!$A$3:$S$16604,4,)))</f>
        <v>12.7</v>
      </c>
      <c r="G60" s="140">
        <f>ROUND(F60*E60,2)</f>
        <v>12.7</v>
      </c>
      <c r="K60" s="376"/>
    </row>
    <row r="61" spans="1:11">
      <c r="A61" s="144"/>
      <c r="B61" s="228"/>
      <c r="C61" s="425" t="s">
        <v>153</v>
      </c>
      <c r="D61" s="425"/>
      <c r="E61" s="425"/>
      <c r="F61" s="425"/>
      <c r="G61" s="242">
        <f>SUM(G59:G60)</f>
        <v>14.28</v>
      </c>
      <c r="K61" s="376"/>
    </row>
    <row r="62" spans="1:11">
      <c r="A62" s="136"/>
      <c r="B62" s="137" t="s">
        <v>235</v>
      </c>
      <c r="C62" s="135" t="s">
        <v>7116</v>
      </c>
      <c r="D62" s="137" t="s">
        <v>132</v>
      </c>
      <c r="E62" s="135"/>
      <c r="F62" s="135"/>
      <c r="G62" s="266">
        <f>G66</f>
        <v>4.7700000000000005</v>
      </c>
      <c r="K62" s="376" t="s">
        <v>7111</v>
      </c>
    </row>
    <row r="63" spans="1:11">
      <c r="A63" s="221"/>
      <c r="B63" s="222" t="s">
        <v>7</v>
      </c>
      <c r="C63" s="222" t="s">
        <v>152</v>
      </c>
      <c r="D63" s="222" t="s">
        <v>146</v>
      </c>
      <c r="E63" s="223" t="s">
        <v>125</v>
      </c>
      <c r="F63" s="222" t="s">
        <v>11</v>
      </c>
      <c r="G63" s="224" t="s">
        <v>2</v>
      </c>
      <c r="K63" s="376"/>
    </row>
    <row r="64" spans="1:11">
      <c r="A64" s="144" t="s">
        <v>7104</v>
      </c>
      <c r="B64" s="228">
        <v>88309</v>
      </c>
      <c r="C64" s="236" t="str">
        <f>IFERROR(VLOOKUP(B64,'Serviços FEV2019'!$A$1:$AC$17000,2,),IFERROR(VLOOKUP(B64,'Insumos FEV2019'!$A$1:$AC$17010,2,),VLOOKUP(B64,'ORSE FEV2019'!$A$3:$S$16645,2,)))</f>
        <v>PEDREIRO COM ENCARGOS COMPLEMENTARES</v>
      </c>
      <c r="D64" s="212" t="str">
        <f>IFERROR(VLOOKUP(B64,'Serviços FEV2019'!$A$1:$AC$17000,3,),IFERROR(VLOOKUP(B64,'Insumos FEV2019'!$A$1:$AC$17010,3,),VLOOKUP(B64,'ORSE FEV2019'!$A$3:$S$16604,3,)))</f>
        <v>H</v>
      </c>
      <c r="E64" s="139">
        <v>0.1</v>
      </c>
      <c r="F64" s="134">
        <f>IFERROR(VLOOKUP(B64,'Serviços FEV2019'!$A$1:$AC$17000,5,),IFERROR(VLOOKUP(B64,'Insumos FEV2019'!$A$1:$AC$17010,5,),VLOOKUP(B64,'ORSE FEV2019'!$A$3:$S$16604,4,)))</f>
        <v>15.89</v>
      </c>
      <c r="G64" s="140">
        <f>ROUND(F64*E64,2)</f>
        <v>1.59</v>
      </c>
      <c r="K64" s="376"/>
    </row>
    <row r="65" spans="1:11">
      <c r="A65" s="144" t="s">
        <v>7104</v>
      </c>
      <c r="B65" s="228">
        <v>88316</v>
      </c>
      <c r="C65" s="236" t="str">
        <f>IFERROR(VLOOKUP(B65,'Serviços FEV2019'!$A$1:$AC$17000,2,),IFERROR(VLOOKUP(B65,'Insumos FEV2019'!$A$1:$AC$17010,2,),VLOOKUP(B65,'ORSE FEV2019'!$A$3:$S$16645,2,)))</f>
        <v>SERVENTE COM ENCARGOS COMPLEMENTARES</v>
      </c>
      <c r="D65" s="212" t="str">
        <f>IFERROR(VLOOKUP(B65,'Serviços FEV2019'!$A$1:$AC$17000,3,),IFERROR(VLOOKUP(B65,'Insumos FEV2019'!$A$1:$AC$17010,3,),VLOOKUP(B65,'ORSE FEV2019'!$A$3:$S$16604,3,)))</f>
        <v>H</v>
      </c>
      <c r="E65" s="139">
        <v>0.25</v>
      </c>
      <c r="F65" s="134">
        <f>IFERROR(VLOOKUP(B65,'Serviços FEV2019'!$A$1:$AC$17000,5,),IFERROR(VLOOKUP(B65,'Insumos FEV2019'!$A$1:$AC$17010,5,),VLOOKUP(B65,'ORSE FEV2019'!$A$3:$S$16604,4,)))</f>
        <v>12.7</v>
      </c>
      <c r="G65" s="140">
        <f>ROUND(F65*E65,2)</f>
        <v>3.18</v>
      </c>
      <c r="K65" s="376"/>
    </row>
    <row r="66" spans="1:11">
      <c r="A66" s="144"/>
      <c r="B66" s="228"/>
      <c r="C66" s="425" t="s">
        <v>153</v>
      </c>
      <c r="D66" s="425"/>
      <c r="E66" s="425"/>
      <c r="F66" s="425"/>
      <c r="G66" s="242">
        <f>SUM(G64:G65)</f>
        <v>4.7700000000000005</v>
      </c>
      <c r="K66" s="376"/>
    </row>
    <row r="67" spans="1:11" ht="15">
      <c r="A67" s="239"/>
      <c r="B67" s="238" t="str">
        <f>'Orç. Unificado'!A35</f>
        <v>3.</v>
      </c>
      <c r="C67" s="219" t="str">
        <f>'Orç. Unificado'!C35</f>
        <v>ESQUADRIAS</v>
      </c>
      <c r="D67" s="219"/>
      <c r="E67" s="219"/>
      <c r="F67" s="219"/>
      <c r="G67" s="263"/>
      <c r="K67" s="376"/>
    </row>
    <row r="68" spans="1:11">
      <c r="A68" s="136"/>
      <c r="B68" s="137" t="s">
        <v>208</v>
      </c>
      <c r="C68" s="135" t="s">
        <v>7207</v>
      </c>
      <c r="D68" s="137" t="s">
        <v>5580</v>
      </c>
      <c r="E68" s="135"/>
      <c r="F68" s="135"/>
      <c r="G68" s="266">
        <f>G71</f>
        <v>1384.11</v>
      </c>
      <c r="K68" s="376" t="s">
        <v>7111</v>
      </c>
    </row>
    <row r="69" spans="1:11">
      <c r="A69" s="231"/>
      <c r="B69" s="232" t="s">
        <v>7</v>
      </c>
      <c r="C69" s="232" t="s">
        <v>149</v>
      </c>
      <c r="D69" s="232" t="s">
        <v>146</v>
      </c>
      <c r="E69" s="233" t="s">
        <v>125</v>
      </c>
      <c r="F69" s="232" t="s">
        <v>11</v>
      </c>
      <c r="G69" s="234" t="s">
        <v>2</v>
      </c>
      <c r="K69" s="376"/>
    </row>
    <row r="70" spans="1:11" ht="33.75">
      <c r="A70" s="37" t="s">
        <v>7104</v>
      </c>
      <c r="B70" s="228">
        <v>91337</v>
      </c>
      <c r="C70" s="237" t="str">
        <f>IFERROR(VLOOKUP(B70,'Serviços FEV2019'!$A$1:$AC$17000,2,),IFERROR(VLOOKUP(B70,'Insumos FEV2019'!$A$1:$AC$17010,2,),VLOOKUP(B70,'ORSE FEV2019'!$A$3:$S$16645,2,)))</f>
        <v>KIT DE PORTA DE MADEIRA TIPO MEXICANA, MACIÇA (PESADA OU SUPERPESADA), PADRÃO POPULAR, 80X210CM, ESPESSURA DE 3CM, ITENS INCLUSOS: DOBRADIÇAS, MONTAGEM E INSTALAÇÃO DO BATENTE, SEM FECHADURA - FORNECIMENTO E INSTALAÇÃO. AF_08/2015</v>
      </c>
      <c r="D70" s="212" t="str">
        <f>IFERROR(VLOOKUP(B70,'Serviços FEV2019'!$A$1:$AC$17000,3,),IFERROR(VLOOKUP(B70,'Insumos FEV2019'!$A$1:$AC$17010,3,),VLOOKUP(B70,'ORSE FEV2019'!$A$3:$S$16604,3,)))</f>
        <v>UN</v>
      </c>
      <c r="E70" s="139">
        <v>1</v>
      </c>
      <c r="F70" s="134">
        <f>IFERROR(VLOOKUP(B70,'Serviços FEV2019'!$A$1:$AC$17000,5,),IFERROR(VLOOKUP(B70,'Insumos FEV2019'!$A$1:$AC$17010,5,),VLOOKUP(B70,'ORSE FEV2019'!$A$3:$S$16604,4,)))</f>
        <v>1384.11</v>
      </c>
      <c r="G70" s="140">
        <f>ROUND(F70*E70,2)</f>
        <v>1384.11</v>
      </c>
      <c r="K70" s="376"/>
    </row>
    <row r="71" spans="1:11">
      <c r="A71" s="144"/>
      <c r="B71" s="228"/>
      <c r="C71" s="425" t="s">
        <v>150</v>
      </c>
      <c r="D71" s="425"/>
      <c r="E71" s="425"/>
      <c r="F71" s="425"/>
      <c r="G71" s="242">
        <f>SUM(G70:G70)</f>
        <v>1384.11</v>
      </c>
      <c r="K71" s="376"/>
    </row>
    <row r="72" spans="1:11">
      <c r="A72" s="136"/>
      <c r="B72" s="137" t="s">
        <v>6147</v>
      </c>
      <c r="C72" s="135" t="s">
        <v>7208</v>
      </c>
      <c r="D72" s="137" t="s">
        <v>5580</v>
      </c>
      <c r="E72" s="135"/>
      <c r="F72" s="135"/>
      <c r="G72" s="266">
        <f>G76+G81</f>
        <v>113.86000000000001</v>
      </c>
      <c r="K72" s="376" t="s">
        <v>7111</v>
      </c>
    </row>
    <row r="73" spans="1:11">
      <c r="A73" s="221"/>
      <c r="B73" s="232" t="s">
        <v>7</v>
      </c>
      <c r="C73" s="222" t="s">
        <v>152</v>
      </c>
      <c r="D73" s="222" t="s">
        <v>146</v>
      </c>
      <c r="E73" s="223" t="s">
        <v>125</v>
      </c>
      <c r="F73" s="222" t="s">
        <v>11</v>
      </c>
      <c r="G73" s="224" t="s">
        <v>2</v>
      </c>
      <c r="K73" s="376"/>
    </row>
    <row r="74" spans="1:11">
      <c r="A74" s="144" t="s">
        <v>7104</v>
      </c>
      <c r="B74" s="228">
        <v>88316</v>
      </c>
      <c r="C74" s="236" t="str">
        <f>IFERROR(VLOOKUP(B74,'Serviços FEV2019'!$A$1:$AC$17000,2,),IFERROR(VLOOKUP(B74,'Insumos FEV2019'!$A$1:$AC$17010,2,),VLOOKUP(B74,'ORSE FEV2019'!$A$3:$S$16645,2,)))</f>
        <v>SERVENTE COM ENCARGOS COMPLEMENTARES</v>
      </c>
      <c r="D74" s="212" t="str">
        <f>IFERROR(VLOOKUP(B74,'Serviços FEV2019'!$A$1:$AC$17000,3,),IFERROR(VLOOKUP(B74,'Insumos FEV2019'!$A$1:$AC$17010,3,),VLOOKUP(B74,'ORSE FEV2019'!$A$3:$S$16604,3,)))</f>
        <v>H</v>
      </c>
      <c r="E74" s="139">
        <v>0.41199999999999998</v>
      </c>
      <c r="F74" s="134">
        <f>IFERROR(VLOOKUP(B74,'Serviços FEV2019'!$A$1:$AC$17000,5,),IFERROR(VLOOKUP(B74,'Insumos FEV2019'!$A$1:$AC$17010,5,),VLOOKUP(B74,'ORSE FEV2019'!$A$3:$S$16604,4,)))</f>
        <v>12.7</v>
      </c>
      <c r="G74" s="140">
        <f>ROUND(F74*E74,2)</f>
        <v>5.23</v>
      </c>
      <c r="K74" s="376"/>
    </row>
    <row r="75" spans="1:11">
      <c r="A75" s="37" t="s">
        <v>7104</v>
      </c>
      <c r="B75" s="229">
        <v>88309</v>
      </c>
      <c r="C75" s="236" t="str">
        <f>IFERROR(VLOOKUP(B75,'Serviços FEV2019'!$A$1:$AC$17000,2,),IFERROR(VLOOKUP(B75,'Insumos FEV2019'!$A$1:$AC$17010,2,),VLOOKUP(B75,'ORSE FEV2019'!$A$3:$S$16645,2,)))</f>
        <v>PEDREIRO COM ENCARGOS COMPLEMENTARES</v>
      </c>
      <c r="D75" s="212" t="str">
        <f>IFERROR(VLOOKUP(B75,'Serviços FEV2019'!$A$1:$AC$17000,3,),IFERROR(VLOOKUP(B75,'Insumos FEV2019'!$A$1:$AC$17010,3,),VLOOKUP(B75,'ORSE FEV2019'!$A$3:$S$16604,3,)))</f>
        <v>H</v>
      </c>
      <c r="E75" s="139">
        <v>0.82299999999999995</v>
      </c>
      <c r="F75" s="134">
        <f>IFERROR(VLOOKUP(B75,'Serviços FEV2019'!$A$1:$AC$17000,5,),IFERROR(VLOOKUP(B75,'Insumos FEV2019'!$A$1:$AC$17010,5,),VLOOKUP(B75,'ORSE FEV2019'!$A$3:$S$16604,4,)))</f>
        <v>15.89</v>
      </c>
      <c r="G75" s="140">
        <f t="shared" ref="G75" si="9">ROUND(F75*E75,2)</f>
        <v>13.08</v>
      </c>
      <c r="K75" s="376"/>
    </row>
    <row r="76" spans="1:11">
      <c r="A76" s="37"/>
      <c r="B76" s="229"/>
      <c r="C76" s="424" t="s">
        <v>153</v>
      </c>
      <c r="D76" s="424"/>
      <c r="E76" s="424"/>
      <c r="F76" s="424"/>
      <c r="G76" s="230">
        <f>SUM(G74:G75)</f>
        <v>18.310000000000002</v>
      </c>
      <c r="K76" s="376"/>
    </row>
    <row r="77" spans="1:11">
      <c r="A77" s="231"/>
      <c r="B77" s="232" t="s">
        <v>7</v>
      </c>
      <c r="C77" s="232" t="s">
        <v>149</v>
      </c>
      <c r="D77" s="232" t="s">
        <v>146</v>
      </c>
      <c r="E77" s="233" t="s">
        <v>125</v>
      </c>
      <c r="F77" s="232" t="s">
        <v>11</v>
      </c>
      <c r="G77" s="234" t="s">
        <v>2</v>
      </c>
      <c r="K77" s="376"/>
    </row>
    <row r="78" spans="1:11">
      <c r="A78" s="144" t="s">
        <v>6130</v>
      </c>
      <c r="B78" s="228">
        <v>142</v>
      </c>
      <c r="C78" s="237" t="str">
        <f>IFERROR(VLOOKUP(B78,'Serviços FEV2019'!$A$1:$AC$17000,2,),IFERROR(VLOOKUP(B78,'Insumos FEV2019'!$A$1:$AC$17010,2,),VLOOKUP(B78,'ORSE FEV2019'!$A$3:$S$16645,2,)))</f>
        <v>SELANTE ELASTICO MONOCOMPONENTE A BASE DE POLIURETANO PARA JUNTAS DIVERSAS</v>
      </c>
      <c r="D78" s="212" t="str">
        <f>IFERROR(VLOOKUP(B78,'Serviços FEV2019'!$A$1:$AC$17000,3,),IFERROR(VLOOKUP(B78,'Insumos FEV2019'!$A$1:$AC$17010,3,),VLOOKUP(B78,'ORSE FEV2019'!$A$3:$S$16604,3,)))</f>
        <v xml:space="preserve">310ML </v>
      </c>
      <c r="E78" s="139">
        <v>0.29670000000000002</v>
      </c>
      <c r="F78" s="134">
        <f>IFERROR(VLOOKUP(B78,'Serviços FEV2019'!$A$1:$AC$17000,5,),IFERROR(VLOOKUP(B78,'Insumos FEV2019'!$A$1:$AC$17010,5,),VLOOKUP(B78,'ORSE FEV2019'!$A$3:$S$16604,4,)))</f>
        <v>31.85</v>
      </c>
      <c r="G78" s="140">
        <f>ROUND(F78*E78,2)</f>
        <v>9.4499999999999993</v>
      </c>
      <c r="K78" s="376"/>
    </row>
    <row r="79" spans="1:11" ht="22.5">
      <c r="A79" s="37" t="s">
        <v>6130</v>
      </c>
      <c r="B79" s="228">
        <v>11950</v>
      </c>
      <c r="C79" s="237" t="str">
        <f>IFERROR(VLOOKUP(B79,'Serviços FEV2019'!$A$1:$AC$17000,2,),IFERROR(VLOOKUP(B79,'Insumos FEV2019'!$A$1:$AC$17010,2,),VLOOKUP(B79,'ORSE FEV2019'!$A$3:$S$16645,2,)))</f>
        <v>BUCHA DE NYLON SEM ABA S6, COM PARAFUSO DE 4,20 X 40 MM EM ACO ZINCADO COM ROSCA SOBERBA, CABECA CHATA E FENDA PHILLIPS</v>
      </c>
      <c r="D79" s="212" t="str">
        <f>IFERROR(VLOOKUP(B79,'Serviços FEV2019'!$A$1:$AC$17000,3,),IFERROR(VLOOKUP(B79,'Insumos FEV2019'!$A$1:$AC$17010,3,),VLOOKUP(B79,'ORSE FEV2019'!$A$3:$S$16604,3,)))</f>
        <v xml:space="preserve">UN    </v>
      </c>
      <c r="E79" s="139">
        <v>9.1999999999999993</v>
      </c>
      <c r="F79" s="134">
        <f>IFERROR(VLOOKUP(B79,'Serviços FEV2019'!$A$1:$AC$17000,5,),IFERROR(VLOOKUP(B79,'Insumos FEV2019'!$A$1:$AC$17010,5,),VLOOKUP(B79,'ORSE FEV2019'!$A$3:$S$16604,4,)))</f>
        <v>0.2</v>
      </c>
      <c r="G79" s="140">
        <f>ROUND(F79*E79,2)</f>
        <v>1.84</v>
      </c>
      <c r="K79" s="376"/>
    </row>
    <row r="80" spans="1:11" ht="33.75">
      <c r="A80" s="144" t="s">
        <v>6130</v>
      </c>
      <c r="B80" s="228">
        <v>34362</v>
      </c>
      <c r="C80" s="237" t="str">
        <f>IFERROR(VLOOKUP(B80,'Serviços FEV2019'!$A$1:$AC$17000,2,),IFERROR(VLOOKUP(B80,'Insumos FEV2019'!$A$1:$AC$17010,2,),VLOOKUP(B80,'ORSE FEV2019'!$A$3:$S$16645,2,)))</f>
        <v>JANELA DE CORRER EM ALUMINIO, 120 X 120 CM (A X L), 2 FLS, SEM BANDEIRA, ACABAMENTO ACET OU BRILHANTE,  BATENTE/REQUADRO DE 6 A 14 CM, COM VIDRO, SEM GUARNICAO/ALIZAR</v>
      </c>
      <c r="D80" s="212" t="str">
        <f>IFERROR(VLOOKUP(B80,'Serviços FEV2019'!$A$1:$AC$17000,3,),IFERROR(VLOOKUP(B80,'Insumos FEV2019'!$A$1:$AC$17010,3,),VLOOKUP(B80,'ORSE FEV2019'!$A$3:$S$16604,3,)))</f>
        <v xml:space="preserve">UN    </v>
      </c>
      <c r="E80" s="139">
        <v>0.4</v>
      </c>
      <c r="F80" s="134">
        <f>IFERROR(VLOOKUP(B80,'Serviços FEV2019'!$A$1:$AC$17000,5,),IFERROR(VLOOKUP(B80,'Insumos FEV2019'!$A$1:$AC$17010,5,),VLOOKUP(B80,'ORSE FEV2019'!$A$3:$S$16604,4,)))</f>
        <v>210.65</v>
      </c>
      <c r="G80" s="140">
        <f>ROUND(F80*E80,2)</f>
        <v>84.26</v>
      </c>
      <c r="K80" s="376"/>
    </row>
    <row r="81" spans="1:11">
      <c r="A81" s="144"/>
      <c r="B81" s="228"/>
      <c r="C81" s="425" t="s">
        <v>150</v>
      </c>
      <c r="D81" s="425"/>
      <c r="E81" s="425"/>
      <c r="F81" s="425"/>
      <c r="G81" s="242">
        <f>SUM(G78:G80)</f>
        <v>95.550000000000011</v>
      </c>
      <c r="K81" s="376"/>
    </row>
    <row r="82" spans="1:11">
      <c r="A82" s="136"/>
      <c r="B82" s="137" t="s">
        <v>6148</v>
      </c>
      <c r="C82" s="135" t="s">
        <v>7209</v>
      </c>
      <c r="D82" s="137" t="s">
        <v>5580</v>
      </c>
      <c r="E82" s="135"/>
      <c r="F82" s="135"/>
      <c r="G82" s="266">
        <f>G86+G91</f>
        <v>71.73</v>
      </c>
      <c r="K82" s="376" t="s">
        <v>7111</v>
      </c>
    </row>
    <row r="83" spans="1:11">
      <c r="A83" s="221"/>
      <c r="B83" s="232" t="s">
        <v>7</v>
      </c>
      <c r="C83" s="222" t="s">
        <v>152</v>
      </c>
      <c r="D83" s="222" t="s">
        <v>146</v>
      </c>
      <c r="E83" s="223" t="s">
        <v>125</v>
      </c>
      <c r="F83" s="222" t="s">
        <v>11</v>
      </c>
      <c r="G83" s="224" t="s">
        <v>2</v>
      </c>
      <c r="K83" s="376"/>
    </row>
    <row r="84" spans="1:11">
      <c r="A84" s="144" t="s">
        <v>7104</v>
      </c>
      <c r="B84" s="228">
        <v>88316</v>
      </c>
      <c r="C84" s="236" t="str">
        <f>IFERROR(VLOOKUP(B84,'Serviços FEV2019'!$A$1:$AC$17000,2,),IFERROR(VLOOKUP(B84,'Insumos FEV2019'!$A$1:$AC$17010,2,),VLOOKUP(B84,'ORSE FEV2019'!$A$3:$S$16645,2,)))</f>
        <v>SERVENTE COM ENCARGOS COMPLEMENTARES</v>
      </c>
      <c r="D84" s="212" t="str">
        <f>IFERROR(VLOOKUP(B84,'Serviços FEV2019'!$A$1:$AC$17000,3,),IFERROR(VLOOKUP(B84,'Insumos FEV2019'!$A$1:$AC$17010,3,),VLOOKUP(B84,'ORSE FEV2019'!$A$3:$S$16604,3,)))</f>
        <v>H</v>
      </c>
      <c r="E84" s="139">
        <v>0.41199999999999998</v>
      </c>
      <c r="F84" s="134">
        <f>IFERROR(VLOOKUP(B84,'Serviços FEV2019'!$A$1:$AC$17000,5,),IFERROR(VLOOKUP(B84,'Insumos FEV2019'!$A$1:$AC$17010,5,),VLOOKUP(B84,'ORSE FEV2019'!$A$3:$S$16604,4,)))</f>
        <v>12.7</v>
      </c>
      <c r="G84" s="140">
        <f>ROUND(F84*E84,2)</f>
        <v>5.23</v>
      </c>
      <c r="K84" s="376"/>
    </row>
    <row r="85" spans="1:11">
      <c r="A85" s="37" t="s">
        <v>7104</v>
      </c>
      <c r="B85" s="229">
        <v>88309</v>
      </c>
      <c r="C85" s="236" t="str">
        <f>IFERROR(VLOOKUP(B85,'Serviços FEV2019'!$A$1:$AC$17000,2,),IFERROR(VLOOKUP(B85,'Insumos FEV2019'!$A$1:$AC$17010,2,),VLOOKUP(B85,'ORSE FEV2019'!$A$3:$S$16645,2,)))</f>
        <v>PEDREIRO COM ENCARGOS COMPLEMENTARES</v>
      </c>
      <c r="D85" s="212" t="str">
        <f>IFERROR(VLOOKUP(B85,'Serviços FEV2019'!$A$1:$AC$17000,3,),IFERROR(VLOOKUP(B85,'Insumos FEV2019'!$A$1:$AC$17010,3,),VLOOKUP(B85,'ORSE FEV2019'!$A$3:$S$16604,3,)))</f>
        <v>H</v>
      </c>
      <c r="E85" s="139">
        <v>0.82299999999999995</v>
      </c>
      <c r="F85" s="134">
        <f>IFERROR(VLOOKUP(B85,'Serviços FEV2019'!$A$1:$AC$17000,5,),IFERROR(VLOOKUP(B85,'Insumos FEV2019'!$A$1:$AC$17010,5,),VLOOKUP(B85,'ORSE FEV2019'!$A$3:$S$16604,4,)))</f>
        <v>15.89</v>
      </c>
      <c r="G85" s="140">
        <f t="shared" ref="G85" si="10">ROUND(F85*E85,2)</f>
        <v>13.08</v>
      </c>
      <c r="K85" s="376"/>
    </row>
    <row r="86" spans="1:11">
      <c r="A86" s="37"/>
      <c r="B86" s="229"/>
      <c r="C86" s="424" t="s">
        <v>153</v>
      </c>
      <c r="D86" s="424"/>
      <c r="E86" s="424"/>
      <c r="F86" s="424"/>
      <c r="G86" s="230">
        <f>SUM(G84:G85)</f>
        <v>18.310000000000002</v>
      </c>
      <c r="K86" s="376"/>
    </row>
    <row r="87" spans="1:11">
      <c r="A87" s="231"/>
      <c r="B87" s="232" t="s">
        <v>7</v>
      </c>
      <c r="C87" s="232" t="s">
        <v>149</v>
      </c>
      <c r="D87" s="232" t="s">
        <v>146</v>
      </c>
      <c r="E87" s="233" t="s">
        <v>125</v>
      </c>
      <c r="F87" s="232" t="s">
        <v>11</v>
      </c>
      <c r="G87" s="234" t="s">
        <v>2</v>
      </c>
      <c r="K87" s="376"/>
    </row>
    <row r="88" spans="1:11">
      <c r="A88" s="144" t="s">
        <v>6130</v>
      </c>
      <c r="B88" s="228">
        <v>142</v>
      </c>
      <c r="C88" s="237" t="str">
        <f>IFERROR(VLOOKUP(B88,'Serviços FEV2019'!$A$1:$AC$17000,2,),IFERROR(VLOOKUP(B88,'Insumos FEV2019'!$A$1:$AC$17010,2,),VLOOKUP(B88,'ORSE FEV2019'!$A$3:$S$16645,2,)))</f>
        <v>SELANTE ELASTICO MONOCOMPONENTE A BASE DE POLIURETANO PARA JUNTAS DIVERSAS</v>
      </c>
      <c r="D88" s="212" t="str">
        <f>IFERROR(VLOOKUP(B88,'Serviços FEV2019'!$A$1:$AC$17000,3,),IFERROR(VLOOKUP(B88,'Insumos FEV2019'!$A$1:$AC$17010,3,),VLOOKUP(B88,'ORSE FEV2019'!$A$3:$S$16604,3,)))</f>
        <v xml:space="preserve">310ML </v>
      </c>
      <c r="E88" s="139">
        <v>0.29670000000000002</v>
      </c>
      <c r="F88" s="134">
        <f>IFERROR(VLOOKUP(B88,'Serviços FEV2019'!$A$1:$AC$17000,5,),IFERROR(VLOOKUP(B88,'Insumos FEV2019'!$A$1:$AC$17010,5,),VLOOKUP(B88,'ORSE FEV2019'!$A$3:$S$16604,4,)))</f>
        <v>31.85</v>
      </c>
      <c r="G88" s="140">
        <f>ROUND(F88*E88,2)</f>
        <v>9.4499999999999993</v>
      </c>
      <c r="K88" s="376"/>
    </row>
    <row r="89" spans="1:11" ht="22.5">
      <c r="A89" s="37" t="s">
        <v>6130</v>
      </c>
      <c r="B89" s="228">
        <v>11950</v>
      </c>
      <c r="C89" s="237" t="str">
        <f>IFERROR(VLOOKUP(B89,'Serviços FEV2019'!$A$1:$AC$17000,2,),IFERROR(VLOOKUP(B89,'Insumos FEV2019'!$A$1:$AC$17010,2,),VLOOKUP(B89,'ORSE FEV2019'!$A$3:$S$16645,2,)))</f>
        <v>BUCHA DE NYLON SEM ABA S6, COM PARAFUSO DE 4,20 X 40 MM EM ACO ZINCADO COM ROSCA SOBERBA, CABECA CHATA E FENDA PHILLIPS</v>
      </c>
      <c r="D89" s="212" t="str">
        <f>IFERROR(VLOOKUP(B89,'Serviços FEV2019'!$A$1:$AC$17000,3,),IFERROR(VLOOKUP(B89,'Insumos FEV2019'!$A$1:$AC$17010,3,),VLOOKUP(B89,'ORSE FEV2019'!$A$3:$S$16604,3,)))</f>
        <v xml:space="preserve">UN    </v>
      </c>
      <c r="E89" s="139">
        <v>9.1999999999999993</v>
      </c>
      <c r="F89" s="134">
        <f>IFERROR(VLOOKUP(B89,'Serviços FEV2019'!$A$1:$AC$17000,5,),IFERROR(VLOOKUP(B89,'Insumos FEV2019'!$A$1:$AC$17010,5,),VLOOKUP(B89,'ORSE FEV2019'!$A$3:$S$16604,4,)))</f>
        <v>0.2</v>
      </c>
      <c r="G89" s="140">
        <f>ROUND(F89*E89,2)</f>
        <v>1.84</v>
      </c>
      <c r="K89" s="376"/>
    </row>
    <row r="90" spans="1:11" ht="33.75">
      <c r="A90" s="144" t="s">
        <v>6130</v>
      </c>
      <c r="B90" s="228">
        <v>34362</v>
      </c>
      <c r="C90" s="237" t="str">
        <f>IFERROR(VLOOKUP(B90,'Serviços FEV2019'!$A$1:$AC$17000,2,),IFERROR(VLOOKUP(B90,'Insumos FEV2019'!$A$1:$AC$17010,2,),VLOOKUP(B90,'ORSE FEV2019'!$A$3:$S$16645,2,)))</f>
        <v>JANELA DE CORRER EM ALUMINIO, 120 X 120 CM (A X L), 2 FLS, SEM BANDEIRA, ACABAMENTO ACET OU BRILHANTE,  BATENTE/REQUADRO DE 6 A 14 CM, COM VIDRO, SEM GUARNICAO/ALIZAR</v>
      </c>
      <c r="D90" s="212" t="str">
        <f>IFERROR(VLOOKUP(B90,'Serviços FEV2019'!$A$1:$AC$17000,3,),IFERROR(VLOOKUP(B90,'Insumos FEV2019'!$A$1:$AC$17010,3,),VLOOKUP(B90,'ORSE FEV2019'!$A$3:$S$16604,3,)))</f>
        <v xml:space="preserve">UN    </v>
      </c>
      <c r="E90" s="139">
        <v>0.2</v>
      </c>
      <c r="F90" s="134">
        <f>IFERROR(VLOOKUP(B90,'Serviços FEV2019'!$A$1:$AC$17000,5,),IFERROR(VLOOKUP(B90,'Insumos FEV2019'!$A$1:$AC$17010,5,),VLOOKUP(B90,'ORSE FEV2019'!$A$3:$S$16604,4,)))</f>
        <v>210.65</v>
      </c>
      <c r="G90" s="140">
        <f>ROUND(F90*E90,2)</f>
        <v>42.13</v>
      </c>
      <c r="K90" s="376"/>
    </row>
    <row r="91" spans="1:11">
      <c r="A91" s="144"/>
      <c r="B91" s="228"/>
      <c r="C91" s="425" t="s">
        <v>150</v>
      </c>
      <c r="D91" s="425"/>
      <c r="E91" s="425"/>
      <c r="F91" s="425"/>
      <c r="G91" s="242">
        <f>SUM(G88:G90)</f>
        <v>53.42</v>
      </c>
      <c r="K91" s="376"/>
    </row>
    <row r="92" spans="1:11" ht="15">
      <c r="A92" s="239"/>
      <c r="B92" s="238" t="str">
        <f>'Orç. Unificado'!A39</f>
        <v>4.</v>
      </c>
      <c r="C92" s="219" t="str">
        <f>'Orç. Unificado'!C39</f>
        <v>INSTALAÇÕES HIDRÁULICAS/SANITÁRIAS/DRENAGEM/GÁS</v>
      </c>
      <c r="D92" s="219"/>
      <c r="E92" s="219"/>
      <c r="F92" s="219"/>
      <c r="G92" s="263"/>
      <c r="K92" s="376"/>
    </row>
    <row r="93" spans="1:11">
      <c r="A93" s="136"/>
      <c r="B93" s="137" t="s">
        <v>211</v>
      </c>
      <c r="C93" s="135" t="s">
        <v>7126</v>
      </c>
      <c r="D93" s="137" t="s">
        <v>5580</v>
      </c>
      <c r="E93" s="135"/>
      <c r="F93" s="135"/>
      <c r="G93" s="266">
        <f>G98+G105</f>
        <v>137.25</v>
      </c>
      <c r="K93" s="376" t="s">
        <v>7111</v>
      </c>
    </row>
    <row r="94" spans="1:11">
      <c r="A94" s="221"/>
      <c r="B94" s="232" t="s">
        <v>7</v>
      </c>
      <c r="C94" s="222" t="s">
        <v>152</v>
      </c>
      <c r="D94" s="222" t="s">
        <v>146</v>
      </c>
      <c r="E94" s="223" t="s">
        <v>125</v>
      </c>
      <c r="F94" s="222" t="s">
        <v>11</v>
      </c>
      <c r="G94" s="224" t="s">
        <v>2</v>
      </c>
      <c r="K94" s="376"/>
    </row>
    <row r="95" spans="1:11">
      <c r="A95" s="144" t="s">
        <v>7104</v>
      </c>
      <c r="B95" s="228">
        <v>88316</v>
      </c>
      <c r="C95" s="236" t="str">
        <f>IFERROR(VLOOKUP(B95,'Serviços FEV2019'!$A$1:$AC$17000,2,),IFERROR(VLOOKUP(B95,'Insumos FEV2019'!$A$1:$AC$17010,2,),VLOOKUP(B95,'ORSE FEV2019'!$A$3:$S$16645,2,)))</f>
        <v>SERVENTE COM ENCARGOS COMPLEMENTARES</v>
      </c>
      <c r="D95" s="212" t="str">
        <f>IFERROR(VLOOKUP(B95,'Serviços FEV2019'!$A$1:$AC$17000,3,),IFERROR(VLOOKUP(B95,'Insumos FEV2019'!$A$1:$AC$17010,3,),VLOOKUP(B95,'ORSE FEV2019'!$A$3:$S$16604,3,)))</f>
        <v>H</v>
      </c>
      <c r="E95" s="139">
        <v>3.9249999999999998</v>
      </c>
      <c r="F95" s="134">
        <f>IFERROR(VLOOKUP(B95,'Serviços FEV2019'!$A$1:$AC$17000,5,),IFERROR(VLOOKUP(B95,'Insumos FEV2019'!$A$1:$AC$17010,5,),VLOOKUP(B95,'ORSE FEV2019'!$A$3:$S$16604,4,)))</f>
        <v>12.7</v>
      </c>
      <c r="G95" s="140">
        <f>ROUND(F95*E95,2)</f>
        <v>49.85</v>
      </c>
      <c r="K95" s="376"/>
    </row>
    <row r="96" spans="1:11">
      <c r="A96" s="37" t="s">
        <v>7104</v>
      </c>
      <c r="B96" s="229">
        <v>88309</v>
      </c>
      <c r="C96" s="236" t="str">
        <f>IFERROR(VLOOKUP(B96,'Serviços FEV2019'!$A$1:$AC$17000,2,),IFERROR(VLOOKUP(B96,'Insumos FEV2019'!$A$1:$AC$17010,2,),VLOOKUP(B96,'ORSE FEV2019'!$A$3:$S$16645,2,)))</f>
        <v>PEDREIRO COM ENCARGOS COMPLEMENTARES</v>
      </c>
      <c r="D96" s="212" t="str">
        <f>IFERROR(VLOOKUP(B96,'Serviços FEV2019'!$A$1:$AC$17000,3,),IFERROR(VLOOKUP(B96,'Insumos FEV2019'!$A$1:$AC$17010,3,),VLOOKUP(B96,'ORSE FEV2019'!$A$3:$S$16604,3,)))</f>
        <v>H</v>
      </c>
      <c r="E96" s="139">
        <v>0.75</v>
      </c>
      <c r="F96" s="134">
        <f>IFERROR(VLOOKUP(B96,'Serviços FEV2019'!$A$1:$AC$17000,5,),IFERROR(VLOOKUP(B96,'Insumos FEV2019'!$A$1:$AC$17010,5,),VLOOKUP(B96,'ORSE FEV2019'!$A$3:$S$16604,4,)))</f>
        <v>15.89</v>
      </c>
      <c r="G96" s="140">
        <f t="shared" ref="G96:G97" si="11">ROUND(F96*E96,2)</f>
        <v>11.92</v>
      </c>
      <c r="K96" s="376"/>
    </row>
    <row r="97" spans="1:11">
      <c r="A97" s="37" t="s">
        <v>7104</v>
      </c>
      <c r="B97" s="229">
        <v>88267</v>
      </c>
      <c r="C97" s="236" t="str">
        <f>IFERROR(VLOOKUP(B97,'Serviços FEV2019'!$A$1:$AC$17000,2,),IFERROR(VLOOKUP(B97,'Insumos FEV2019'!$A$1:$AC$17010,2,),VLOOKUP(B97,'ORSE FEV2019'!$A$3:$S$16645,2,)))</f>
        <v>ENCANADOR OU BOMBEIRO HIDRÁULICO COM ENCARGOS COMPLEMENTARES</v>
      </c>
      <c r="D97" s="212" t="str">
        <f>IFERROR(VLOOKUP(B97,'Serviços FEV2019'!$A$1:$AC$17000,3,),IFERROR(VLOOKUP(B97,'Insumos FEV2019'!$A$1:$AC$17010,3,),VLOOKUP(B97,'ORSE FEV2019'!$A$3:$S$16604,3,)))</f>
        <v>H</v>
      </c>
      <c r="E97" s="139">
        <v>1.22</v>
      </c>
      <c r="F97" s="134">
        <f>IFERROR(VLOOKUP(B97,'Serviços FEV2019'!$A$1:$AC$17000,5,),IFERROR(VLOOKUP(B97,'Insumos FEV2019'!$A$1:$AC$17010,5,),VLOOKUP(B97,'ORSE FEV2019'!$A$3:$S$16604,4,)))</f>
        <v>18.940000000000001</v>
      </c>
      <c r="G97" s="140">
        <f t="shared" si="11"/>
        <v>23.11</v>
      </c>
      <c r="K97" s="376"/>
    </row>
    <row r="98" spans="1:11">
      <c r="A98" s="37"/>
      <c r="B98" s="229"/>
      <c r="C98" s="424" t="s">
        <v>153</v>
      </c>
      <c r="D98" s="424"/>
      <c r="E98" s="424"/>
      <c r="F98" s="424"/>
      <c r="G98" s="230">
        <f>SUM(G95:G97)</f>
        <v>84.88</v>
      </c>
      <c r="K98" s="376"/>
    </row>
    <row r="99" spans="1:11">
      <c r="A99" s="231"/>
      <c r="B99" s="232" t="s">
        <v>7</v>
      </c>
      <c r="C99" s="232" t="s">
        <v>149</v>
      </c>
      <c r="D99" s="232" t="s">
        <v>146</v>
      </c>
      <c r="E99" s="233" t="s">
        <v>125</v>
      </c>
      <c r="F99" s="232" t="s">
        <v>11</v>
      </c>
      <c r="G99" s="234" t="s">
        <v>2</v>
      </c>
      <c r="K99" s="376"/>
    </row>
    <row r="100" spans="1:11">
      <c r="A100" s="144" t="s">
        <v>6130</v>
      </c>
      <c r="B100" s="228">
        <v>3146</v>
      </c>
      <c r="C100" s="237" t="str">
        <f>IFERROR(VLOOKUP(B100,'Serviços FEV2019'!$A$1:$AC$17000,2,),IFERROR(VLOOKUP(B100,'Insumos FEV2019'!$A$1:$AC$17010,2,),VLOOKUP(B100,'ORSE FEV2019'!$A$3:$S$16645,2,)))</f>
        <v>FITA VEDA ROSCA EM ROLOS DE 18 MM X 10 M (L X C)</v>
      </c>
      <c r="D100" s="212" t="str">
        <f>IFERROR(VLOOKUP(B100,'Serviços FEV2019'!$A$1:$AC$17000,3,),IFERROR(VLOOKUP(B100,'Insumos FEV2019'!$A$1:$AC$17010,3,),VLOOKUP(B100,'ORSE FEV2019'!$A$3:$S$16604,3,)))</f>
        <v xml:space="preserve">UN    </v>
      </c>
      <c r="E100" s="139">
        <v>2.25</v>
      </c>
      <c r="F100" s="134">
        <f>IFERROR(VLOOKUP(B100,'Serviços FEV2019'!$A$1:$AC$17000,5,),IFERROR(VLOOKUP(B100,'Insumos FEV2019'!$A$1:$AC$17010,5,),VLOOKUP(B100,'ORSE FEV2019'!$A$3:$S$16604,4,)))</f>
        <v>2.23</v>
      </c>
      <c r="G100" s="140">
        <f>ROUND(F100*E100,2)</f>
        <v>5.0199999999999996</v>
      </c>
      <c r="K100" s="376"/>
    </row>
    <row r="101" spans="1:11">
      <c r="A101" s="37" t="s">
        <v>6130</v>
      </c>
      <c r="B101" s="228">
        <v>367</v>
      </c>
      <c r="C101" s="237" t="str">
        <f>IFERROR(VLOOKUP(B101,'Serviços FEV2019'!$A$1:$AC$17000,2,),IFERROR(VLOOKUP(B101,'Insumos FEV2019'!$A$1:$AC$17010,2,),VLOOKUP(B101,'ORSE FEV2019'!$A$3:$S$16645,2,)))</f>
        <v>AREIA GROSSA - POSTO JAZIDA/FORNECEDOR (RETIRADO NA JAZIDA, SEM TRANSPORTE)</v>
      </c>
      <c r="D101" s="212" t="str">
        <f>IFERROR(VLOOKUP(B101,'Serviços FEV2019'!$A$1:$AC$17000,3,),IFERROR(VLOOKUP(B101,'Insumos FEV2019'!$A$1:$AC$17010,3,),VLOOKUP(B101,'ORSE FEV2019'!$A$3:$S$16604,3,)))</f>
        <v xml:space="preserve">M3    </v>
      </c>
      <c r="E101" s="139">
        <v>1.1999999999999999E-3</v>
      </c>
      <c r="F101" s="134">
        <f>IFERROR(VLOOKUP(B101,'Serviços FEV2019'!$A$1:$AC$17000,5,),IFERROR(VLOOKUP(B101,'Insumos FEV2019'!$A$1:$AC$17010,5,),VLOOKUP(B101,'ORSE FEV2019'!$A$3:$S$16604,4,)))</f>
        <v>60</v>
      </c>
      <c r="G101" s="140">
        <f>ROUND(F101*E101,2)</f>
        <v>7.0000000000000007E-2</v>
      </c>
      <c r="K101" s="376"/>
    </row>
    <row r="102" spans="1:11">
      <c r="A102" s="144" t="s">
        <v>6130</v>
      </c>
      <c r="B102" s="228">
        <v>1107</v>
      </c>
      <c r="C102" s="237" t="str">
        <f>IFERROR(VLOOKUP(B102,'Serviços FEV2019'!$A$1:$AC$17000,2,),IFERROR(VLOOKUP(B102,'Insumos FEV2019'!$A$1:$AC$17010,2,),VLOOKUP(B102,'ORSE FEV2019'!$A$3:$S$16645,2,)))</f>
        <v>CAL VIRGEM COMUM PARA ARGAMASSAS (NBR 6453)</v>
      </c>
      <c r="D102" s="212" t="str">
        <f>IFERROR(VLOOKUP(B102,'Serviços FEV2019'!$A$1:$AC$17000,3,),IFERROR(VLOOKUP(B102,'Insumos FEV2019'!$A$1:$AC$17010,3,),VLOOKUP(B102,'ORSE FEV2019'!$A$3:$S$16604,3,)))</f>
        <v xml:space="preserve">KG    </v>
      </c>
      <c r="E102" s="139">
        <v>0.185</v>
      </c>
      <c r="F102" s="134">
        <f>IFERROR(VLOOKUP(B102,'Serviços FEV2019'!$A$1:$AC$17000,5,),IFERROR(VLOOKUP(B102,'Insumos FEV2019'!$A$1:$AC$17010,5,),VLOOKUP(B102,'ORSE FEV2019'!$A$3:$S$16604,4,)))</f>
        <v>1.19</v>
      </c>
      <c r="G102" s="140">
        <f>ROUND(F102*E102,2)</f>
        <v>0.22</v>
      </c>
      <c r="K102" s="376"/>
    </row>
    <row r="103" spans="1:11">
      <c r="A103" s="37" t="s">
        <v>6130</v>
      </c>
      <c r="B103" s="228">
        <v>1380</v>
      </c>
      <c r="C103" s="237" t="str">
        <f>IFERROR(VLOOKUP(B103,'Serviços FEV2019'!$A$1:$AC$17000,2,),IFERROR(VLOOKUP(B103,'Insumos FEV2019'!$A$1:$AC$17010,2,),VLOOKUP(B103,'ORSE FEV2019'!$A$3:$S$16645,2,)))</f>
        <v>CIMENTO BRANCO</v>
      </c>
      <c r="D103" s="212" t="str">
        <f>IFERROR(VLOOKUP(B103,'Serviços FEV2019'!$A$1:$AC$17000,3,),IFERROR(VLOOKUP(B103,'Insumos FEV2019'!$A$1:$AC$17010,3,),VLOOKUP(B103,'ORSE FEV2019'!$A$3:$S$16604,3,)))</f>
        <v xml:space="preserve">KG    </v>
      </c>
      <c r="E103" s="139">
        <v>0.15</v>
      </c>
      <c r="F103" s="134">
        <f>IFERROR(VLOOKUP(B103,'Serviços FEV2019'!$A$1:$AC$17000,5,),IFERROR(VLOOKUP(B103,'Insumos FEV2019'!$A$1:$AC$17010,5,),VLOOKUP(B103,'ORSE FEV2019'!$A$3:$S$16604,4,)))</f>
        <v>2.93</v>
      </c>
      <c r="G103" s="140">
        <f t="shared" ref="G103" si="12">ROUND(F103*E103,2)</f>
        <v>0.44</v>
      </c>
      <c r="K103" s="376"/>
    </row>
    <row r="104" spans="1:11">
      <c r="A104" s="37" t="s">
        <v>6130</v>
      </c>
      <c r="B104" s="228">
        <v>9859</v>
      </c>
      <c r="C104" s="237" t="str">
        <f>IFERROR(VLOOKUP(B104,'Serviços FEV2019'!$A$1:$AC$17000,2,),IFERROR(VLOOKUP(B104,'Insumos FEV2019'!$A$1:$AC$17010,2,),VLOOKUP(B104,'ORSE FEV2019'!$A$3:$S$16645,2,)))</f>
        <v>TUBO PVC ROSCAVEL, 3/4",  AGUA FRIA PREDIAL</v>
      </c>
      <c r="D104" s="212" t="str">
        <f>IFERROR(VLOOKUP(B104,'Serviços FEV2019'!$A$1:$AC$17000,3,),IFERROR(VLOOKUP(B104,'Insumos FEV2019'!$A$1:$AC$17010,3,),VLOOKUP(B104,'ORSE FEV2019'!$A$3:$S$16604,3,)))</f>
        <v xml:space="preserve">M     </v>
      </c>
      <c r="E104" s="139">
        <v>7</v>
      </c>
      <c r="F104" s="134">
        <f>IFERROR(VLOOKUP(B104,'Serviços FEV2019'!$A$1:$AC$17000,5,),IFERROR(VLOOKUP(B104,'Insumos FEV2019'!$A$1:$AC$17010,5,),VLOOKUP(B104,'ORSE FEV2019'!$A$3:$S$16604,4,)))</f>
        <v>6.66</v>
      </c>
      <c r="G104" s="140">
        <f t="shared" ref="G104" si="13">ROUND(F104*E104,2)</f>
        <v>46.62</v>
      </c>
      <c r="K104" s="376"/>
    </row>
    <row r="105" spans="1:11">
      <c r="A105" s="144"/>
      <c r="B105" s="228"/>
      <c r="C105" s="425" t="s">
        <v>150</v>
      </c>
      <c r="D105" s="425"/>
      <c r="E105" s="425"/>
      <c r="F105" s="425"/>
      <c r="G105" s="242">
        <f>SUM(G100:G104)</f>
        <v>52.37</v>
      </c>
      <c r="K105" s="376"/>
    </row>
    <row r="106" spans="1:11" ht="22.5">
      <c r="A106" s="136"/>
      <c r="B106" s="137" t="s">
        <v>229</v>
      </c>
      <c r="C106" s="135" t="s">
        <v>7127</v>
      </c>
      <c r="D106" s="137" t="s">
        <v>5580</v>
      </c>
      <c r="E106" s="135"/>
      <c r="F106" s="135"/>
      <c r="G106" s="266">
        <f>G111+G120</f>
        <v>46.09</v>
      </c>
      <c r="K106" s="376" t="s">
        <v>7111</v>
      </c>
    </row>
    <row r="107" spans="1:11">
      <c r="A107" s="221"/>
      <c r="B107" s="232" t="s">
        <v>7</v>
      </c>
      <c r="C107" s="222" t="s">
        <v>152</v>
      </c>
      <c r="D107" s="222" t="s">
        <v>146</v>
      </c>
      <c r="E107" s="223" t="s">
        <v>125</v>
      </c>
      <c r="F107" s="222" t="s">
        <v>11</v>
      </c>
      <c r="G107" s="224" t="s">
        <v>2</v>
      </c>
      <c r="K107" s="376"/>
    </row>
    <row r="108" spans="1:11">
      <c r="A108" s="144" t="s">
        <v>7104</v>
      </c>
      <c r="B108" s="228">
        <v>88316</v>
      </c>
      <c r="C108" s="236" t="str">
        <f>IFERROR(VLOOKUP(B108,'Serviços FEV2019'!$A$1:$AC$17000,2,),IFERROR(VLOOKUP(B108,'Insumos FEV2019'!$A$1:$AC$17010,2,),VLOOKUP(B108,'ORSE FEV2019'!$A$3:$S$16645,2,)))</f>
        <v>SERVENTE COM ENCARGOS COMPLEMENTARES</v>
      </c>
      <c r="D108" s="212" t="str">
        <f>IFERROR(VLOOKUP(B108,'Serviços FEV2019'!$A$1:$AC$17000,3,),IFERROR(VLOOKUP(B108,'Insumos FEV2019'!$A$1:$AC$17010,3,),VLOOKUP(B108,'ORSE FEV2019'!$A$3:$S$16604,3,)))</f>
        <v>H</v>
      </c>
      <c r="E108" s="139">
        <v>0.65</v>
      </c>
      <c r="F108" s="134">
        <f>IFERROR(VLOOKUP(B108,'Serviços FEV2019'!$A$1:$AC$17000,5,),IFERROR(VLOOKUP(B108,'Insumos FEV2019'!$A$1:$AC$17010,5,),VLOOKUP(B108,'ORSE FEV2019'!$A$3:$S$16604,4,)))</f>
        <v>12.7</v>
      </c>
      <c r="G108" s="140">
        <f>ROUND(F108*E108,2)</f>
        <v>8.26</v>
      </c>
      <c r="K108" s="376"/>
    </row>
    <row r="109" spans="1:11">
      <c r="A109" s="37" t="s">
        <v>7104</v>
      </c>
      <c r="B109" s="229">
        <v>88309</v>
      </c>
      <c r="C109" s="236" t="str">
        <f>IFERROR(VLOOKUP(B109,'Serviços FEV2019'!$A$1:$AC$17000,2,),IFERROR(VLOOKUP(B109,'Insumos FEV2019'!$A$1:$AC$17010,2,),VLOOKUP(B109,'ORSE FEV2019'!$A$3:$S$16645,2,)))</f>
        <v>PEDREIRO COM ENCARGOS COMPLEMENTARES</v>
      </c>
      <c r="D109" s="212" t="str">
        <f>IFERROR(VLOOKUP(B109,'Serviços FEV2019'!$A$1:$AC$17000,3,),IFERROR(VLOOKUP(B109,'Insumos FEV2019'!$A$1:$AC$17010,3,),VLOOKUP(B109,'ORSE FEV2019'!$A$3:$S$16604,3,)))</f>
        <v>H</v>
      </c>
      <c r="E109" s="139">
        <v>0.01</v>
      </c>
      <c r="F109" s="134">
        <f>IFERROR(VLOOKUP(B109,'Serviços FEV2019'!$A$1:$AC$17000,5,),IFERROR(VLOOKUP(B109,'Insumos FEV2019'!$A$1:$AC$17010,5,),VLOOKUP(B109,'ORSE FEV2019'!$A$3:$S$16604,4,)))</f>
        <v>15.89</v>
      </c>
      <c r="G109" s="140">
        <f t="shared" ref="G109:G110" si="14">ROUND(F109*E109,2)</f>
        <v>0.16</v>
      </c>
      <c r="K109" s="376"/>
    </row>
    <row r="110" spans="1:11">
      <c r="A110" s="37" t="s">
        <v>7104</v>
      </c>
      <c r="B110" s="229">
        <v>88267</v>
      </c>
      <c r="C110" s="236" t="str">
        <f>IFERROR(VLOOKUP(B110,'Serviços FEV2019'!$A$1:$AC$17000,2,),IFERROR(VLOOKUP(B110,'Insumos FEV2019'!$A$1:$AC$17010,2,),VLOOKUP(B110,'ORSE FEV2019'!$A$3:$S$16645,2,)))</f>
        <v>ENCANADOR OU BOMBEIRO HIDRÁULICO COM ENCARGOS COMPLEMENTARES</v>
      </c>
      <c r="D110" s="212" t="str">
        <f>IFERROR(VLOOKUP(B110,'Serviços FEV2019'!$A$1:$AC$17000,3,),IFERROR(VLOOKUP(B110,'Insumos FEV2019'!$A$1:$AC$17010,3,),VLOOKUP(B110,'ORSE FEV2019'!$A$3:$S$16604,3,)))</f>
        <v>H</v>
      </c>
      <c r="E110" s="139">
        <v>0.65</v>
      </c>
      <c r="F110" s="134">
        <f>IFERROR(VLOOKUP(B110,'Serviços FEV2019'!$A$1:$AC$17000,5,),IFERROR(VLOOKUP(B110,'Insumos FEV2019'!$A$1:$AC$17010,5,),VLOOKUP(B110,'ORSE FEV2019'!$A$3:$S$16604,4,)))</f>
        <v>18.940000000000001</v>
      </c>
      <c r="G110" s="140">
        <f t="shared" si="14"/>
        <v>12.31</v>
      </c>
      <c r="K110" s="376"/>
    </row>
    <row r="111" spans="1:11">
      <c r="A111" s="37"/>
      <c r="B111" s="229"/>
      <c r="C111" s="424" t="s">
        <v>153</v>
      </c>
      <c r="D111" s="424"/>
      <c r="E111" s="424"/>
      <c r="F111" s="424"/>
      <c r="G111" s="230">
        <f>SUM(G108:G110)</f>
        <v>20.73</v>
      </c>
      <c r="K111" s="376"/>
    </row>
    <row r="112" spans="1:11">
      <c r="A112" s="231"/>
      <c r="B112" s="232" t="s">
        <v>7</v>
      </c>
      <c r="C112" s="232" t="s">
        <v>149</v>
      </c>
      <c r="D112" s="232" t="s">
        <v>146</v>
      </c>
      <c r="E112" s="233" t="s">
        <v>125</v>
      </c>
      <c r="F112" s="232" t="s">
        <v>11</v>
      </c>
      <c r="G112" s="234" t="s">
        <v>2</v>
      </c>
      <c r="K112" s="376"/>
    </row>
    <row r="113" spans="1:11" ht="22.5">
      <c r="A113" s="144" t="s">
        <v>6130</v>
      </c>
      <c r="B113" s="228">
        <v>20078</v>
      </c>
      <c r="C113" s="237" t="str">
        <f>IFERROR(VLOOKUP(B113,'Serviços FEV2019'!$A$1:$AC$17000,2,),IFERROR(VLOOKUP(B113,'Insumos FEV2019'!$A$1:$AC$17010,2,),VLOOKUP(B113,'ORSE FEV2019'!$A$3:$S$16645,2,)))</f>
        <v>PASTA LUBRIFICANTE PARA TUBOS E CONEXOES COM JUNTA ELASTICA (USO EM PVC, ACO, POLIETILENO E OUTROS) ( DE *400* G)</v>
      </c>
      <c r="D113" s="212" t="str">
        <f>IFERROR(VLOOKUP(B113,'Serviços FEV2019'!$A$1:$AC$17000,3,),IFERROR(VLOOKUP(B113,'Insumos FEV2019'!$A$1:$AC$17010,3,),VLOOKUP(B113,'ORSE FEV2019'!$A$3:$S$16604,3,)))</f>
        <v xml:space="preserve">UN    </v>
      </c>
      <c r="E113" s="139">
        <v>0.09</v>
      </c>
      <c r="F113" s="134">
        <f>IFERROR(VLOOKUP(B113,'Serviços FEV2019'!$A$1:$AC$17000,5,),IFERROR(VLOOKUP(B113,'Insumos FEV2019'!$A$1:$AC$17010,5,),VLOOKUP(B113,'ORSE FEV2019'!$A$3:$S$16604,4,)))</f>
        <v>13.23</v>
      </c>
      <c r="G113" s="140">
        <f>ROUND(F113*E113,2)</f>
        <v>1.19</v>
      </c>
      <c r="K113" s="376"/>
    </row>
    <row r="114" spans="1:11">
      <c r="A114" s="37" t="s">
        <v>6130</v>
      </c>
      <c r="B114" s="228">
        <v>20083</v>
      </c>
      <c r="C114" s="237" t="str">
        <f>IFERROR(VLOOKUP(B114,'Serviços FEV2019'!$A$1:$AC$17000,2,),IFERROR(VLOOKUP(B114,'Insumos FEV2019'!$A$1:$AC$17010,2,),VLOOKUP(B114,'ORSE FEV2019'!$A$3:$S$16645,2,)))</f>
        <v>SOLUCAO LIMPADORA PARA PVC, FRASCO COM 1000 CM3</v>
      </c>
      <c r="D114" s="212" t="str">
        <f>IFERROR(VLOOKUP(B114,'Serviços FEV2019'!$A$1:$AC$17000,3,),IFERROR(VLOOKUP(B114,'Insumos FEV2019'!$A$1:$AC$17010,3,),VLOOKUP(B114,'ORSE FEV2019'!$A$3:$S$16604,3,)))</f>
        <v xml:space="preserve">UN    </v>
      </c>
      <c r="E114" s="139">
        <v>0.06</v>
      </c>
      <c r="F114" s="134">
        <f>IFERROR(VLOOKUP(B114,'Serviços FEV2019'!$A$1:$AC$17000,5,),IFERROR(VLOOKUP(B114,'Insumos FEV2019'!$A$1:$AC$17010,5,),VLOOKUP(B114,'ORSE FEV2019'!$A$3:$S$16604,4,)))</f>
        <v>31.37</v>
      </c>
      <c r="G114" s="140">
        <f>ROUND(F114*E114,2)</f>
        <v>1.88</v>
      </c>
      <c r="K114" s="376"/>
    </row>
    <row r="115" spans="1:11">
      <c r="A115" s="144" t="s">
        <v>6130</v>
      </c>
      <c r="B115" s="228">
        <v>3516</v>
      </c>
      <c r="C115" s="237" t="str">
        <f>IFERROR(VLOOKUP(B115,'Serviços FEV2019'!$A$1:$AC$17000,2,),IFERROR(VLOOKUP(B115,'Insumos FEV2019'!$A$1:$AC$17010,2,),VLOOKUP(B115,'ORSE FEV2019'!$A$3:$S$16645,2,)))</f>
        <v>JOELHO PVC, SOLDAVEL, BB, 45 GRAUS, DN 40 MM, PARA ESGOTO PREDIAL</v>
      </c>
      <c r="D115" s="212" t="str">
        <f>IFERROR(VLOOKUP(B115,'Serviços FEV2019'!$A$1:$AC$17000,3,),IFERROR(VLOOKUP(B115,'Insumos FEV2019'!$A$1:$AC$17010,3,),VLOOKUP(B115,'ORSE FEV2019'!$A$3:$S$16604,3,)))</f>
        <v xml:space="preserve">UN    </v>
      </c>
      <c r="E115" s="139">
        <v>3</v>
      </c>
      <c r="F115" s="134">
        <f>IFERROR(VLOOKUP(B115,'Serviços FEV2019'!$A$1:$AC$17000,5,),IFERROR(VLOOKUP(B115,'Insumos FEV2019'!$A$1:$AC$17010,5,),VLOOKUP(B115,'ORSE FEV2019'!$A$3:$S$16604,4,)))</f>
        <v>0.6</v>
      </c>
      <c r="G115" s="140">
        <f>ROUND(F115*E115,2)</f>
        <v>1.8</v>
      </c>
      <c r="K115" s="376"/>
    </row>
    <row r="116" spans="1:11">
      <c r="A116" s="37" t="s">
        <v>6130</v>
      </c>
      <c r="B116" s="228">
        <v>3517</v>
      </c>
      <c r="C116" s="237" t="str">
        <f>IFERROR(VLOOKUP(B116,'Serviços FEV2019'!$A$1:$AC$17000,2,),IFERROR(VLOOKUP(B116,'Insumos FEV2019'!$A$1:$AC$17010,2,),VLOOKUP(B116,'ORSE FEV2019'!$A$3:$S$16645,2,)))</f>
        <v>JOELHO PVC, SOLDAVEL, BB, 90 GRAUS, DN 40 MM, PARA ESGOTO PREDIAL</v>
      </c>
      <c r="D116" s="212" t="str">
        <f>IFERROR(VLOOKUP(B116,'Serviços FEV2019'!$A$1:$AC$17000,3,),IFERROR(VLOOKUP(B116,'Insumos FEV2019'!$A$1:$AC$17010,3,),VLOOKUP(B116,'ORSE FEV2019'!$A$3:$S$16604,3,)))</f>
        <v xml:space="preserve">UN    </v>
      </c>
      <c r="E116" s="139">
        <v>3</v>
      </c>
      <c r="F116" s="134">
        <f>IFERROR(VLOOKUP(B116,'Serviços FEV2019'!$A$1:$AC$17000,5,),IFERROR(VLOOKUP(B116,'Insumos FEV2019'!$A$1:$AC$17010,5,),VLOOKUP(B116,'ORSE FEV2019'!$A$3:$S$16604,4,)))</f>
        <v>2.12</v>
      </c>
      <c r="G116" s="140">
        <f t="shared" ref="G116:G117" si="15">ROUND(F116*E116,2)</f>
        <v>6.36</v>
      </c>
      <c r="K116" s="376"/>
    </row>
    <row r="117" spans="1:11">
      <c r="A117" s="37" t="s">
        <v>6130</v>
      </c>
      <c r="B117" s="228">
        <v>3767</v>
      </c>
      <c r="C117" s="237" t="str">
        <f>IFERROR(VLOOKUP(B117,'Serviços FEV2019'!$A$1:$AC$17000,2,),IFERROR(VLOOKUP(B117,'Insumos FEV2019'!$A$1:$AC$17010,2,),VLOOKUP(B117,'ORSE FEV2019'!$A$3:$S$16645,2,)))</f>
        <v>LIXA EM FOLHA PARA PAREDE OU MADEIRA, NUMERO 120 (COR VERMELHA)</v>
      </c>
      <c r="D117" s="212" t="str">
        <f>IFERROR(VLOOKUP(B117,'Serviços FEV2019'!$A$1:$AC$17000,3,),IFERROR(VLOOKUP(B117,'Insumos FEV2019'!$A$1:$AC$17010,3,),VLOOKUP(B117,'ORSE FEV2019'!$A$3:$S$16604,3,)))</f>
        <v xml:space="preserve">UN    </v>
      </c>
      <c r="E117" s="139">
        <v>0.2</v>
      </c>
      <c r="F117" s="134">
        <f>IFERROR(VLOOKUP(B117,'Serviços FEV2019'!$A$1:$AC$17000,5,),IFERROR(VLOOKUP(B117,'Insumos FEV2019'!$A$1:$AC$17010,5,),VLOOKUP(B117,'ORSE FEV2019'!$A$3:$S$16604,4,)))</f>
        <v>0.39</v>
      </c>
      <c r="G117" s="140">
        <f t="shared" si="15"/>
        <v>0.08</v>
      </c>
      <c r="K117" s="376"/>
    </row>
    <row r="118" spans="1:11">
      <c r="A118" s="37" t="s">
        <v>6130</v>
      </c>
      <c r="B118" s="228">
        <v>9835</v>
      </c>
      <c r="C118" s="237" t="str">
        <f>IFERROR(VLOOKUP(B118,'Serviços FEV2019'!$A$1:$AC$17000,2,),IFERROR(VLOOKUP(B118,'Insumos FEV2019'!$A$1:$AC$17010,2,),VLOOKUP(B118,'ORSE FEV2019'!$A$3:$S$16645,2,)))</f>
        <v>TUBO PVC  SERIE NORMAL, DN 40 MM, PARA ESGOTO  PREDIAL (NBR 5688)</v>
      </c>
      <c r="D118" s="212" t="str">
        <f>IFERROR(VLOOKUP(B118,'Serviços FEV2019'!$A$1:$AC$17000,3,),IFERROR(VLOOKUP(B118,'Insumos FEV2019'!$A$1:$AC$17010,3,),VLOOKUP(B118,'ORSE FEV2019'!$A$3:$S$16604,3,)))</f>
        <v xml:space="preserve">M     </v>
      </c>
      <c r="E118" s="139">
        <v>4</v>
      </c>
      <c r="F118" s="134">
        <f>IFERROR(VLOOKUP(B118,'Serviços FEV2019'!$A$1:$AC$17000,5,),IFERROR(VLOOKUP(B118,'Insumos FEV2019'!$A$1:$AC$17010,5,),VLOOKUP(B118,'ORSE FEV2019'!$A$3:$S$16604,4,)))</f>
        <v>3.05</v>
      </c>
      <c r="G118" s="140">
        <f t="shared" ref="G118:G119" si="16">ROUND(F118*E118,2)</f>
        <v>12.2</v>
      </c>
      <c r="K118" s="376"/>
    </row>
    <row r="119" spans="1:11" ht="22.5">
      <c r="A119" s="37" t="s">
        <v>6130</v>
      </c>
      <c r="B119" s="228">
        <v>39719</v>
      </c>
      <c r="C119" s="237" t="str">
        <f>IFERROR(VLOOKUP(B119,'Serviços FEV2019'!$A$1:$AC$17000,2,),IFERROR(VLOOKUP(B119,'Insumos FEV2019'!$A$1:$AC$17010,2,),VLOOKUP(B119,'ORSE FEV2019'!$A$3:$S$16645,2,)))</f>
        <v>ADESIVO LIQUIDO A BASE DE RESINAS PARA COLAGEM DE ESPUMA DE ISOLAMENTO TERMICO FLEXIVEL</v>
      </c>
      <c r="D119" s="212" t="str">
        <f>IFERROR(VLOOKUP(B119,'Serviços FEV2019'!$A$1:$AC$17000,3,),IFERROR(VLOOKUP(B119,'Insumos FEV2019'!$A$1:$AC$17010,3,),VLOOKUP(B119,'ORSE FEV2019'!$A$3:$S$16604,3,)))</f>
        <v xml:space="preserve">L     </v>
      </c>
      <c r="E119" s="139">
        <v>3.9E-2</v>
      </c>
      <c r="F119" s="134">
        <f>IFERROR(VLOOKUP(B119,'Serviços FEV2019'!$A$1:$AC$17000,5,),IFERROR(VLOOKUP(B119,'Insumos FEV2019'!$A$1:$AC$17010,5,),VLOOKUP(B119,'ORSE FEV2019'!$A$3:$S$16604,4,)))</f>
        <v>47.32</v>
      </c>
      <c r="G119" s="140">
        <f t="shared" si="16"/>
        <v>1.85</v>
      </c>
      <c r="K119" s="376"/>
    </row>
    <row r="120" spans="1:11">
      <c r="A120" s="144"/>
      <c r="B120" s="228"/>
      <c r="C120" s="425" t="s">
        <v>150</v>
      </c>
      <c r="D120" s="425"/>
      <c r="E120" s="425"/>
      <c r="F120" s="425"/>
      <c r="G120" s="242">
        <f>SUM(G113:G119)</f>
        <v>25.36</v>
      </c>
      <c r="K120" s="376"/>
    </row>
    <row r="121" spans="1:11">
      <c r="A121" s="136"/>
      <c r="B121" s="137" t="s">
        <v>5602</v>
      </c>
      <c r="C121" s="135" t="s">
        <v>7128</v>
      </c>
      <c r="D121" s="137" t="s">
        <v>5580</v>
      </c>
      <c r="E121" s="135"/>
      <c r="F121" s="135"/>
      <c r="G121" s="266">
        <f>G126+G135</f>
        <v>52.94</v>
      </c>
      <c r="K121" s="376" t="s">
        <v>7111</v>
      </c>
    </row>
    <row r="122" spans="1:11">
      <c r="A122" s="221"/>
      <c r="B122" s="232" t="s">
        <v>7</v>
      </c>
      <c r="C122" s="222" t="s">
        <v>152</v>
      </c>
      <c r="D122" s="222" t="s">
        <v>146</v>
      </c>
      <c r="E122" s="223" t="s">
        <v>125</v>
      </c>
      <c r="F122" s="222" t="s">
        <v>11</v>
      </c>
      <c r="G122" s="224" t="s">
        <v>2</v>
      </c>
      <c r="K122" s="376"/>
    </row>
    <row r="123" spans="1:11">
      <c r="A123" s="144" t="s">
        <v>7104</v>
      </c>
      <c r="B123" s="228">
        <v>88316</v>
      </c>
      <c r="C123" s="236" t="str">
        <f>IFERROR(VLOOKUP(B123,'Serviços FEV2019'!$A$1:$AC$17000,2,),IFERROR(VLOOKUP(B123,'Insumos FEV2019'!$A$1:$AC$17010,2,),VLOOKUP(B123,'ORSE FEV2019'!$A$3:$S$16645,2,)))</f>
        <v>SERVENTE COM ENCARGOS COMPLEMENTARES</v>
      </c>
      <c r="D123" s="212" t="str">
        <f>IFERROR(VLOOKUP(B123,'Serviços FEV2019'!$A$1:$AC$17000,3,),IFERROR(VLOOKUP(B123,'Insumos FEV2019'!$A$1:$AC$17010,3,),VLOOKUP(B123,'ORSE FEV2019'!$A$3:$S$16604,3,)))</f>
        <v>H</v>
      </c>
      <c r="E123" s="139">
        <v>0.4</v>
      </c>
      <c r="F123" s="134">
        <f>IFERROR(VLOOKUP(B123,'Serviços FEV2019'!$A$1:$AC$17000,5,),IFERROR(VLOOKUP(B123,'Insumos FEV2019'!$A$1:$AC$17010,5,),VLOOKUP(B123,'ORSE FEV2019'!$A$3:$S$16604,4,)))</f>
        <v>12.7</v>
      </c>
      <c r="G123" s="140">
        <f>ROUND(F123*E123,2)</f>
        <v>5.08</v>
      </c>
      <c r="K123" s="376"/>
    </row>
    <row r="124" spans="1:11">
      <c r="A124" s="37" t="s">
        <v>7104</v>
      </c>
      <c r="B124" s="229">
        <v>88309</v>
      </c>
      <c r="C124" s="236" t="str">
        <f>IFERROR(VLOOKUP(B124,'Serviços FEV2019'!$A$1:$AC$17000,2,),IFERROR(VLOOKUP(B124,'Insumos FEV2019'!$A$1:$AC$17010,2,),VLOOKUP(B124,'ORSE FEV2019'!$A$3:$S$16645,2,)))</f>
        <v>PEDREIRO COM ENCARGOS COMPLEMENTARES</v>
      </c>
      <c r="D124" s="212" t="str">
        <f>IFERROR(VLOOKUP(B124,'Serviços FEV2019'!$A$1:$AC$17000,3,),IFERROR(VLOOKUP(B124,'Insumos FEV2019'!$A$1:$AC$17010,3,),VLOOKUP(B124,'ORSE FEV2019'!$A$3:$S$16604,3,)))</f>
        <v>H</v>
      </c>
      <c r="E124" s="139">
        <v>0.01</v>
      </c>
      <c r="F124" s="134">
        <f>IFERROR(VLOOKUP(B124,'Serviços FEV2019'!$A$1:$AC$17000,5,),IFERROR(VLOOKUP(B124,'Insumos FEV2019'!$A$1:$AC$17010,5,),VLOOKUP(B124,'ORSE FEV2019'!$A$3:$S$16604,4,)))</f>
        <v>15.89</v>
      </c>
      <c r="G124" s="140">
        <f t="shared" ref="G124:G125" si="17">ROUND(F124*E124,2)</f>
        <v>0.16</v>
      </c>
      <c r="K124" s="376"/>
    </row>
    <row r="125" spans="1:11">
      <c r="A125" s="37" t="s">
        <v>7104</v>
      </c>
      <c r="B125" s="229">
        <v>88267</v>
      </c>
      <c r="C125" s="236" t="str">
        <f>IFERROR(VLOOKUP(B125,'Serviços FEV2019'!$A$1:$AC$17000,2,),IFERROR(VLOOKUP(B125,'Insumos FEV2019'!$A$1:$AC$17010,2,),VLOOKUP(B125,'ORSE FEV2019'!$A$3:$S$16645,2,)))</f>
        <v>ENCANADOR OU BOMBEIRO HIDRÁULICO COM ENCARGOS COMPLEMENTARES</v>
      </c>
      <c r="D125" s="212" t="str">
        <f>IFERROR(VLOOKUP(B125,'Serviços FEV2019'!$A$1:$AC$17000,3,),IFERROR(VLOOKUP(B125,'Insumos FEV2019'!$A$1:$AC$17010,3,),VLOOKUP(B125,'ORSE FEV2019'!$A$3:$S$16604,3,)))</f>
        <v>H</v>
      </c>
      <c r="E125" s="139">
        <v>0.4</v>
      </c>
      <c r="F125" s="134">
        <f>IFERROR(VLOOKUP(B125,'Serviços FEV2019'!$A$1:$AC$17000,5,),IFERROR(VLOOKUP(B125,'Insumos FEV2019'!$A$1:$AC$17010,5,),VLOOKUP(B125,'ORSE FEV2019'!$A$3:$S$16604,4,)))</f>
        <v>18.940000000000001</v>
      </c>
      <c r="G125" s="140">
        <f t="shared" si="17"/>
        <v>7.58</v>
      </c>
      <c r="K125" s="376"/>
    </row>
    <row r="126" spans="1:11">
      <c r="A126" s="37"/>
      <c r="B126" s="229"/>
      <c r="C126" s="424" t="s">
        <v>153</v>
      </c>
      <c r="D126" s="424"/>
      <c r="E126" s="424"/>
      <c r="F126" s="424"/>
      <c r="G126" s="230">
        <f>SUM(G123:G125)</f>
        <v>12.82</v>
      </c>
      <c r="K126" s="376"/>
    </row>
    <row r="127" spans="1:11">
      <c r="A127" s="231"/>
      <c r="B127" s="232" t="s">
        <v>7</v>
      </c>
      <c r="C127" s="232" t="s">
        <v>149</v>
      </c>
      <c r="D127" s="232" t="s">
        <v>146</v>
      </c>
      <c r="E127" s="233" t="s">
        <v>125</v>
      </c>
      <c r="F127" s="232" t="s">
        <v>11</v>
      </c>
      <c r="G127" s="234" t="s">
        <v>2</v>
      </c>
      <c r="K127" s="376"/>
    </row>
    <row r="128" spans="1:11" ht="22.5">
      <c r="A128" s="144" t="s">
        <v>6130</v>
      </c>
      <c r="B128" s="228">
        <v>20078</v>
      </c>
      <c r="C128" s="237" t="str">
        <f>IFERROR(VLOOKUP(B128,'Serviços FEV2019'!$A$1:$AC$17000,2,),IFERROR(VLOOKUP(B128,'Insumos FEV2019'!$A$1:$AC$17010,2,),VLOOKUP(B128,'ORSE FEV2019'!$A$3:$S$16645,2,)))</f>
        <v>PASTA LUBRIFICANTE PARA TUBOS E CONEXOES COM JUNTA ELASTICA (USO EM PVC, ACO, POLIETILENO E OUTROS) ( DE *400* G)</v>
      </c>
      <c r="D128" s="212" t="str">
        <f>IFERROR(VLOOKUP(B128,'Serviços FEV2019'!$A$1:$AC$17000,3,),IFERROR(VLOOKUP(B128,'Insumos FEV2019'!$A$1:$AC$17010,3,),VLOOKUP(B128,'ORSE FEV2019'!$A$3:$S$16604,3,)))</f>
        <v xml:space="preserve">UN    </v>
      </c>
      <c r="E128" s="139">
        <v>1E-3</v>
      </c>
      <c r="F128" s="134">
        <f>IFERROR(VLOOKUP(B128,'Serviços FEV2019'!$A$1:$AC$17000,5,),IFERROR(VLOOKUP(B128,'Insumos FEV2019'!$A$1:$AC$17010,5,),VLOOKUP(B128,'ORSE FEV2019'!$A$3:$S$16604,4,)))</f>
        <v>13.23</v>
      </c>
      <c r="G128" s="140">
        <f>ROUND(F128*E128,2)</f>
        <v>0.01</v>
      </c>
      <c r="K128" s="376"/>
    </row>
    <row r="129" spans="1:11">
      <c r="A129" s="37" t="s">
        <v>6130</v>
      </c>
      <c r="B129" s="228">
        <v>20083</v>
      </c>
      <c r="C129" s="237" t="str">
        <f>IFERROR(VLOOKUP(B129,'Serviços FEV2019'!$A$1:$AC$17000,2,),IFERROR(VLOOKUP(B129,'Insumos FEV2019'!$A$1:$AC$17010,2,),VLOOKUP(B129,'ORSE FEV2019'!$A$3:$S$16645,2,)))</f>
        <v>SOLUCAO LIMPADORA PARA PVC, FRASCO COM 1000 CM3</v>
      </c>
      <c r="D129" s="212" t="str">
        <f>IFERROR(VLOOKUP(B129,'Serviços FEV2019'!$A$1:$AC$17000,3,),IFERROR(VLOOKUP(B129,'Insumos FEV2019'!$A$1:$AC$17010,3,),VLOOKUP(B129,'ORSE FEV2019'!$A$3:$S$16604,3,)))</f>
        <v xml:space="preserve">UN    </v>
      </c>
      <c r="E129" s="139">
        <v>1E-3</v>
      </c>
      <c r="F129" s="134">
        <f>IFERROR(VLOOKUP(B129,'Serviços FEV2019'!$A$1:$AC$17000,5,),IFERROR(VLOOKUP(B129,'Insumos FEV2019'!$A$1:$AC$17010,5,),VLOOKUP(B129,'ORSE FEV2019'!$A$3:$S$16604,4,)))</f>
        <v>31.37</v>
      </c>
      <c r="G129" s="140">
        <f>ROUND(F129*E129,2)</f>
        <v>0.03</v>
      </c>
      <c r="K129" s="376"/>
    </row>
    <row r="130" spans="1:11" ht="22.5">
      <c r="A130" s="144" t="s">
        <v>6130</v>
      </c>
      <c r="B130" s="228">
        <v>10908</v>
      </c>
      <c r="C130" s="237" t="str">
        <f>IFERROR(VLOOKUP(B130,'Serviços FEV2019'!$A$1:$AC$17000,2,),IFERROR(VLOOKUP(B130,'Insumos FEV2019'!$A$1:$AC$17010,2,),VLOOKUP(B130,'ORSE FEV2019'!$A$3:$S$16645,2,)))</f>
        <v>JUNCAO DE REDUCAO INVERTIDA, PVC SOLDAVEL, 100 X 50 MM, SERIE NORMAL PARA ESGOTO PREDIAL</v>
      </c>
      <c r="D130" s="212" t="str">
        <f>IFERROR(VLOOKUP(B130,'Serviços FEV2019'!$A$1:$AC$17000,3,),IFERROR(VLOOKUP(B130,'Insumos FEV2019'!$A$1:$AC$17010,3,),VLOOKUP(B130,'ORSE FEV2019'!$A$3:$S$16604,3,)))</f>
        <v xml:space="preserve">UN    </v>
      </c>
      <c r="E130" s="139">
        <v>1</v>
      </c>
      <c r="F130" s="134">
        <f>IFERROR(VLOOKUP(B130,'Serviços FEV2019'!$A$1:$AC$17000,5,),IFERROR(VLOOKUP(B130,'Insumos FEV2019'!$A$1:$AC$17010,5,),VLOOKUP(B130,'ORSE FEV2019'!$A$3:$S$16604,4,)))</f>
        <v>10.09</v>
      </c>
      <c r="G130" s="140">
        <f>ROUND(F130*E130,2)</f>
        <v>10.09</v>
      </c>
      <c r="K130" s="376"/>
    </row>
    <row r="131" spans="1:11">
      <c r="A131" s="37" t="s">
        <v>6130</v>
      </c>
      <c r="B131" s="228">
        <v>3520</v>
      </c>
      <c r="C131" s="237" t="str">
        <f>IFERROR(VLOOKUP(B131,'Serviços FEV2019'!$A$1:$AC$17000,2,),IFERROR(VLOOKUP(B131,'Insumos FEV2019'!$A$1:$AC$17010,2,),VLOOKUP(B131,'ORSE FEV2019'!$A$3:$S$16645,2,)))</f>
        <v>JOELHO PVC, SOLDAVEL, PB, 90 GRAUS, DN 100 MM, PARA ESGOTO PREDIAL</v>
      </c>
      <c r="D131" s="212" t="str">
        <f>IFERROR(VLOOKUP(B131,'Serviços FEV2019'!$A$1:$AC$17000,3,),IFERROR(VLOOKUP(B131,'Insumos FEV2019'!$A$1:$AC$17010,3,),VLOOKUP(B131,'ORSE FEV2019'!$A$3:$S$16604,3,)))</f>
        <v xml:space="preserve">UN    </v>
      </c>
      <c r="E131" s="139">
        <v>2</v>
      </c>
      <c r="F131" s="134">
        <f>IFERROR(VLOOKUP(B131,'Serviços FEV2019'!$A$1:$AC$17000,5,),IFERROR(VLOOKUP(B131,'Insumos FEV2019'!$A$1:$AC$17010,5,),VLOOKUP(B131,'ORSE FEV2019'!$A$3:$S$16604,4,)))</f>
        <v>4.8099999999999996</v>
      </c>
      <c r="G131" s="140">
        <f t="shared" ref="G131:G134" si="18">ROUND(F131*E131,2)</f>
        <v>9.6199999999999992</v>
      </c>
      <c r="K131" s="376"/>
    </row>
    <row r="132" spans="1:11">
      <c r="A132" s="37" t="s">
        <v>6130</v>
      </c>
      <c r="B132" s="228">
        <v>3767</v>
      </c>
      <c r="C132" s="237" t="str">
        <f>IFERROR(VLOOKUP(B132,'Serviços FEV2019'!$A$1:$AC$17000,2,),IFERROR(VLOOKUP(B132,'Insumos FEV2019'!$A$1:$AC$17010,2,),VLOOKUP(B132,'ORSE FEV2019'!$A$3:$S$16645,2,)))</f>
        <v>LIXA EM FOLHA PARA PAREDE OU MADEIRA, NUMERO 120 (COR VERMELHA)</v>
      </c>
      <c r="D132" s="212" t="str">
        <f>IFERROR(VLOOKUP(B132,'Serviços FEV2019'!$A$1:$AC$17000,3,),IFERROR(VLOOKUP(B132,'Insumos FEV2019'!$A$1:$AC$17010,3,),VLOOKUP(B132,'ORSE FEV2019'!$A$3:$S$16604,3,)))</f>
        <v xml:space="preserve">UN    </v>
      </c>
      <c r="E132" s="139">
        <v>0.2</v>
      </c>
      <c r="F132" s="134">
        <f>IFERROR(VLOOKUP(B132,'Serviços FEV2019'!$A$1:$AC$17000,5,),IFERROR(VLOOKUP(B132,'Insumos FEV2019'!$A$1:$AC$17010,5,),VLOOKUP(B132,'ORSE FEV2019'!$A$3:$S$16604,4,)))</f>
        <v>0.39</v>
      </c>
      <c r="G132" s="140">
        <f t="shared" si="18"/>
        <v>0.08</v>
      </c>
      <c r="K132" s="376"/>
    </row>
    <row r="133" spans="1:11">
      <c r="A133" s="37" t="s">
        <v>6130</v>
      </c>
      <c r="B133" s="228">
        <v>36365</v>
      </c>
      <c r="C133" s="237" t="str">
        <f>IFERROR(VLOOKUP(B133,'Serviços FEV2019'!$A$1:$AC$17000,2,),IFERROR(VLOOKUP(B133,'Insumos FEV2019'!$A$1:$AC$17010,2,),VLOOKUP(B133,'ORSE FEV2019'!$A$3:$S$16645,2,)))</f>
        <v>TUBO COLETOR DE ESGOTO PVC, JEI, DN 100 MM (NBR  7362)</v>
      </c>
      <c r="D133" s="212" t="str">
        <f>IFERROR(VLOOKUP(B133,'Serviços FEV2019'!$A$1:$AC$17000,3,),IFERROR(VLOOKUP(B133,'Insumos FEV2019'!$A$1:$AC$17010,3,),VLOOKUP(B133,'ORSE FEV2019'!$A$3:$S$16604,3,)))</f>
        <v xml:space="preserve">M     </v>
      </c>
      <c r="E133" s="139">
        <v>1</v>
      </c>
      <c r="F133" s="134">
        <f>IFERROR(VLOOKUP(B133,'Serviços FEV2019'!$A$1:$AC$17000,5,),IFERROR(VLOOKUP(B133,'Insumos FEV2019'!$A$1:$AC$17010,5,),VLOOKUP(B133,'ORSE FEV2019'!$A$3:$S$16604,4,)))</f>
        <v>18.440000000000001</v>
      </c>
      <c r="G133" s="140">
        <f t="shared" si="18"/>
        <v>18.440000000000001</v>
      </c>
      <c r="K133" s="376"/>
    </row>
    <row r="134" spans="1:11" ht="22.5">
      <c r="A134" s="37" t="s">
        <v>6130</v>
      </c>
      <c r="B134" s="228">
        <v>39719</v>
      </c>
      <c r="C134" s="237" t="str">
        <f>IFERROR(VLOOKUP(B134,'Serviços FEV2019'!$A$1:$AC$17000,2,),IFERROR(VLOOKUP(B134,'Insumos FEV2019'!$A$1:$AC$17010,2,),VLOOKUP(B134,'ORSE FEV2019'!$A$3:$S$16645,2,)))</f>
        <v>ADESIVO LIQUIDO A BASE DE RESINAS PARA COLAGEM DE ESPUMA DE ISOLAMENTO TERMICO FLEXIVEL</v>
      </c>
      <c r="D134" s="212" t="str">
        <f>IFERROR(VLOOKUP(B134,'Serviços FEV2019'!$A$1:$AC$17000,3,),IFERROR(VLOOKUP(B134,'Insumos FEV2019'!$A$1:$AC$17010,3,),VLOOKUP(B134,'ORSE FEV2019'!$A$3:$S$16604,3,)))</f>
        <v xml:space="preserve">L     </v>
      </c>
      <c r="E134" s="139">
        <v>3.9E-2</v>
      </c>
      <c r="F134" s="134">
        <f>IFERROR(VLOOKUP(B134,'Serviços FEV2019'!$A$1:$AC$17000,5,),IFERROR(VLOOKUP(B134,'Insumos FEV2019'!$A$1:$AC$17010,5,),VLOOKUP(B134,'ORSE FEV2019'!$A$3:$S$16604,4,)))</f>
        <v>47.32</v>
      </c>
      <c r="G134" s="140">
        <f t="shared" si="18"/>
        <v>1.85</v>
      </c>
      <c r="K134" s="376"/>
    </row>
    <row r="135" spans="1:11">
      <c r="A135" s="144"/>
      <c r="B135" s="228"/>
      <c r="C135" s="425" t="s">
        <v>150</v>
      </c>
      <c r="D135" s="425"/>
      <c r="E135" s="425"/>
      <c r="F135" s="425"/>
      <c r="G135" s="242">
        <f>SUM(G128:G134)</f>
        <v>40.119999999999997</v>
      </c>
      <c r="K135" s="376"/>
    </row>
    <row r="136" spans="1:11" ht="22.5">
      <c r="A136" s="136"/>
      <c r="B136" s="137" t="s">
        <v>5603</v>
      </c>
      <c r="C136" s="135" t="s">
        <v>7076</v>
      </c>
      <c r="D136" s="137" t="s">
        <v>5580</v>
      </c>
      <c r="E136" s="135"/>
      <c r="F136" s="135"/>
      <c r="G136" s="266">
        <f>G140+G143</f>
        <v>418.25</v>
      </c>
      <c r="K136" s="376" t="s">
        <v>7111</v>
      </c>
    </row>
    <row r="137" spans="1:11">
      <c r="A137" s="221"/>
      <c r="B137" s="232" t="s">
        <v>7</v>
      </c>
      <c r="C137" s="222" t="s">
        <v>152</v>
      </c>
      <c r="D137" s="222" t="s">
        <v>146</v>
      </c>
      <c r="E137" s="223" t="s">
        <v>125</v>
      </c>
      <c r="F137" s="222" t="s">
        <v>11</v>
      </c>
      <c r="G137" s="224" t="s">
        <v>2</v>
      </c>
      <c r="K137" s="376"/>
    </row>
    <row r="138" spans="1:11">
      <c r="A138" s="37" t="s">
        <v>7104</v>
      </c>
      <c r="B138" s="229">
        <v>88248</v>
      </c>
      <c r="C138" s="236" t="str">
        <f>IFERROR(VLOOKUP(B138,'Serviços FEV2019'!$A$1:$AC$17000,2,),IFERROR(VLOOKUP(B138,'Insumos FEV2019'!$A$1:$AC$17010,2,),VLOOKUP(B138,'ORSE FEV2019'!$A$3:$S$16645,2,)))</f>
        <v>AUXILIAR DE ENCANADOR OU BOMBEIRO HIDRÁULICO COM ENCARGOS COMPLEMENTARES</v>
      </c>
      <c r="D138" s="212" t="str">
        <f>IFERROR(VLOOKUP(B138,'Serviços FEV2019'!$A$1:$AC$17000,3,),IFERROR(VLOOKUP(B138,'Insumos FEV2019'!$A$1:$AC$17010,3,),VLOOKUP(B138,'ORSE FEV2019'!$A$3:$S$16604,3,)))</f>
        <v>H</v>
      </c>
      <c r="E138" s="139">
        <v>0.1</v>
      </c>
      <c r="F138" s="134">
        <f>IFERROR(VLOOKUP(B138,'Serviços FEV2019'!$A$1:$AC$17000,5,),IFERROR(VLOOKUP(B138,'Insumos FEV2019'!$A$1:$AC$17010,5,),VLOOKUP(B138,'ORSE FEV2019'!$A$3:$S$16604,4,)))</f>
        <v>14.62</v>
      </c>
      <c r="G138" s="140">
        <f t="shared" ref="G138:G139" si="19">ROUND(F138*E138,2)</f>
        <v>1.46</v>
      </c>
      <c r="K138" s="376"/>
    </row>
    <row r="139" spans="1:11">
      <c r="A139" s="37" t="s">
        <v>7104</v>
      </c>
      <c r="B139" s="229">
        <v>88267</v>
      </c>
      <c r="C139" s="236" t="str">
        <f>IFERROR(VLOOKUP(B139,'Serviços FEV2019'!$A$1:$AC$17000,2,),IFERROR(VLOOKUP(B139,'Insumos FEV2019'!$A$1:$AC$17010,2,),VLOOKUP(B139,'ORSE FEV2019'!$A$3:$S$16645,2,)))</f>
        <v>ENCANADOR OU BOMBEIRO HIDRÁULICO COM ENCARGOS COMPLEMENTARES</v>
      </c>
      <c r="D139" s="212" t="str">
        <f>IFERROR(VLOOKUP(B139,'Serviços FEV2019'!$A$1:$AC$17000,3,),IFERROR(VLOOKUP(B139,'Insumos FEV2019'!$A$1:$AC$17010,3,),VLOOKUP(B139,'ORSE FEV2019'!$A$3:$S$16604,3,)))</f>
        <v>H</v>
      </c>
      <c r="E139" s="139">
        <v>0.1</v>
      </c>
      <c r="F139" s="134">
        <f>IFERROR(VLOOKUP(B139,'Serviços FEV2019'!$A$1:$AC$17000,5,),IFERROR(VLOOKUP(B139,'Insumos FEV2019'!$A$1:$AC$17010,5,),VLOOKUP(B139,'ORSE FEV2019'!$A$3:$S$16604,4,)))</f>
        <v>18.940000000000001</v>
      </c>
      <c r="G139" s="140">
        <f t="shared" si="19"/>
        <v>1.89</v>
      </c>
      <c r="K139" s="376"/>
    </row>
    <row r="140" spans="1:11">
      <c r="A140" s="37"/>
      <c r="B140" s="229"/>
      <c r="C140" s="424" t="s">
        <v>153</v>
      </c>
      <c r="D140" s="424"/>
      <c r="E140" s="424"/>
      <c r="F140" s="424"/>
      <c r="G140" s="230">
        <f>SUM(G138:G139)</f>
        <v>3.3499999999999996</v>
      </c>
      <c r="K140" s="376"/>
    </row>
    <row r="141" spans="1:11">
      <c r="A141" s="231"/>
      <c r="B141" s="232" t="s">
        <v>7</v>
      </c>
      <c r="C141" s="232" t="s">
        <v>149</v>
      </c>
      <c r="D141" s="232" t="s">
        <v>146</v>
      </c>
      <c r="E141" s="233" t="s">
        <v>125</v>
      </c>
      <c r="F141" s="232" t="s">
        <v>11</v>
      </c>
      <c r="G141" s="234" t="s">
        <v>2</v>
      </c>
      <c r="K141" s="376"/>
    </row>
    <row r="142" spans="1:11" ht="22.5">
      <c r="A142" s="144" t="s">
        <v>6130</v>
      </c>
      <c r="B142" s="228" t="s">
        <v>7075</v>
      </c>
      <c r="C142" s="237" t="str">
        <f>IFERROR(VLOOKUP(B142,'Serviços FEV2019'!$A$1:$AC$17000,2,),IFERROR(VLOOKUP(B142,'Insumos FEV2019'!$A$1:$AC$17010,2,),VLOOKUP(B142,'ORSE FEV2019'!$A$3:$S$16645,2,)))</f>
        <v>ASSENTO PARA VASO SANITÁRIO EM POLIESTER, DECA AP23 LINHA CARRARA/ NUOVA/DUNA (OU SIMILAR)</v>
      </c>
      <c r="D142" s="212" t="str">
        <f>IFERROR(VLOOKUP(B142,'Serviços FEV2019'!$A$1:$AC$17000,3,),IFERROR(VLOOKUP(B142,'Insumos FEV2019'!$A$1:$AC$17010,3,),VLOOKUP(B142,'ORSE FEV2019'!$A$3:$S$16604,3,)))</f>
        <v>UN</v>
      </c>
      <c r="E142" s="139">
        <v>1</v>
      </c>
      <c r="F142" s="134">
        <f>IFERROR(VLOOKUP(B142,'Serviços FEV2019'!$A$1:$AC$17000,5,),IFERROR(VLOOKUP(B142,'Insumos FEV2019'!$A$1:$AC$17010,5,),VLOOKUP(B142,'ORSE FEV2019'!$A$3:$S$16604,4,)))</f>
        <v>414.9</v>
      </c>
      <c r="G142" s="140">
        <f>ROUND(F142*E142,2)</f>
        <v>414.9</v>
      </c>
      <c r="K142" s="376"/>
    </row>
    <row r="143" spans="1:11">
      <c r="A143" s="144"/>
      <c r="B143" s="228"/>
      <c r="C143" s="425" t="s">
        <v>150</v>
      </c>
      <c r="D143" s="425"/>
      <c r="E143" s="425"/>
      <c r="F143" s="425"/>
      <c r="G143" s="242">
        <f>SUM(G142:G142)</f>
        <v>414.9</v>
      </c>
      <c r="K143" s="376"/>
    </row>
    <row r="144" spans="1:11">
      <c r="A144" s="136"/>
      <c r="B144" s="137" t="s">
        <v>5604</v>
      </c>
      <c r="C144" s="135" t="s">
        <v>7078</v>
      </c>
      <c r="D144" s="137" t="s">
        <v>5580</v>
      </c>
      <c r="E144" s="135"/>
      <c r="F144" s="135"/>
      <c r="G144" s="266">
        <f>G148+G151</f>
        <v>418.25</v>
      </c>
      <c r="K144" s="376" t="s">
        <v>7111</v>
      </c>
    </row>
    <row r="145" spans="1:11">
      <c r="A145" s="221"/>
      <c r="B145" s="232" t="s">
        <v>7</v>
      </c>
      <c r="C145" s="222" t="s">
        <v>152</v>
      </c>
      <c r="D145" s="222" t="s">
        <v>146</v>
      </c>
      <c r="E145" s="223" t="s">
        <v>125</v>
      </c>
      <c r="F145" s="222" t="s">
        <v>11</v>
      </c>
      <c r="G145" s="224" t="s">
        <v>2</v>
      </c>
      <c r="K145" s="376"/>
    </row>
    <row r="146" spans="1:11">
      <c r="A146" s="37" t="s">
        <v>7104</v>
      </c>
      <c r="B146" s="229">
        <v>88248</v>
      </c>
      <c r="C146" s="236" t="str">
        <f>IFERROR(VLOOKUP(B146,'Serviços FEV2019'!$A$1:$AC$17000,2,),IFERROR(VLOOKUP(B146,'Insumos FEV2019'!$A$1:$AC$17010,2,),VLOOKUP(B146,'ORSE FEV2019'!$A$3:$S$16645,2,)))</f>
        <v>AUXILIAR DE ENCANADOR OU BOMBEIRO HIDRÁULICO COM ENCARGOS COMPLEMENTARES</v>
      </c>
      <c r="D146" s="212" t="str">
        <f>IFERROR(VLOOKUP(B146,'Serviços FEV2019'!$A$1:$AC$17000,3,),IFERROR(VLOOKUP(B146,'Insumos FEV2019'!$A$1:$AC$17010,3,),VLOOKUP(B146,'ORSE FEV2019'!$A$3:$S$16604,3,)))</f>
        <v>H</v>
      </c>
      <c r="E146" s="139">
        <v>0.1</v>
      </c>
      <c r="F146" s="134">
        <f>IFERROR(VLOOKUP(B146,'Serviços FEV2019'!$A$1:$AC$17000,5,),IFERROR(VLOOKUP(B146,'Insumos FEV2019'!$A$1:$AC$17010,5,),VLOOKUP(B146,'ORSE FEV2019'!$A$3:$S$16604,4,)))</f>
        <v>14.62</v>
      </c>
      <c r="G146" s="140">
        <f t="shared" ref="G146:G147" si="20">ROUND(F146*E146,2)</f>
        <v>1.46</v>
      </c>
      <c r="K146" s="376"/>
    </row>
    <row r="147" spans="1:11">
      <c r="A147" s="37" t="s">
        <v>7104</v>
      </c>
      <c r="B147" s="229">
        <v>88267</v>
      </c>
      <c r="C147" s="236" t="str">
        <f>IFERROR(VLOOKUP(B147,'Serviços FEV2019'!$A$1:$AC$17000,2,),IFERROR(VLOOKUP(B147,'Insumos FEV2019'!$A$1:$AC$17010,2,),VLOOKUP(B147,'ORSE FEV2019'!$A$3:$S$16645,2,)))</f>
        <v>ENCANADOR OU BOMBEIRO HIDRÁULICO COM ENCARGOS COMPLEMENTARES</v>
      </c>
      <c r="D147" s="212" t="str">
        <f>IFERROR(VLOOKUP(B147,'Serviços FEV2019'!$A$1:$AC$17000,3,),IFERROR(VLOOKUP(B147,'Insumos FEV2019'!$A$1:$AC$17010,3,),VLOOKUP(B147,'ORSE FEV2019'!$A$3:$S$16604,3,)))</f>
        <v>H</v>
      </c>
      <c r="E147" s="139">
        <v>0.1</v>
      </c>
      <c r="F147" s="134">
        <f>IFERROR(VLOOKUP(B147,'Serviços FEV2019'!$A$1:$AC$17000,5,),IFERROR(VLOOKUP(B147,'Insumos FEV2019'!$A$1:$AC$17010,5,),VLOOKUP(B147,'ORSE FEV2019'!$A$3:$S$16604,4,)))</f>
        <v>18.940000000000001</v>
      </c>
      <c r="G147" s="140">
        <f t="shared" si="20"/>
        <v>1.89</v>
      </c>
      <c r="K147" s="376"/>
    </row>
    <row r="148" spans="1:11">
      <c r="A148" s="37"/>
      <c r="B148" s="229"/>
      <c r="C148" s="424" t="s">
        <v>153</v>
      </c>
      <c r="D148" s="424"/>
      <c r="E148" s="424"/>
      <c r="F148" s="424"/>
      <c r="G148" s="230">
        <f>SUM(G146:G147)</f>
        <v>3.3499999999999996</v>
      </c>
      <c r="K148" s="376"/>
    </row>
    <row r="149" spans="1:11">
      <c r="A149" s="231"/>
      <c r="B149" s="232" t="s">
        <v>7</v>
      </c>
      <c r="C149" s="232" t="s">
        <v>149</v>
      </c>
      <c r="D149" s="232" t="s">
        <v>146</v>
      </c>
      <c r="E149" s="233" t="s">
        <v>125</v>
      </c>
      <c r="F149" s="232" t="s">
        <v>11</v>
      </c>
      <c r="G149" s="234" t="s">
        <v>2</v>
      </c>
      <c r="K149" s="376"/>
    </row>
    <row r="150" spans="1:11" ht="22.5">
      <c r="A150" s="144" t="s">
        <v>6130</v>
      </c>
      <c r="B150" s="228" t="s">
        <v>7075</v>
      </c>
      <c r="C150" s="237" t="str">
        <f>IFERROR(VLOOKUP(B150,'Serviços FEV2019'!$A$1:$AC$17000,2,),IFERROR(VLOOKUP(B150,'Insumos FEV2019'!$A$1:$AC$17010,2,),VLOOKUP(B150,'ORSE FEV2019'!$A$3:$S$16645,2,)))</f>
        <v>ASSENTO PARA VASO SANITÁRIO EM POLIESTER, DECA AP23 LINHA CARRARA/ NUOVA/DUNA (OU SIMILAR)</v>
      </c>
      <c r="D150" s="212" t="str">
        <f>IFERROR(VLOOKUP(B150,'Serviços FEV2019'!$A$1:$AC$17000,3,),IFERROR(VLOOKUP(B150,'Insumos FEV2019'!$A$1:$AC$17010,3,),VLOOKUP(B150,'ORSE FEV2019'!$A$3:$S$16604,3,)))</f>
        <v>UN</v>
      </c>
      <c r="E150" s="139">
        <v>1</v>
      </c>
      <c r="F150" s="134">
        <f>IFERROR(VLOOKUP(B150,'Serviços FEV2019'!$A$1:$AC$17000,5,),IFERROR(VLOOKUP(B150,'Insumos FEV2019'!$A$1:$AC$17010,5,),VLOOKUP(B150,'ORSE FEV2019'!$A$3:$S$16604,4,)))</f>
        <v>414.9</v>
      </c>
      <c r="G150" s="140">
        <f>ROUND(F150*E150,2)</f>
        <v>414.9</v>
      </c>
      <c r="K150" s="376"/>
    </row>
    <row r="151" spans="1:11">
      <c r="A151" s="144"/>
      <c r="B151" s="228"/>
      <c r="C151" s="425" t="s">
        <v>150</v>
      </c>
      <c r="D151" s="425"/>
      <c r="E151" s="425"/>
      <c r="F151" s="425"/>
      <c r="G151" s="242">
        <f>SUM(G150:G150)</f>
        <v>414.9</v>
      </c>
      <c r="K151" s="376"/>
    </row>
    <row r="152" spans="1:11" ht="22.5">
      <c r="A152" s="136"/>
      <c r="B152" s="137" t="s">
        <v>7274</v>
      </c>
      <c r="C152" s="135" t="s">
        <v>7180</v>
      </c>
      <c r="D152" s="137" t="s">
        <v>5580</v>
      </c>
      <c r="E152" s="135"/>
      <c r="F152" s="135"/>
      <c r="G152" s="266">
        <f>G156+G160</f>
        <v>134.29</v>
      </c>
      <c r="K152" s="377" t="s">
        <v>7181</v>
      </c>
    </row>
    <row r="153" spans="1:11">
      <c r="A153" s="221"/>
      <c r="B153" s="232" t="s">
        <v>7</v>
      </c>
      <c r="C153" s="222" t="s">
        <v>152</v>
      </c>
      <c r="D153" s="222" t="s">
        <v>146</v>
      </c>
      <c r="E153" s="223" t="s">
        <v>125</v>
      </c>
      <c r="F153" s="222" t="s">
        <v>11</v>
      </c>
      <c r="G153" s="224" t="s">
        <v>2</v>
      </c>
      <c r="K153" s="376"/>
    </row>
    <row r="154" spans="1:11">
      <c r="A154" s="37" t="s">
        <v>7104</v>
      </c>
      <c r="B154" s="229">
        <v>88248</v>
      </c>
      <c r="C154" s="236" t="str">
        <f>IFERROR(VLOOKUP(B154,'Serviços FEV2019'!$A$1:$AC$17000,2,),IFERROR(VLOOKUP(B154,'Insumos FEV2019'!$A$1:$AC$17010,2,),VLOOKUP(B154,'ORSE FEV2019'!$A$3:$S$16645,2,)))</f>
        <v>AUXILIAR DE ENCANADOR OU BOMBEIRO HIDRÁULICO COM ENCARGOS COMPLEMENTARES</v>
      </c>
      <c r="D154" s="212" t="str">
        <f>IFERROR(VLOOKUP(B154,'Serviços FEV2019'!$A$1:$AC$17000,3,),IFERROR(VLOOKUP(B154,'Insumos FEV2019'!$A$1:$AC$17010,3,),VLOOKUP(B154,'ORSE FEV2019'!$A$3:$S$16604,3,)))</f>
        <v>H</v>
      </c>
      <c r="E154" s="139">
        <v>0.03</v>
      </c>
      <c r="F154" s="134">
        <f>IFERROR(VLOOKUP(B154,'Serviços FEV2019'!$A$1:$AC$17000,5,),IFERROR(VLOOKUP(B154,'Insumos FEV2019'!$A$1:$AC$17010,5,),VLOOKUP(B154,'ORSE FEV2019'!$A$3:$S$16604,4,)))</f>
        <v>14.62</v>
      </c>
      <c r="G154" s="140">
        <f t="shared" ref="G154:G155" si="21">ROUND(F154*E154,2)</f>
        <v>0.44</v>
      </c>
      <c r="K154" s="376"/>
    </row>
    <row r="155" spans="1:11">
      <c r="A155" s="37" t="s">
        <v>7104</v>
      </c>
      <c r="B155" s="229">
        <v>88267</v>
      </c>
      <c r="C155" s="236" t="str">
        <f>IFERROR(VLOOKUP(B155,'Serviços FEV2019'!$A$1:$AC$17000,2,),IFERROR(VLOOKUP(B155,'Insumos FEV2019'!$A$1:$AC$17010,2,),VLOOKUP(B155,'ORSE FEV2019'!$A$3:$S$16645,2,)))</f>
        <v>ENCANADOR OU BOMBEIRO HIDRÁULICO COM ENCARGOS COMPLEMENTARES</v>
      </c>
      <c r="D155" s="212" t="str">
        <f>IFERROR(VLOOKUP(B155,'Serviços FEV2019'!$A$1:$AC$17000,3,),IFERROR(VLOOKUP(B155,'Insumos FEV2019'!$A$1:$AC$17010,3,),VLOOKUP(B155,'ORSE FEV2019'!$A$3:$S$16604,3,)))</f>
        <v>H</v>
      </c>
      <c r="E155" s="139">
        <v>0.1</v>
      </c>
      <c r="F155" s="134">
        <f>IFERROR(VLOOKUP(B155,'Serviços FEV2019'!$A$1:$AC$17000,5,),IFERROR(VLOOKUP(B155,'Insumos FEV2019'!$A$1:$AC$17010,5,),VLOOKUP(B155,'ORSE FEV2019'!$A$3:$S$16604,4,)))</f>
        <v>18.940000000000001</v>
      </c>
      <c r="G155" s="140">
        <f t="shared" si="21"/>
        <v>1.89</v>
      </c>
      <c r="K155" s="376"/>
    </row>
    <row r="156" spans="1:11">
      <c r="A156" s="37"/>
      <c r="B156" s="229"/>
      <c r="C156" s="424" t="s">
        <v>153</v>
      </c>
      <c r="D156" s="424"/>
      <c r="E156" s="424"/>
      <c r="F156" s="424"/>
      <c r="G156" s="230">
        <f>SUM(G154:G155)</f>
        <v>2.33</v>
      </c>
      <c r="K156" s="376"/>
    </row>
    <row r="157" spans="1:11">
      <c r="A157" s="231"/>
      <c r="B157" s="232" t="s">
        <v>7</v>
      </c>
      <c r="C157" s="232" t="s">
        <v>149</v>
      </c>
      <c r="D157" s="232" t="s">
        <v>146</v>
      </c>
      <c r="E157" s="233" t="s">
        <v>125</v>
      </c>
      <c r="F157" s="232" t="s">
        <v>11</v>
      </c>
      <c r="G157" s="234" t="s">
        <v>2</v>
      </c>
      <c r="K157" s="376"/>
    </row>
    <row r="158" spans="1:11">
      <c r="A158" s="144" t="s">
        <v>6130</v>
      </c>
      <c r="B158" s="228">
        <v>3146</v>
      </c>
      <c r="C158" s="237" t="str">
        <f>IFERROR(VLOOKUP(B158,'Serviços FEV2019'!$A$1:$AC$17000,2,),IFERROR(VLOOKUP(B158,'Insumos FEV2019'!$A$1:$AC$17010,2,),VLOOKUP(B158,'ORSE FEV2019'!$A$3:$S$16645,2,)))</f>
        <v>FITA VEDA ROSCA EM ROLOS DE 18 MM X 10 M (L X C)</v>
      </c>
      <c r="D158" s="212" t="str">
        <f>IFERROR(VLOOKUP(B158,'Serviços FEV2019'!$A$1:$AC$17000,3,),IFERROR(VLOOKUP(B158,'Insumos FEV2019'!$A$1:$AC$17010,3,),VLOOKUP(B158,'ORSE FEV2019'!$A$3:$S$16604,3,)))</f>
        <v xml:space="preserve">UN    </v>
      </c>
      <c r="E158" s="139">
        <v>3.04E-2</v>
      </c>
      <c r="F158" s="134">
        <f>IFERROR(VLOOKUP(B158,'Serviços FEV2019'!$A$1:$AC$17000,5,),IFERROR(VLOOKUP(B158,'Insumos FEV2019'!$A$1:$AC$17010,5,),VLOOKUP(B158,'ORSE FEV2019'!$A$3:$S$16604,4,)))</f>
        <v>2.23</v>
      </c>
      <c r="G158" s="140">
        <f>ROUND(F158*E158,2)</f>
        <v>7.0000000000000007E-2</v>
      </c>
      <c r="K158" s="376"/>
    </row>
    <row r="159" spans="1:11">
      <c r="A159" s="37" t="s">
        <v>6130</v>
      </c>
      <c r="B159" s="228">
        <v>36796</v>
      </c>
      <c r="C159" s="237" t="str">
        <f>IFERROR(VLOOKUP(B159,'Serviços FEV2019'!$A$1:$AC$17000,2,),IFERROR(VLOOKUP(B159,'Insumos FEV2019'!$A$1:$AC$17010,2,),VLOOKUP(B159,'ORSE FEV2019'!$A$3:$S$16645,2,)))</f>
        <v>TORNEIRA CROMADA DE MESA PARA LAVATORIO TEMPORIZADA PRESSAO BICA BAIXA</v>
      </c>
      <c r="D159" s="212" t="str">
        <f>IFERROR(VLOOKUP(B159,'Serviços FEV2019'!$A$1:$AC$17000,3,),IFERROR(VLOOKUP(B159,'Insumos FEV2019'!$A$1:$AC$17010,3,),VLOOKUP(B159,'ORSE FEV2019'!$A$3:$S$16604,3,)))</f>
        <v xml:space="preserve">UN    </v>
      </c>
      <c r="E159" s="139">
        <v>1</v>
      </c>
      <c r="F159" s="134">
        <f>IFERROR(VLOOKUP(B159,'Serviços FEV2019'!$A$1:$AC$17000,5,),IFERROR(VLOOKUP(B159,'Insumos FEV2019'!$A$1:$AC$17010,5,),VLOOKUP(B159,'ORSE FEV2019'!$A$3:$S$16604,4,)))</f>
        <v>131.88999999999999</v>
      </c>
      <c r="G159" s="140">
        <f>ROUND(F159*E159,2)</f>
        <v>131.88999999999999</v>
      </c>
      <c r="K159" s="376"/>
    </row>
    <row r="160" spans="1:11">
      <c r="A160" s="144"/>
      <c r="B160" s="228"/>
      <c r="C160" s="425" t="s">
        <v>150</v>
      </c>
      <c r="D160" s="425"/>
      <c r="E160" s="425"/>
      <c r="F160" s="425"/>
      <c r="G160" s="242">
        <f>SUM(G158:G159)</f>
        <v>131.95999999999998</v>
      </c>
      <c r="K160" s="376"/>
    </row>
    <row r="161" spans="1:11" ht="22.5">
      <c r="A161" s="136"/>
      <c r="B161" s="137" t="s">
        <v>154</v>
      </c>
      <c r="C161" s="135" t="s">
        <v>7182</v>
      </c>
      <c r="D161" s="137" t="s">
        <v>5580</v>
      </c>
      <c r="E161" s="135"/>
      <c r="F161" s="135"/>
      <c r="G161" s="266">
        <f>G165+G169</f>
        <v>246.9</v>
      </c>
      <c r="K161" s="377" t="s">
        <v>7181</v>
      </c>
    </row>
    <row r="162" spans="1:11">
      <c r="A162" s="221"/>
      <c r="B162" s="232" t="s">
        <v>7</v>
      </c>
      <c r="C162" s="222" t="s">
        <v>152</v>
      </c>
      <c r="D162" s="222" t="s">
        <v>146</v>
      </c>
      <c r="E162" s="223" t="s">
        <v>125</v>
      </c>
      <c r="F162" s="222" t="s">
        <v>11</v>
      </c>
      <c r="G162" s="224" t="s">
        <v>2</v>
      </c>
      <c r="K162" s="376"/>
    </row>
    <row r="163" spans="1:11">
      <c r="A163" s="37" t="s">
        <v>7104</v>
      </c>
      <c r="B163" s="229">
        <v>88248</v>
      </c>
      <c r="C163" s="236" t="str">
        <f>IFERROR(VLOOKUP(B163,'Serviços FEV2019'!$A$1:$AC$17000,2,),IFERROR(VLOOKUP(B163,'Insumos FEV2019'!$A$1:$AC$17010,2,),VLOOKUP(B163,'ORSE FEV2019'!$A$3:$S$16645,2,)))</f>
        <v>AUXILIAR DE ENCANADOR OU BOMBEIRO HIDRÁULICO COM ENCARGOS COMPLEMENTARES</v>
      </c>
      <c r="D163" s="212" t="str">
        <f>IFERROR(VLOOKUP(B163,'Serviços FEV2019'!$A$1:$AC$17000,3,),IFERROR(VLOOKUP(B163,'Insumos FEV2019'!$A$1:$AC$17010,3,),VLOOKUP(B163,'ORSE FEV2019'!$A$3:$S$16604,3,)))</f>
        <v>H</v>
      </c>
      <c r="E163" s="139">
        <v>0.03</v>
      </c>
      <c r="F163" s="134">
        <f>IFERROR(VLOOKUP(B163,'Serviços FEV2019'!$A$1:$AC$17000,5,),IFERROR(VLOOKUP(B163,'Insumos FEV2019'!$A$1:$AC$17010,5,),VLOOKUP(B163,'ORSE FEV2019'!$A$3:$S$16604,4,)))</f>
        <v>14.62</v>
      </c>
      <c r="G163" s="140">
        <f t="shared" ref="G163:G164" si="22">ROUND(F163*E163,2)</f>
        <v>0.44</v>
      </c>
      <c r="K163" s="376"/>
    </row>
    <row r="164" spans="1:11">
      <c r="A164" s="37" t="s">
        <v>7104</v>
      </c>
      <c r="B164" s="229">
        <v>88267</v>
      </c>
      <c r="C164" s="236" t="str">
        <f>IFERROR(VLOOKUP(B164,'Serviços FEV2019'!$A$1:$AC$17000,2,),IFERROR(VLOOKUP(B164,'Insumos FEV2019'!$A$1:$AC$17010,2,),VLOOKUP(B164,'ORSE FEV2019'!$A$3:$S$16645,2,)))</f>
        <v>ENCANADOR OU BOMBEIRO HIDRÁULICO COM ENCARGOS COMPLEMENTARES</v>
      </c>
      <c r="D164" s="212" t="str">
        <f>IFERROR(VLOOKUP(B164,'Serviços FEV2019'!$A$1:$AC$17000,3,),IFERROR(VLOOKUP(B164,'Insumos FEV2019'!$A$1:$AC$17010,3,),VLOOKUP(B164,'ORSE FEV2019'!$A$3:$S$16604,3,)))</f>
        <v>H</v>
      </c>
      <c r="E164" s="139">
        <v>0.1</v>
      </c>
      <c r="F164" s="134">
        <f>IFERROR(VLOOKUP(B164,'Serviços FEV2019'!$A$1:$AC$17000,5,),IFERROR(VLOOKUP(B164,'Insumos FEV2019'!$A$1:$AC$17010,5,),VLOOKUP(B164,'ORSE FEV2019'!$A$3:$S$16604,4,)))</f>
        <v>18.940000000000001</v>
      </c>
      <c r="G164" s="140">
        <f t="shared" si="22"/>
        <v>1.89</v>
      </c>
      <c r="K164" s="376"/>
    </row>
    <row r="165" spans="1:11">
      <c r="A165" s="37"/>
      <c r="B165" s="229"/>
      <c r="C165" s="424" t="s">
        <v>153</v>
      </c>
      <c r="D165" s="424"/>
      <c r="E165" s="424"/>
      <c r="F165" s="424"/>
      <c r="G165" s="230">
        <f>SUM(G163:G164)</f>
        <v>2.33</v>
      </c>
      <c r="K165" s="376"/>
    </row>
    <row r="166" spans="1:11">
      <c r="A166" s="231"/>
      <c r="B166" s="232" t="s">
        <v>7</v>
      </c>
      <c r="C166" s="232" t="s">
        <v>149</v>
      </c>
      <c r="D166" s="232" t="s">
        <v>146</v>
      </c>
      <c r="E166" s="233" t="s">
        <v>125</v>
      </c>
      <c r="F166" s="232" t="s">
        <v>11</v>
      </c>
      <c r="G166" s="234" t="s">
        <v>2</v>
      </c>
      <c r="K166" s="376"/>
    </row>
    <row r="167" spans="1:11">
      <c r="A167" s="144" t="s">
        <v>6130</v>
      </c>
      <c r="B167" s="228">
        <v>3146</v>
      </c>
      <c r="C167" s="237" t="str">
        <f>IFERROR(VLOOKUP(B167,'Serviços FEV2019'!$A$1:$AC$17000,2,),IFERROR(VLOOKUP(B167,'Insumos FEV2019'!$A$1:$AC$17010,2,),VLOOKUP(B167,'ORSE FEV2019'!$A$3:$S$16645,2,)))</f>
        <v>FITA VEDA ROSCA EM ROLOS DE 18 MM X 10 M (L X C)</v>
      </c>
      <c r="D167" s="212" t="str">
        <f>IFERROR(VLOOKUP(B167,'Serviços FEV2019'!$A$1:$AC$17000,3,),IFERROR(VLOOKUP(B167,'Insumos FEV2019'!$A$1:$AC$17010,3,),VLOOKUP(B167,'ORSE FEV2019'!$A$3:$S$16604,3,)))</f>
        <v xml:space="preserve">UN    </v>
      </c>
      <c r="E167" s="139">
        <v>3.04E-2</v>
      </c>
      <c r="F167" s="134">
        <f>IFERROR(VLOOKUP(B167,'Serviços FEV2019'!$A$1:$AC$17000,5,),IFERROR(VLOOKUP(B167,'Insumos FEV2019'!$A$1:$AC$17010,5,),VLOOKUP(B167,'ORSE FEV2019'!$A$3:$S$16604,4,)))</f>
        <v>2.23</v>
      </c>
      <c r="G167" s="140">
        <f>ROUND(F167*E167,2)</f>
        <v>7.0000000000000007E-2</v>
      </c>
      <c r="K167" s="376"/>
    </row>
    <row r="168" spans="1:11" ht="22.5">
      <c r="A168" s="37" t="s">
        <v>6130</v>
      </c>
      <c r="B168" s="228" t="s">
        <v>7077</v>
      </c>
      <c r="C168" s="237" t="str">
        <f>IFERROR(VLOOKUP(B168,'Serviços FEV2019'!$A$1:$AC$17000,2,),IFERROR(VLOOKUP(B168,'Insumos FEV2019'!$A$1:$AC$17010,2,),VLOOKUP(B168,'ORSE FEV2019'!$A$3:$S$16645,2,)))</f>
        <v>TORNEIRA DE MESA COM FECHAMENTO AUTOMÁTICO, REF.1173, LINHA DECAMATIC ECO, DECA OU SIMILAR</v>
      </c>
      <c r="D168" s="212" t="str">
        <f>IFERROR(VLOOKUP(B168,'Serviços FEV2019'!$A$1:$AC$17000,3,),IFERROR(VLOOKUP(B168,'Insumos FEV2019'!$A$1:$AC$17010,3,),VLOOKUP(B168,'ORSE FEV2019'!$A$3:$S$16604,3,)))</f>
        <v>UN</v>
      </c>
      <c r="E168" s="139">
        <v>1</v>
      </c>
      <c r="F168" s="134">
        <f>IFERROR(VLOOKUP(B168,'Serviços FEV2019'!$A$1:$AC$17000,5,),IFERROR(VLOOKUP(B168,'Insumos FEV2019'!$A$1:$AC$17010,5,),VLOOKUP(B168,'ORSE FEV2019'!$A$3:$S$16604,4,)))</f>
        <v>244.5</v>
      </c>
      <c r="G168" s="140">
        <f>ROUND(F168*E168,2)</f>
        <v>244.5</v>
      </c>
      <c r="K168" s="376"/>
    </row>
    <row r="169" spans="1:11">
      <c r="A169" s="144"/>
      <c r="B169" s="228"/>
      <c r="C169" s="425" t="s">
        <v>150</v>
      </c>
      <c r="D169" s="425"/>
      <c r="E169" s="425"/>
      <c r="F169" s="425"/>
      <c r="G169" s="242">
        <f>SUM(G167:G168)</f>
        <v>244.57</v>
      </c>
      <c r="K169" s="376"/>
    </row>
    <row r="170" spans="1:11" ht="22.5">
      <c r="A170" s="136"/>
      <c r="B170" s="137" t="s">
        <v>5605</v>
      </c>
      <c r="C170" s="135" t="s">
        <v>7085</v>
      </c>
      <c r="D170" s="137" t="s">
        <v>5580</v>
      </c>
      <c r="E170" s="135"/>
      <c r="F170" s="135"/>
      <c r="G170" s="266">
        <f>G174+G179</f>
        <v>332.05000000000007</v>
      </c>
      <c r="K170" s="377" t="s">
        <v>7187</v>
      </c>
    </row>
    <row r="171" spans="1:11">
      <c r="A171" s="221"/>
      <c r="B171" s="232" t="s">
        <v>7</v>
      </c>
      <c r="C171" s="222" t="s">
        <v>152</v>
      </c>
      <c r="D171" s="222" t="s">
        <v>146</v>
      </c>
      <c r="E171" s="223" t="s">
        <v>125</v>
      </c>
      <c r="F171" s="222" t="s">
        <v>11</v>
      </c>
      <c r="G171" s="224" t="s">
        <v>2</v>
      </c>
      <c r="K171" s="376"/>
    </row>
    <row r="172" spans="1:11">
      <c r="A172" s="37" t="s">
        <v>7104</v>
      </c>
      <c r="B172" s="229">
        <v>88267</v>
      </c>
      <c r="C172" s="236" t="str">
        <f>IFERROR(VLOOKUP(B172,'Serviços FEV2019'!$A$1:$AC$17000,2,),IFERROR(VLOOKUP(B172,'Insumos FEV2019'!$A$1:$AC$17010,2,),VLOOKUP(B172,'ORSE FEV2019'!$A$3:$S$16645,2,)))</f>
        <v>ENCANADOR OU BOMBEIRO HIDRÁULICO COM ENCARGOS COMPLEMENTARES</v>
      </c>
      <c r="D172" s="212" t="str">
        <f>IFERROR(VLOOKUP(B172,'Serviços FEV2019'!$A$1:$AC$17000,3,),IFERROR(VLOOKUP(B172,'Insumos FEV2019'!$A$1:$AC$17010,3,),VLOOKUP(B172,'ORSE FEV2019'!$A$3:$S$16604,3,)))</f>
        <v>H</v>
      </c>
      <c r="E172" s="139">
        <v>0.17</v>
      </c>
      <c r="F172" s="134">
        <f>IFERROR(VLOOKUP(B172,'Serviços FEV2019'!$A$1:$AC$17000,5,),IFERROR(VLOOKUP(B172,'Insumos FEV2019'!$A$1:$AC$17010,5,),VLOOKUP(B172,'ORSE FEV2019'!$A$3:$S$16604,4,)))</f>
        <v>18.940000000000001</v>
      </c>
      <c r="G172" s="140">
        <f t="shared" ref="G172:G173" si="23">ROUND(F172*E172,2)</f>
        <v>3.22</v>
      </c>
      <c r="K172" s="376"/>
    </row>
    <row r="173" spans="1:11">
      <c r="A173" s="37" t="s">
        <v>7104</v>
      </c>
      <c r="B173" s="229">
        <v>88316</v>
      </c>
      <c r="C173" s="236" t="str">
        <f>IFERROR(VLOOKUP(B173,'Serviços FEV2019'!$A$1:$AC$17000,2,),IFERROR(VLOOKUP(B173,'Insumos FEV2019'!$A$1:$AC$17010,2,),VLOOKUP(B173,'ORSE FEV2019'!$A$3:$S$16645,2,)))</f>
        <v>SERVENTE COM ENCARGOS COMPLEMENTARES</v>
      </c>
      <c r="D173" s="212" t="str">
        <f>IFERROR(VLOOKUP(B173,'Serviços FEV2019'!$A$1:$AC$17000,3,),IFERROR(VLOOKUP(B173,'Insumos FEV2019'!$A$1:$AC$17010,3,),VLOOKUP(B173,'ORSE FEV2019'!$A$3:$S$16604,3,)))</f>
        <v>H</v>
      </c>
      <c r="E173" s="139">
        <v>0.05</v>
      </c>
      <c r="F173" s="134">
        <f>IFERROR(VLOOKUP(B173,'Serviços FEV2019'!$A$1:$AC$17000,5,),IFERROR(VLOOKUP(B173,'Insumos FEV2019'!$A$1:$AC$17010,5,),VLOOKUP(B173,'ORSE FEV2019'!$A$3:$S$16604,4,)))</f>
        <v>12.7</v>
      </c>
      <c r="G173" s="140">
        <f t="shared" si="23"/>
        <v>0.64</v>
      </c>
      <c r="K173" s="376"/>
    </row>
    <row r="174" spans="1:11">
      <c r="A174" s="37"/>
      <c r="B174" s="229"/>
      <c r="C174" s="424" t="s">
        <v>153</v>
      </c>
      <c r="D174" s="424"/>
      <c r="E174" s="424"/>
      <c r="F174" s="424"/>
      <c r="G174" s="230">
        <f>SUM(G172:G173)</f>
        <v>3.8600000000000003</v>
      </c>
      <c r="K174" s="376"/>
    </row>
    <row r="175" spans="1:11">
      <c r="A175" s="231"/>
      <c r="B175" s="232" t="s">
        <v>7</v>
      </c>
      <c r="C175" s="232" t="s">
        <v>149</v>
      </c>
      <c r="D175" s="232" t="s">
        <v>146</v>
      </c>
      <c r="E175" s="233" t="s">
        <v>125</v>
      </c>
      <c r="F175" s="232" t="s">
        <v>11</v>
      </c>
      <c r="G175" s="234" t="s">
        <v>2</v>
      </c>
      <c r="K175" s="376"/>
    </row>
    <row r="176" spans="1:11">
      <c r="A176" s="144" t="s">
        <v>6130</v>
      </c>
      <c r="B176" s="228">
        <v>3146</v>
      </c>
      <c r="C176" s="237" t="str">
        <f>IFERROR(VLOOKUP(B176,'Serviços FEV2019'!$A$1:$AC$17000,2,),IFERROR(VLOOKUP(B176,'Insumos FEV2019'!$A$1:$AC$17010,2,),VLOOKUP(B176,'ORSE FEV2019'!$A$3:$S$16645,2,)))</f>
        <v>FITA VEDA ROSCA EM ROLOS DE 18 MM X 10 M (L X C)</v>
      </c>
      <c r="D176" s="212" t="str">
        <f>IFERROR(VLOOKUP(B176,'Serviços FEV2019'!$A$1:$AC$17000,3,),IFERROR(VLOOKUP(B176,'Insumos FEV2019'!$A$1:$AC$17010,3,),VLOOKUP(B176,'ORSE FEV2019'!$A$3:$S$16604,3,)))</f>
        <v xml:space="preserve">UN    </v>
      </c>
      <c r="E176" s="139">
        <v>0.04</v>
      </c>
      <c r="F176" s="134">
        <f>IFERROR(VLOOKUP(B176,'Serviços FEV2019'!$A$1:$AC$17000,5,),IFERROR(VLOOKUP(B176,'Insumos FEV2019'!$A$1:$AC$17010,5,),VLOOKUP(B176,'ORSE FEV2019'!$A$3:$S$16604,4,)))</f>
        <v>2.23</v>
      </c>
      <c r="G176" s="140">
        <f>ROUND(F176*E176,2)</f>
        <v>0.09</v>
      </c>
      <c r="K176" s="376"/>
    </row>
    <row r="177" spans="1:11">
      <c r="A177" s="37" t="s">
        <v>6130</v>
      </c>
      <c r="B177" s="228" t="s">
        <v>7084</v>
      </c>
      <c r="C177" s="237" t="str">
        <f>IFERROR(VLOOKUP(B177,'Serviços FEV2019'!$A$1:$AC$17000,2,),IFERROR(VLOOKUP(B177,'Insumos FEV2019'!$A$1:$AC$17010,2,),VLOOKUP(B177,'ORSE FEV2019'!$A$3:$S$16645,2,)))</f>
        <v>VÁLVULA DESCARGA DOCOLBASE 1 1/4", REF. 01051300</v>
      </c>
      <c r="D177" s="212" t="str">
        <f>IFERROR(VLOOKUP(B177,'Serviços FEV2019'!$A$1:$AC$17000,3,),IFERROR(VLOOKUP(B177,'Insumos FEV2019'!$A$1:$AC$17010,3,),VLOOKUP(B177,'ORSE FEV2019'!$A$3:$S$16604,3,)))</f>
        <v>UN</v>
      </c>
      <c r="E177" s="139">
        <v>1</v>
      </c>
      <c r="F177" s="134">
        <f>IFERROR(VLOOKUP(B177,'Serviços FEV2019'!$A$1:$AC$17000,5,),IFERROR(VLOOKUP(B177,'Insumos FEV2019'!$A$1:$AC$17010,5,),VLOOKUP(B177,'ORSE FEV2019'!$A$3:$S$16604,4,)))</f>
        <v>69.25</v>
      </c>
      <c r="G177" s="140">
        <f>ROUND(F177*E177,2)</f>
        <v>69.25</v>
      </c>
      <c r="K177" s="376"/>
    </row>
    <row r="178" spans="1:11" ht="22.5">
      <c r="A178" s="37" t="s">
        <v>6130</v>
      </c>
      <c r="B178" s="228" t="s">
        <v>7083</v>
      </c>
      <c r="C178" s="237" t="str">
        <f>IFERROR(VLOOKUP(B178,'Serviços FEV2019'!$A$1:$AC$17000,2,),IFERROR(VLOOKUP(B178,'Insumos FEV2019'!$A$1:$AC$17010,2,),VLOOKUP(B178,'ORSE FEV2019'!$A$3:$S$16645,2,)))</f>
        <v>ACABAMENTO PARA VÁLVULA DE DESCARGA DOCOL LINHA BENEFIT, REF 1840106, CROMO OU SIMILAR</v>
      </c>
      <c r="D178" s="212" t="str">
        <f>IFERROR(VLOOKUP(B178,'Serviços FEV2019'!$A$1:$AC$17000,3,),IFERROR(VLOOKUP(B178,'Insumos FEV2019'!$A$1:$AC$17010,3,),VLOOKUP(B178,'ORSE FEV2019'!$A$3:$S$16604,3,)))</f>
        <v>UN</v>
      </c>
      <c r="E178" s="139">
        <v>1</v>
      </c>
      <c r="F178" s="134">
        <f>IFERROR(VLOOKUP(B178,'Serviços FEV2019'!$A$1:$AC$17000,5,),IFERROR(VLOOKUP(B178,'Insumos FEV2019'!$A$1:$AC$17010,5,),VLOOKUP(B178,'ORSE FEV2019'!$A$3:$S$16604,4,)))</f>
        <v>258.85000000000002</v>
      </c>
      <c r="G178" s="140">
        <f>ROUND(F178*E178,2)</f>
        <v>258.85000000000002</v>
      </c>
      <c r="K178" s="376"/>
    </row>
    <row r="179" spans="1:11">
      <c r="A179" s="144"/>
      <c r="B179" s="228"/>
      <c r="C179" s="425" t="s">
        <v>150</v>
      </c>
      <c r="D179" s="425"/>
      <c r="E179" s="425"/>
      <c r="F179" s="425"/>
      <c r="G179" s="242">
        <f>SUM(G176:G178)</f>
        <v>328.19000000000005</v>
      </c>
      <c r="K179" s="376"/>
    </row>
    <row r="180" spans="1:11">
      <c r="A180" s="136"/>
      <c r="B180" s="137" t="s">
        <v>5863</v>
      </c>
      <c r="C180" s="135" t="s">
        <v>7079</v>
      </c>
      <c r="D180" s="137" t="s">
        <v>5580</v>
      </c>
      <c r="E180" s="135"/>
      <c r="F180" s="135"/>
      <c r="G180" s="266">
        <f>G183+G186</f>
        <v>18.72</v>
      </c>
      <c r="K180" s="377" t="s">
        <v>7187</v>
      </c>
    </row>
    <row r="181" spans="1:11">
      <c r="A181" s="221"/>
      <c r="B181" s="232" t="s">
        <v>7</v>
      </c>
      <c r="C181" s="222" t="s">
        <v>152</v>
      </c>
      <c r="D181" s="222" t="s">
        <v>146</v>
      </c>
      <c r="E181" s="223" t="s">
        <v>125</v>
      </c>
      <c r="F181" s="222" t="s">
        <v>11</v>
      </c>
      <c r="G181" s="224" t="s">
        <v>2</v>
      </c>
      <c r="K181" s="376"/>
    </row>
    <row r="182" spans="1:11">
      <c r="A182" s="37" t="s">
        <v>7104</v>
      </c>
      <c r="B182" s="229">
        <v>88267</v>
      </c>
      <c r="C182" s="236" t="str">
        <f>IFERROR(VLOOKUP(B182,'Serviços FEV2019'!$A$1:$AC$17000,2,),IFERROR(VLOOKUP(B182,'Insumos FEV2019'!$A$1:$AC$17010,2,),VLOOKUP(B182,'ORSE FEV2019'!$A$3:$S$16645,2,)))</f>
        <v>ENCANADOR OU BOMBEIRO HIDRÁULICO COM ENCARGOS COMPLEMENTARES</v>
      </c>
      <c r="D182" s="212" t="str">
        <f>IFERROR(VLOOKUP(B182,'Serviços FEV2019'!$A$1:$AC$17000,3,),IFERROR(VLOOKUP(B182,'Insumos FEV2019'!$A$1:$AC$17010,3,),VLOOKUP(B182,'ORSE FEV2019'!$A$3:$S$16604,3,)))</f>
        <v>H</v>
      </c>
      <c r="E182" s="139">
        <v>0.1</v>
      </c>
      <c r="F182" s="134">
        <f>IFERROR(VLOOKUP(B182,'Serviços FEV2019'!$A$1:$AC$17000,5,),IFERROR(VLOOKUP(B182,'Insumos FEV2019'!$A$1:$AC$17010,5,),VLOOKUP(B182,'ORSE FEV2019'!$A$3:$S$16604,4,)))</f>
        <v>18.940000000000001</v>
      </c>
      <c r="G182" s="140">
        <f t="shared" ref="G182" si="24">ROUND(F182*E182,2)</f>
        <v>1.89</v>
      </c>
      <c r="K182" s="376"/>
    </row>
    <row r="183" spans="1:11">
      <c r="A183" s="37"/>
      <c r="B183" s="229"/>
      <c r="C183" s="424" t="s">
        <v>153</v>
      </c>
      <c r="D183" s="424"/>
      <c r="E183" s="424"/>
      <c r="F183" s="424"/>
      <c r="G183" s="230">
        <f>SUM(G182:G182)</f>
        <v>1.89</v>
      </c>
      <c r="K183" s="376"/>
    </row>
    <row r="184" spans="1:11">
      <c r="A184" s="231"/>
      <c r="B184" s="232" t="s">
        <v>7</v>
      </c>
      <c r="C184" s="232" t="s">
        <v>149</v>
      </c>
      <c r="D184" s="232" t="s">
        <v>146</v>
      </c>
      <c r="E184" s="233" t="s">
        <v>125</v>
      </c>
      <c r="F184" s="232" t="s">
        <v>11</v>
      </c>
      <c r="G184" s="234" t="s">
        <v>2</v>
      </c>
      <c r="K184" s="376"/>
    </row>
    <row r="185" spans="1:11">
      <c r="A185" s="144" t="s">
        <v>6130</v>
      </c>
      <c r="B185" s="228" t="s">
        <v>7087</v>
      </c>
      <c r="C185" s="237" t="str">
        <f>IFERROR(VLOOKUP(B185,'Serviços FEV2019'!$A$1:$AC$17000,2,),IFERROR(VLOOKUP(B185,'Insumos FEV2019'!$A$1:$AC$17010,2,),VLOOKUP(B185,'ORSE FEV2019'!$A$3:$S$16645,2,)))</f>
        <v>GRELHA P/RALO EM INOX, QUADRADA, 10X10CM, TIPO ABRE/FECHA, MEBER OU SIMILAR</v>
      </c>
      <c r="D185" s="212" t="str">
        <f>IFERROR(VLOOKUP(B185,'Serviços FEV2019'!$A$1:$AC$17000,3,),IFERROR(VLOOKUP(B185,'Insumos FEV2019'!$A$1:$AC$17010,3,),VLOOKUP(B185,'ORSE FEV2019'!$A$3:$S$16604,3,)))</f>
        <v>UN</v>
      </c>
      <c r="E185" s="139">
        <v>1</v>
      </c>
      <c r="F185" s="134">
        <f>IFERROR(VLOOKUP(B185,'Serviços FEV2019'!$A$1:$AC$17000,5,),IFERROR(VLOOKUP(B185,'Insumos FEV2019'!$A$1:$AC$17010,5,),VLOOKUP(B185,'ORSE FEV2019'!$A$3:$S$16604,4,)))</f>
        <v>16.829999999999998</v>
      </c>
      <c r="G185" s="140">
        <f>ROUND(F185*E185,2)</f>
        <v>16.829999999999998</v>
      </c>
      <c r="K185" s="376"/>
    </row>
    <row r="186" spans="1:11">
      <c r="A186" s="144"/>
      <c r="B186" s="228"/>
      <c r="C186" s="425" t="s">
        <v>150</v>
      </c>
      <c r="D186" s="425"/>
      <c r="E186" s="425"/>
      <c r="F186" s="425"/>
      <c r="G186" s="242">
        <f>SUM(G185:G185)</f>
        <v>16.829999999999998</v>
      </c>
      <c r="K186" s="376"/>
    </row>
    <row r="187" spans="1:11">
      <c r="A187" s="136"/>
      <c r="B187" s="137" t="s">
        <v>5865</v>
      </c>
      <c r="C187" s="135" t="s">
        <v>7191</v>
      </c>
      <c r="D187" s="137" t="s">
        <v>5580</v>
      </c>
      <c r="E187" s="135"/>
      <c r="F187" s="135"/>
      <c r="G187" s="266">
        <f>G190+G193</f>
        <v>61.440000000000005</v>
      </c>
      <c r="K187" s="377" t="s">
        <v>7192</v>
      </c>
    </row>
    <row r="188" spans="1:11">
      <c r="A188" s="221"/>
      <c r="B188" s="232" t="s">
        <v>7</v>
      </c>
      <c r="C188" s="222" t="s">
        <v>152</v>
      </c>
      <c r="D188" s="222" t="s">
        <v>146</v>
      </c>
      <c r="E188" s="223" t="s">
        <v>125</v>
      </c>
      <c r="F188" s="222" t="s">
        <v>11</v>
      </c>
      <c r="G188" s="224" t="s">
        <v>2</v>
      </c>
      <c r="K188" s="376"/>
    </row>
    <row r="189" spans="1:11">
      <c r="A189" s="37" t="s">
        <v>7104</v>
      </c>
      <c r="B189" s="229">
        <v>88316</v>
      </c>
      <c r="C189" s="236" t="str">
        <f>IFERROR(VLOOKUP(B189,'Serviços FEV2019'!$A$1:$AC$17000,2,),IFERROR(VLOOKUP(B189,'Insumos FEV2019'!$A$1:$AC$17010,2,),VLOOKUP(B189,'ORSE FEV2019'!$A$3:$S$16645,2,)))</f>
        <v>SERVENTE COM ENCARGOS COMPLEMENTARES</v>
      </c>
      <c r="D189" s="212" t="str">
        <f>IFERROR(VLOOKUP(B189,'Serviços FEV2019'!$A$1:$AC$17000,3,),IFERROR(VLOOKUP(B189,'Insumos FEV2019'!$A$1:$AC$17010,3,),VLOOKUP(B189,'ORSE FEV2019'!$A$3:$S$16604,3,)))</f>
        <v>H</v>
      </c>
      <c r="E189" s="139">
        <v>0.1</v>
      </c>
      <c r="F189" s="134">
        <f>IFERROR(VLOOKUP(B189,'Serviços FEV2019'!$A$1:$AC$17000,5,),IFERROR(VLOOKUP(B189,'Insumos FEV2019'!$A$1:$AC$17010,5,),VLOOKUP(B189,'ORSE FEV2019'!$A$3:$S$16604,4,)))</f>
        <v>12.7</v>
      </c>
      <c r="G189" s="140">
        <f t="shared" ref="G189" si="25">ROUND(F189*E189,2)</f>
        <v>1.27</v>
      </c>
      <c r="K189" s="376"/>
    </row>
    <row r="190" spans="1:11">
      <c r="A190" s="37"/>
      <c r="B190" s="229"/>
      <c r="C190" s="424" t="s">
        <v>153</v>
      </c>
      <c r="D190" s="424"/>
      <c r="E190" s="424"/>
      <c r="F190" s="424"/>
      <c r="G190" s="230">
        <f>SUM(G189:G189)</f>
        <v>1.27</v>
      </c>
      <c r="K190" s="376"/>
    </row>
    <row r="191" spans="1:11">
      <c r="A191" s="231"/>
      <c r="B191" s="232" t="s">
        <v>7</v>
      </c>
      <c r="C191" s="232" t="s">
        <v>149</v>
      </c>
      <c r="D191" s="232" t="s">
        <v>146</v>
      </c>
      <c r="E191" s="233" t="s">
        <v>125</v>
      </c>
      <c r="F191" s="232" t="s">
        <v>11</v>
      </c>
      <c r="G191" s="234" t="s">
        <v>2</v>
      </c>
      <c r="K191" s="376"/>
    </row>
    <row r="192" spans="1:11">
      <c r="A192" s="144" t="s">
        <v>6130</v>
      </c>
      <c r="B192" s="228">
        <v>37400</v>
      </c>
      <c r="C192" s="237" t="str">
        <f>IFERROR(VLOOKUP(B192,'Serviços FEV2019'!$A$1:$AC$17000,2,),IFERROR(VLOOKUP(B192,'Insumos FEV2019'!$A$1:$AC$17010,2,),VLOOKUP(B192,'ORSE FEV2019'!$A$3:$S$16645,2,)))</f>
        <v>PAPELEIRA PLASTICA TIPO DISPENSER PARA PAPEL HIGIENICO ROLAO</v>
      </c>
      <c r="D192" s="212" t="str">
        <f>IFERROR(VLOOKUP(B192,'Serviços FEV2019'!$A$1:$AC$17000,3,),IFERROR(VLOOKUP(B192,'Insumos FEV2019'!$A$1:$AC$17010,3,),VLOOKUP(B192,'ORSE FEV2019'!$A$3:$S$16604,3,)))</f>
        <v xml:space="preserve">UN    </v>
      </c>
      <c r="E192" s="139">
        <v>1</v>
      </c>
      <c r="F192" s="134">
        <f>IFERROR(VLOOKUP(B192,'Serviços FEV2019'!$A$1:$AC$17000,5,),IFERROR(VLOOKUP(B192,'Insumos FEV2019'!$A$1:$AC$17010,5,),VLOOKUP(B192,'ORSE FEV2019'!$A$3:$S$16604,4,)))</f>
        <v>60.17</v>
      </c>
      <c r="G192" s="140">
        <f>ROUND(F192*E192,2)</f>
        <v>60.17</v>
      </c>
      <c r="K192" s="376"/>
    </row>
    <row r="193" spans="1:11">
      <c r="A193" s="144"/>
      <c r="B193" s="228"/>
      <c r="C193" s="425" t="s">
        <v>150</v>
      </c>
      <c r="D193" s="425"/>
      <c r="E193" s="425"/>
      <c r="F193" s="425"/>
      <c r="G193" s="242">
        <f>SUM(G192:G192)</f>
        <v>60.17</v>
      </c>
      <c r="K193" s="376"/>
    </row>
    <row r="194" spans="1:11">
      <c r="A194" s="136"/>
      <c r="B194" s="137" t="s">
        <v>5867</v>
      </c>
      <c r="C194" s="135" t="s">
        <v>7080</v>
      </c>
      <c r="D194" s="137" t="s">
        <v>5580</v>
      </c>
      <c r="E194" s="135"/>
      <c r="F194" s="135"/>
      <c r="G194" s="266">
        <f>G197+G200</f>
        <v>61.440000000000005</v>
      </c>
      <c r="K194" s="377" t="s">
        <v>7192</v>
      </c>
    </row>
    <row r="195" spans="1:11">
      <c r="A195" s="221"/>
      <c r="B195" s="232" t="s">
        <v>7</v>
      </c>
      <c r="C195" s="222" t="s">
        <v>152</v>
      </c>
      <c r="D195" s="222" t="s">
        <v>146</v>
      </c>
      <c r="E195" s="223" t="s">
        <v>125</v>
      </c>
      <c r="F195" s="222" t="s">
        <v>11</v>
      </c>
      <c r="G195" s="224" t="s">
        <v>2</v>
      </c>
      <c r="K195" s="376"/>
    </row>
    <row r="196" spans="1:11">
      <c r="A196" s="37" t="s">
        <v>7104</v>
      </c>
      <c r="B196" s="229">
        <v>88316</v>
      </c>
      <c r="C196" s="236" t="str">
        <f>IFERROR(VLOOKUP(B196,'Serviços FEV2019'!$A$1:$AC$17000,2,),IFERROR(VLOOKUP(B196,'Insumos FEV2019'!$A$1:$AC$17010,2,),VLOOKUP(B196,'ORSE FEV2019'!$A$3:$S$16645,2,)))</f>
        <v>SERVENTE COM ENCARGOS COMPLEMENTARES</v>
      </c>
      <c r="D196" s="212" t="str">
        <f>IFERROR(VLOOKUP(B196,'Serviços FEV2019'!$A$1:$AC$17000,3,),IFERROR(VLOOKUP(B196,'Insumos FEV2019'!$A$1:$AC$17010,3,),VLOOKUP(B196,'ORSE FEV2019'!$A$3:$S$16604,3,)))</f>
        <v>H</v>
      </c>
      <c r="E196" s="139">
        <v>0.1</v>
      </c>
      <c r="F196" s="134">
        <f>IFERROR(VLOOKUP(B196,'Serviços FEV2019'!$A$1:$AC$17000,5,),IFERROR(VLOOKUP(B196,'Insumos FEV2019'!$A$1:$AC$17010,5,),VLOOKUP(B196,'ORSE FEV2019'!$A$3:$S$16604,4,)))</f>
        <v>12.7</v>
      </c>
      <c r="G196" s="140">
        <f t="shared" ref="G196" si="26">ROUND(F196*E196,2)</f>
        <v>1.27</v>
      </c>
      <c r="K196" s="376"/>
    </row>
    <row r="197" spans="1:11">
      <c r="A197" s="37"/>
      <c r="B197" s="229"/>
      <c r="C197" s="424" t="s">
        <v>153</v>
      </c>
      <c r="D197" s="424"/>
      <c r="E197" s="424"/>
      <c r="F197" s="424"/>
      <c r="G197" s="230">
        <f>SUM(G196:G196)</f>
        <v>1.27</v>
      </c>
      <c r="K197" s="376"/>
    </row>
    <row r="198" spans="1:11">
      <c r="A198" s="231"/>
      <c r="B198" s="232" t="s">
        <v>7</v>
      </c>
      <c r="C198" s="232" t="s">
        <v>149</v>
      </c>
      <c r="D198" s="232" t="s">
        <v>146</v>
      </c>
      <c r="E198" s="233" t="s">
        <v>125</v>
      </c>
      <c r="F198" s="232" t="s">
        <v>11</v>
      </c>
      <c r="G198" s="234" t="s">
        <v>2</v>
      </c>
      <c r="K198" s="376"/>
    </row>
    <row r="199" spans="1:11">
      <c r="A199" s="144" t="s">
        <v>6130</v>
      </c>
      <c r="B199" s="228">
        <v>37401</v>
      </c>
      <c r="C199" s="237" t="str">
        <f>IFERROR(VLOOKUP(B199,'Serviços FEV2019'!$A$1:$AC$17000,2,),IFERROR(VLOOKUP(B199,'Insumos FEV2019'!$A$1:$AC$17010,2,),VLOOKUP(B199,'ORSE FEV2019'!$A$3:$S$16645,2,)))</f>
        <v>TOALHEIRO PLASTICO TIPO DISPENSER PARA PAPEL TOALHA INTERFOLHADO</v>
      </c>
      <c r="D199" s="212" t="str">
        <f>IFERROR(VLOOKUP(B199,'Serviços FEV2019'!$A$1:$AC$17000,3,),IFERROR(VLOOKUP(B199,'Insumos FEV2019'!$A$1:$AC$17010,3,),VLOOKUP(B199,'ORSE FEV2019'!$A$3:$S$16604,3,)))</f>
        <v xml:space="preserve">UN    </v>
      </c>
      <c r="E199" s="139">
        <v>1</v>
      </c>
      <c r="F199" s="134">
        <f>IFERROR(VLOOKUP(B199,'Serviços FEV2019'!$A$1:$AC$17000,5,),IFERROR(VLOOKUP(B199,'Insumos FEV2019'!$A$1:$AC$17010,5,),VLOOKUP(B199,'ORSE FEV2019'!$A$3:$S$16604,4,)))</f>
        <v>60.17</v>
      </c>
      <c r="G199" s="140">
        <f>ROUND(F199*E199,2)</f>
        <v>60.17</v>
      </c>
      <c r="K199" s="376"/>
    </row>
    <row r="200" spans="1:11">
      <c r="A200" s="144"/>
      <c r="B200" s="228"/>
      <c r="C200" s="425" t="s">
        <v>150</v>
      </c>
      <c r="D200" s="425"/>
      <c r="E200" s="425"/>
      <c r="F200" s="425"/>
      <c r="G200" s="242">
        <f>SUM(G199:G199)</f>
        <v>60.17</v>
      </c>
      <c r="K200" s="376"/>
    </row>
    <row r="201" spans="1:11" ht="15">
      <c r="A201" s="239"/>
      <c r="B201" s="238" t="str">
        <f>'Orç. Unificado'!A62</f>
        <v>5.</v>
      </c>
      <c r="C201" s="219" t="str">
        <f>'Orç. Unificado'!C62</f>
        <v>PISO</v>
      </c>
      <c r="D201" s="219"/>
      <c r="E201" s="219"/>
      <c r="F201" s="219"/>
      <c r="G201" s="263"/>
      <c r="I201" s="220"/>
      <c r="K201" s="376"/>
    </row>
    <row r="202" spans="1:11">
      <c r="A202" s="136"/>
      <c r="B202" s="137" t="s">
        <v>226</v>
      </c>
      <c r="C202" s="135" t="s">
        <v>7149</v>
      </c>
      <c r="D202" s="137" t="s">
        <v>5580</v>
      </c>
      <c r="E202" s="135"/>
      <c r="F202" s="135"/>
      <c r="G202" s="266">
        <f>G205+G211</f>
        <v>939.2</v>
      </c>
      <c r="K202" s="376" t="s">
        <v>7111</v>
      </c>
    </row>
    <row r="203" spans="1:11">
      <c r="A203" s="221"/>
      <c r="B203" s="232" t="s">
        <v>7</v>
      </c>
      <c r="C203" s="222" t="s">
        <v>152</v>
      </c>
      <c r="D203" s="222" t="s">
        <v>146</v>
      </c>
      <c r="E203" s="223" t="s">
        <v>125</v>
      </c>
      <c r="F203" s="222" t="s">
        <v>11</v>
      </c>
      <c r="G203" s="224" t="s">
        <v>2</v>
      </c>
      <c r="K203" s="376"/>
    </row>
    <row r="204" spans="1:11">
      <c r="A204" s="144" t="s">
        <v>6130</v>
      </c>
      <c r="B204" s="228">
        <v>25957</v>
      </c>
      <c r="C204" s="236" t="str">
        <f>IFERROR(VLOOKUP(B204,'Serviços FEV2019'!$A$1:$AC$17000,2,),IFERROR(VLOOKUP(B204,'Insumos FEV2019'!$A$1:$AC$17010,2,),VLOOKUP(B204,'ORSE FEV2019'!$A$3:$S$16645,2,)))</f>
        <v>MONTADOR DE ESTRUTURAS METALICAS</v>
      </c>
      <c r="D204" s="212" t="str">
        <f>IFERROR(VLOOKUP(B204,'Serviços FEV2019'!$A$1:$AC$17000,3,),IFERROR(VLOOKUP(B204,'Insumos FEV2019'!$A$1:$AC$17010,3,),VLOOKUP(B204,'ORSE FEV2019'!$A$3:$S$16604,3,)))</f>
        <v xml:space="preserve">H     </v>
      </c>
      <c r="E204" s="139">
        <v>5</v>
      </c>
      <c r="F204" s="134">
        <f>IFERROR(VLOOKUP(B204,'Serviços FEV2019'!$A$1:$AC$17000,5,),IFERROR(VLOOKUP(B204,'Insumos FEV2019'!$A$1:$AC$17010,5,),VLOOKUP(B204,'ORSE FEV2019'!$A$3:$S$16604,4,)))</f>
        <v>8.7200000000000006</v>
      </c>
      <c r="G204" s="140">
        <f>ROUND(F204*E204,2)</f>
        <v>43.6</v>
      </c>
      <c r="K204" s="376"/>
    </row>
    <row r="205" spans="1:11">
      <c r="A205" s="37"/>
      <c r="B205" s="229"/>
      <c r="C205" s="424" t="s">
        <v>153</v>
      </c>
      <c r="D205" s="424"/>
      <c r="E205" s="424"/>
      <c r="F205" s="424"/>
      <c r="G205" s="230">
        <f>SUM(G204:G204)</f>
        <v>43.6</v>
      </c>
      <c r="K205" s="376"/>
    </row>
    <row r="206" spans="1:11">
      <c r="A206" s="231"/>
      <c r="B206" s="232" t="s">
        <v>7</v>
      </c>
      <c r="C206" s="232" t="s">
        <v>149</v>
      </c>
      <c r="D206" s="232" t="s">
        <v>146</v>
      </c>
      <c r="E206" s="233" t="s">
        <v>125</v>
      </c>
      <c r="F206" s="232" t="s">
        <v>11</v>
      </c>
      <c r="G206" s="234" t="s">
        <v>2</v>
      </c>
      <c r="K206" s="376"/>
    </row>
    <row r="207" spans="1:11" ht="22.5">
      <c r="A207" s="253" t="s">
        <v>7104</v>
      </c>
      <c r="B207" s="252">
        <v>94975</v>
      </c>
      <c r="C207" s="236" t="str">
        <f>IFERROR(VLOOKUP(B207,'Serviços FEV2019'!$A$1:$AC$17000,2,),IFERROR(VLOOKUP(B207,'Insumos FEV2019'!$A$1:$AC$17010,2,),VLOOKUP(B207,'ORSE FEV2019'!$A$3:$S$16645,2,)))</f>
        <v>CONCRETO FCK = 15MPA, TRAÇO 1:3,4:3,5 (CIMENTO/ AREIA MÉDIA/ BRITA 1)  - PREPARO MANUAL. AF_07/2016</v>
      </c>
      <c r="D207" s="254" t="str">
        <f>IFERROR(VLOOKUP(B207,'Serviços FEV2019'!$A$1:$AC$17000,3,),IFERROR(VLOOKUP(B207,'Insumos FEV2019'!$A$1:$AC$17010,3,),VLOOKUP(B207,'ORSE FEV2019'!$A$3:$S$16604,3,)))</f>
        <v>M3</v>
      </c>
      <c r="E207" s="244">
        <v>0.25</v>
      </c>
      <c r="F207" s="134">
        <f>IFERROR(VLOOKUP(B207,'Serviços FEV2019'!$A$1:$AC$17000,5,),IFERROR(VLOOKUP(B207,'Insumos FEV2019'!$A$1:$AC$17010,5,),VLOOKUP(B207,'ORSE FEV2019'!$A$3:$S$16604,4,)))</f>
        <v>364.17</v>
      </c>
      <c r="G207" s="255">
        <f>ROUND(F207*E207,2)</f>
        <v>91.04</v>
      </c>
      <c r="K207" s="376"/>
    </row>
    <row r="208" spans="1:11" ht="22.5">
      <c r="A208" s="253" t="s">
        <v>7104</v>
      </c>
      <c r="B208" s="252">
        <v>85662</v>
      </c>
      <c r="C208" s="236" t="str">
        <f>IFERROR(VLOOKUP(B208,'Serviços FEV2019'!$A$1:$AC$17000,2,),IFERROR(VLOOKUP(B208,'Insumos FEV2019'!$A$1:$AC$17010,2,),VLOOKUP(B208,'ORSE FEV2019'!$A$3:$S$16645,2,)))</f>
        <v>ARMACAO EM TELA DE ACO SOLDADA NERVURADA Q-92, ACO CA-60, 4,2MM, MALHA 15X15CM</v>
      </c>
      <c r="D208" s="254" t="str">
        <f>IFERROR(VLOOKUP(B208,'Serviços FEV2019'!$A$1:$AC$17000,3,),IFERROR(VLOOKUP(B208,'Insumos FEV2019'!$A$1:$AC$17010,3,),VLOOKUP(B208,'ORSE FEV2019'!$A$3:$S$16604,3,)))</f>
        <v>M2</v>
      </c>
      <c r="E208" s="244">
        <f>0.5*1.52*2+1.2*1.44</f>
        <v>3.2480000000000002</v>
      </c>
      <c r="F208" s="134">
        <f>IFERROR(VLOOKUP(B208,'Serviços FEV2019'!$A$1:$AC$17000,5,),IFERROR(VLOOKUP(B208,'Insumos FEV2019'!$A$1:$AC$17010,5,),VLOOKUP(B208,'ORSE FEV2019'!$A$3:$S$16604,4,)))</f>
        <v>9.89</v>
      </c>
      <c r="G208" s="255">
        <f>ROUND(F208*E208,2)</f>
        <v>32.119999999999997</v>
      </c>
      <c r="K208" s="376"/>
    </row>
    <row r="209" spans="1:11">
      <c r="A209" s="256" t="s">
        <v>7104</v>
      </c>
      <c r="B209" s="252" t="str">
        <f>B212</f>
        <v>IFAL 5.02</v>
      </c>
      <c r="C209" s="236" t="str">
        <f>C212</f>
        <v>FORMA METÁLICA</v>
      </c>
      <c r="D209" s="254" t="str">
        <f>D212</f>
        <v>M2</v>
      </c>
      <c r="E209" s="244">
        <f>E208*0.25</f>
        <v>0.81200000000000006</v>
      </c>
      <c r="F209" s="134">
        <f>G212</f>
        <v>643.4</v>
      </c>
      <c r="G209" s="255">
        <f t="shared" ref="G209:G210" si="27">ROUND(F209*E209,2)</f>
        <v>522.44000000000005</v>
      </c>
      <c r="K209" s="376"/>
    </row>
    <row r="210" spans="1:11" ht="33.75">
      <c r="A210" s="256" t="s">
        <v>7150</v>
      </c>
      <c r="B210" s="252" t="s">
        <v>7295</v>
      </c>
      <c r="C210" s="236" t="s">
        <v>7151</v>
      </c>
      <c r="D210" s="254" t="s">
        <v>5580</v>
      </c>
      <c r="E210" s="244">
        <v>1</v>
      </c>
      <c r="F210" s="134">
        <v>250</v>
      </c>
      <c r="G210" s="255">
        <f t="shared" si="27"/>
        <v>250</v>
      </c>
      <c r="K210" s="376"/>
    </row>
    <row r="211" spans="1:11">
      <c r="A211" s="144"/>
      <c r="B211" s="252"/>
      <c r="C211" s="425" t="s">
        <v>150</v>
      </c>
      <c r="D211" s="425"/>
      <c r="E211" s="425"/>
      <c r="F211" s="425"/>
      <c r="G211" s="242">
        <f>SUM(G207:G210)</f>
        <v>895.6</v>
      </c>
      <c r="K211" s="376"/>
    </row>
    <row r="212" spans="1:11">
      <c r="A212" s="136"/>
      <c r="B212" s="137" t="s">
        <v>158</v>
      </c>
      <c r="C212" s="135" t="s">
        <v>7152</v>
      </c>
      <c r="D212" s="137" t="s">
        <v>132</v>
      </c>
      <c r="E212" s="135"/>
      <c r="F212" s="135"/>
      <c r="G212" s="266">
        <f>G217+G223</f>
        <v>643.4</v>
      </c>
      <c r="K212" s="376" t="s">
        <v>7111</v>
      </c>
    </row>
    <row r="213" spans="1:11">
      <c r="A213" s="221"/>
      <c r="B213" s="232" t="s">
        <v>7</v>
      </c>
      <c r="C213" s="222" t="s">
        <v>152</v>
      </c>
      <c r="D213" s="222" t="s">
        <v>146</v>
      </c>
      <c r="E213" s="223" t="s">
        <v>125</v>
      </c>
      <c r="F213" s="222" t="s">
        <v>11</v>
      </c>
      <c r="G213" s="224" t="s">
        <v>2</v>
      </c>
      <c r="K213" s="376"/>
    </row>
    <row r="214" spans="1:11">
      <c r="A214" s="144" t="s">
        <v>7104</v>
      </c>
      <c r="B214" s="228">
        <v>88317</v>
      </c>
      <c r="C214" s="236" t="str">
        <f>IFERROR(VLOOKUP(B214,'Serviços FEV2019'!$A$1:$AC$17000,2,),IFERROR(VLOOKUP(B214,'Insumos FEV2019'!$A$1:$AC$17010,2,),VLOOKUP(B214,'ORSE FEV2019'!$A$3:$S$16645,2,)))</f>
        <v>SOLDADOR COM ENCARGOS COMPLEMENTARES</v>
      </c>
      <c r="D214" s="212" t="str">
        <f>IFERROR(VLOOKUP(B214,'Serviços FEV2019'!$A$1:$AC$17000,3,),IFERROR(VLOOKUP(B214,'Insumos FEV2019'!$A$1:$AC$17010,3,),VLOOKUP(B214,'ORSE FEV2019'!$A$3:$S$16604,3,)))</f>
        <v>H</v>
      </c>
      <c r="E214" s="139">
        <v>2</v>
      </c>
      <c r="F214" s="134">
        <f>IFERROR(VLOOKUP(B214,'Serviços FEV2019'!$A$1:$AC$17000,5,),IFERROR(VLOOKUP(B214,'Insumos FEV2019'!$A$1:$AC$17010,5,),VLOOKUP(B214,'ORSE FEV2019'!$A$3:$S$16604,4,)))</f>
        <v>17.78</v>
      </c>
      <c r="G214" s="140">
        <f>ROUND(F214*E214,2)</f>
        <v>35.56</v>
      </c>
      <c r="K214" s="376"/>
    </row>
    <row r="215" spans="1:11">
      <c r="A215" s="37" t="s">
        <v>7104</v>
      </c>
      <c r="B215" s="229">
        <v>88251</v>
      </c>
      <c r="C215" s="236" t="str">
        <f>IFERROR(VLOOKUP(B215,'Serviços FEV2019'!$A$1:$AC$17000,2,),IFERROR(VLOOKUP(B215,'Insumos FEV2019'!$A$1:$AC$17010,2,),VLOOKUP(B215,'ORSE FEV2019'!$A$3:$S$16645,2,)))</f>
        <v>AUXILIAR DE SERRALHEIRO COM ENCARGOS COMPLEMENTARES</v>
      </c>
      <c r="D215" s="212" t="str">
        <f>IFERROR(VLOOKUP(B215,'Serviços FEV2019'!$A$1:$AC$17000,3,),IFERROR(VLOOKUP(B215,'Insumos FEV2019'!$A$1:$AC$17010,3,),VLOOKUP(B215,'ORSE FEV2019'!$A$3:$S$16604,3,)))</f>
        <v>H</v>
      </c>
      <c r="E215" s="139">
        <v>2</v>
      </c>
      <c r="F215" s="134">
        <f>IFERROR(VLOOKUP(B215,'Serviços FEV2019'!$A$1:$AC$17000,5,),IFERROR(VLOOKUP(B215,'Insumos FEV2019'!$A$1:$AC$17010,5,),VLOOKUP(B215,'ORSE FEV2019'!$A$3:$S$16604,4,)))</f>
        <v>12.86</v>
      </c>
      <c r="G215" s="140">
        <f t="shared" ref="G215:G216" si="28">ROUND(F215*E215,2)</f>
        <v>25.72</v>
      </c>
      <c r="K215" s="376"/>
    </row>
    <row r="216" spans="1:11">
      <c r="A216" s="37" t="s">
        <v>7104</v>
      </c>
      <c r="B216" s="229">
        <v>88278</v>
      </c>
      <c r="C216" s="236" t="str">
        <f>IFERROR(VLOOKUP(B216,'Serviços FEV2019'!$A$1:$AC$17000,2,),IFERROR(VLOOKUP(B216,'Insumos FEV2019'!$A$1:$AC$17010,2,),VLOOKUP(B216,'ORSE FEV2019'!$A$3:$S$16645,2,)))</f>
        <v>MONTADOR DE ESTRUTURA METÁLICA COM ENCARGOS COMPLEMENTARES</v>
      </c>
      <c r="D216" s="212" t="str">
        <f>IFERROR(VLOOKUP(B216,'Serviços FEV2019'!$A$1:$AC$17000,3,),IFERROR(VLOOKUP(B216,'Insumos FEV2019'!$A$1:$AC$17010,3,),VLOOKUP(B216,'ORSE FEV2019'!$A$3:$S$16604,3,)))</f>
        <v>H</v>
      </c>
      <c r="E216" s="139">
        <v>2</v>
      </c>
      <c r="F216" s="134">
        <f>IFERROR(VLOOKUP(B216,'Serviços FEV2019'!$A$1:$AC$17000,5,),IFERROR(VLOOKUP(B216,'Insumos FEV2019'!$A$1:$AC$17010,5,),VLOOKUP(B216,'ORSE FEV2019'!$A$3:$S$16604,4,)))</f>
        <v>12.97</v>
      </c>
      <c r="G216" s="140">
        <f t="shared" si="28"/>
        <v>25.94</v>
      </c>
      <c r="K216" s="376"/>
    </row>
    <row r="217" spans="1:11">
      <c r="A217" s="37"/>
      <c r="B217" s="229"/>
      <c r="C217" s="424" t="s">
        <v>153</v>
      </c>
      <c r="D217" s="424"/>
      <c r="E217" s="424"/>
      <c r="F217" s="424"/>
      <c r="G217" s="230">
        <f>SUM(G214:G216)</f>
        <v>87.22</v>
      </c>
      <c r="K217" s="376"/>
    </row>
    <row r="218" spans="1:11">
      <c r="A218" s="231"/>
      <c r="B218" s="232" t="s">
        <v>7</v>
      </c>
      <c r="C218" s="232" t="s">
        <v>149</v>
      </c>
      <c r="D218" s="232" t="s">
        <v>146</v>
      </c>
      <c r="E218" s="233" t="s">
        <v>125</v>
      </c>
      <c r="F218" s="232" t="s">
        <v>11</v>
      </c>
      <c r="G218" s="234" t="s">
        <v>2</v>
      </c>
      <c r="K218" s="376"/>
    </row>
    <row r="219" spans="1:11">
      <c r="A219" s="144" t="s">
        <v>6130</v>
      </c>
      <c r="B219" s="228">
        <v>11026</v>
      </c>
      <c r="C219" s="237" t="str">
        <f>IFERROR(VLOOKUP(B219,'Serviços FEV2019'!$A$1:$AC$17000,2,),IFERROR(VLOOKUP(B219,'Insumos FEV2019'!$A$1:$AC$17010,2,),VLOOKUP(B219,'ORSE FEV2019'!$A$3:$S$16645,2,)))</f>
        <v>CHAPA DE ACO GALVANIZADA BITOLA GSG 14, E = 1,95 MM (15,60 KG/M2)</v>
      </c>
      <c r="D219" s="212" t="str">
        <f>IFERROR(VLOOKUP(B219,'Serviços FEV2019'!$A$1:$AC$17000,3,),IFERROR(VLOOKUP(B219,'Insumos FEV2019'!$A$1:$AC$17010,3,),VLOOKUP(B219,'ORSE FEV2019'!$A$3:$S$16604,3,)))</f>
        <v xml:space="preserve">KG    </v>
      </c>
      <c r="E219" s="139">
        <v>51.668800000000005</v>
      </c>
      <c r="F219" s="134">
        <f>IFERROR(VLOOKUP(B219,'Serviços FEV2019'!$A$1:$AC$17000,5,),IFERROR(VLOOKUP(B219,'Insumos FEV2019'!$A$1:$AC$17010,5,),VLOOKUP(B219,'ORSE FEV2019'!$A$3:$S$16604,4,)))</f>
        <v>7.93</v>
      </c>
      <c r="G219" s="140">
        <f>ROUND(F219*E219,2)</f>
        <v>409.73</v>
      </c>
      <c r="K219" s="378"/>
    </row>
    <row r="220" spans="1:11">
      <c r="A220" s="37" t="s">
        <v>6130</v>
      </c>
      <c r="B220" s="228">
        <v>10997</v>
      </c>
      <c r="C220" s="237" t="str">
        <f>IFERROR(VLOOKUP(B220,'Serviços FEV2019'!$A$1:$AC$17000,2,),IFERROR(VLOOKUP(B220,'Insumos FEV2019'!$A$1:$AC$17010,2,),VLOOKUP(B220,'ORSE FEV2019'!$A$3:$S$16645,2,)))</f>
        <v>ELETRODO REVESTIDO AWS - E7018, DIAMETRO IGUAL A 4,00 MM</v>
      </c>
      <c r="D220" s="212" t="str">
        <f>IFERROR(VLOOKUP(B220,'Serviços FEV2019'!$A$1:$AC$17000,3,),IFERROR(VLOOKUP(B220,'Insumos FEV2019'!$A$1:$AC$17010,3,),VLOOKUP(B220,'ORSE FEV2019'!$A$3:$S$16604,3,)))</f>
        <v xml:space="preserve">KG    </v>
      </c>
      <c r="E220" s="139">
        <v>0.6</v>
      </c>
      <c r="F220" s="134">
        <f>IFERROR(VLOOKUP(B220,'Serviços FEV2019'!$A$1:$AC$17000,5,),IFERROR(VLOOKUP(B220,'Insumos FEV2019'!$A$1:$AC$17010,5,),VLOOKUP(B220,'ORSE FEV2019'!$A$3:$S$16604,4,)))</f>
        <v>25.65</v>
      </c>
      <c r="G220" s="140">
        <f>ROUND(F220*E220,2)</f>
        <v>15.39</v>
      </c>
      <c r="K220" s="376"/>
    </row>
    <row r="221" spans="1:11">
      <c r="A221" s="144" t="s">
        <v>6130</v>
      </c>
      <c r="B221" s="228">
        <v>574</v>
      </c>
      <c r="C221" s="237" t="str">
        <f>IFERROR(VLOOKUP(B221,'Serviços FEV2019'!$A$1:$AC$17000,2,),IFERROR(VLOOKUP(B221,'Insumos FEV2019'!$A$1:$AC$17010,2,),VLOOKUP(B221,'ORSE FEV2019'!$A$3:$S$16645,2,)))</f>
        <v>CANTONEIRA FERRO GALVANIZADO DE ABAS IGUAIS, 1 1/2" X 1/4" (L X E), 3,40 KG/M</v>
      </c>
      <c r="D221" s="212" t="str">
        <f>IFERROR(VLOOKUP(B221,'Serviços FEV2019'!$A$1:$AC$17000,3,),IFERROR(VLOOKUP(B221,'Insumos FEV2019'!$A$1:$AC$17010,3,),VLOOKUP(B221,'ORSE FEV2019'!$A$3:$S$16604,3,)))</f>
        <v xml:space="preserve">M     </v>
      </c>
      <c r="E221" s="139">
        <v>6.44</v>
      </c>
      <c r="F221" s="134">
        <f>IFERROR(VLOOKUP(B221,'Serviços FEV2019'!$A$1:$AC$17000,5,),IFERROR(VLOOKUP(B221,'Insumos FEV2019'!$A$1:$AC$17010,5,),VLOOKUP(B221,'ORSE FEV2019'!$A$3:$S$16604,4,)))</f>
        <v>18.7</v>
      </c>
      <c r="G221" s="140">
        <f>ROUND(F221*E221,2)</f>
        <v>120.43</v>
      </c>
      <c r="K221" s="376"/>
    </row>
    <row r="222" spans="1:11" ht="22.5">
      <c r="A222" s="37" t="s">
        <v>6130</v>
      </c>
      <c r="B222" s="228">
        <v>38412</v>
      </c>
      <c r="C222" s="237" t="str">
        <f>IFERROR(VLOOKUP(B222,'Serviços FEV2019'!$A$1:$AC$17000,2,),IFERROR(VLOOKUP(B222,'Insumos FEV2019'!$A$1:$AC$17010,2,),VLOOKUP(B222,'ORSE FEV2019'!$A$3:$S$16645,2,)))</f>
        <v>INVERSOR DE SOLDA MONOFASICO DE 160 A, POTENCIA DE 5400 W, TENSAO DE 220 V, TURBO VENTILADO, PROTECAO POR FUSIVEL TERMICO, PARA ELETRODOS DE 2,0 A 4,0 MM</v>
      </c>
      <c r="D222" s="212" t="str">
        <f>IFERROR(VLOOKUP(B222,'Serviços FEV2019'!$A$1:$AC$17000,3,),IFERROR(VLOOKUP(B222,'Insumos FEV2019'!$A$1:$AC$17010,3,),VLOOKUP(B222,'ORSE FEV2019'!$A$3:$S$16604,3,)))</f>
        <v xml:space="preserve">UN    </v>
      </c>
      <c r="E222" s="139">
        <v>0.01</v>
      </c>
      <c r="F222" s="134">
        <f>IFERROR(VLOOKUP(B222,'Serviços FEV2019'!$A$1:$AC$17000,5,),IFERROR(VLOOKUP(B222,'Insumos FEV2019'!$A$1:$AC$17010,5,),VLOOKUP(B222,'ORSE FEV2019'!$A$3:$S$16604,4,)))</f>
        <v>1062.5</v>
      </c>
      <c r="G222" s="140">
        <f t="shared" ref="G222" si="29">ROUND(F222*E222,2)</f>
        <v>10.63</v>
      </c>
      <c r="K222" s="376"/>
    </row>
    <row r="223" spans="1:11">
      <c r="A223" s="144"/>
      <c r="B223" s="228"/>
      <c r="C223" s="425" t="s">
        <v>150</v>
      </c>
      <c r="D223" s="425"/>
      <c r="E223" s="425"/>
      <c r="F223" s="425"/>
      <c r="G223" s="242">
        <f>SUM(G219:G222)</f>
        <v>556.17999999999995</v>
      </c>
      <c r="K223" s="376"/>
    </row>
    <row r="224" spans="1:11" ht="33.75">
      <c r="A224" s="136"/>
      <c r="B224" s="137" t="s">
        <v>159</v>
      </c>
      <c r="C224" s="135" t="s">
        <v>7160</v>
      </c>
      <c r="D224" s="137" t="s">
        <v>136</v>
      </c>
      <c r="E224" s="135"/>
      <c r="F224" s="135"/>
      <c r="G224" s="266">
        <f>G228+G231</f>
        <v>286.91000000000003</v>
      </c>
      <c r="K224" s="377" t="s">
        <v>7159</v>
      </c>
    </row>
    <row r="225" spans="1:11">
      <c r="A225" s="221"/>
      <c r="B225" s="232" t="s">
        <v>7</v>
      </c>
      <c r="C225" s="222" t="s">
        <v>152</v>
      </c>
      <c r="D225" s="222" t="s">
        <v>146</v>
      </c>
      <c r="E225" s="223" t="s">
        <v>125</v>
      </c>
      <c r="F225" s="222" t="s">
        <v>11</v>
      </c>
      <c r="G225" s="224" t="s">
        <v>2</v>
      </c>
      <c r="K225" s="376"/>
    </row>
    <row r="226" spans="1:11">
      <c r="A226" s="144" t="s">
        <v>7104</v>
      </c>
      <c r="B226" s="228">
        <v>88309</v>
      </c>
      <c r="C226" s="236" t="str">
        <f>IFERROR(VLOOKUP(B226,'Serviços FEV2019'!$A$1:$AC$17000,2,),IFERROR(VLOOKUP(B226,'Insumos FEV2019'!$A$1:$AC$17010,2,),VLOOKUP(B226,'ORSE FEV2019'!$A$3:$S$16645,2,)))</f>
        <v>PEDREIRO COM ENCARGOS COMPLEMENTARES</v>
      </c>
      <c r="D226" s="212" t="str">
        <f>IFERROR(VLOOKUP(B226,'Serviços FEV2019'!$A$1:$AC$17000,3,),IFERROR(VLOOKUP(B226,'Insumos FEV2019'!$A$1:$AC$17010,3,),VLOOKUP(B226,'ORSE FEV2019'!$A$3:$S$16604,3,)))</f>
        <v>H</v>
      </c>
      <c r="E226" s="244">
        <v>0.23</v>
      </c>
      <c r="F226" s="134">
        <f>IFERROR(VLOOKUP(B226,'Serviços FEV2019'!$A$1:$AC$17000,5,),IFERROR(VLOOKUP(B226,'Insumos FEV2019'!$A$1:$AC$17010,5,),VLOOKUP(B226,'ORSE FEV2019'!$A$3:$S$16604,4,)))</f>
        <v>15.89</v>
      </c>
      <c r="G226" s="140">
        <f>ROUND(F226*E226,2)</f>
        <v>3.65</v>
      </c>
      <c r="K226" s="376"/>
    </row>
    <row r="227" spans="1:11">
      <c r="A227" s="37" t="s">
        <v>7104</v>
      </c>
      <c r="B227" s="229">
        <v>88316</v>
      </c>
      <c r="C227" s="236" t="str">
        <f>IFERROR(VLOOKUP(B227,'Serviços FEV2019'!$A$1:$AC$17000,2,),IFERROR(VLOOKUP(B227,'Insumos FEV2019'!$A$1:$AC$17010,2,),VLOOKUP(B227,'ORSE FEV2019'!$A$3:$S$16645,2,)))</f>
        <v>SERVENTE COM ENCARGOS COMPLEMENTARES</v>
      </c>
      <c r="D227" s="212" t="str">
        <f>IFERROR(VLOOKUP(B227,'Serviços FEV2019'!$A$1:$AC$17000,3,),IFERROR(VLOOKUP(B227,'Insumos FEV2019'!$A$1:$AC$17010,3,),VLOOKUP(B227,'ORSE FEV2019'!$A$3:$S$16604,3,)))</f>
        <v>H</v>
      </c>
      <c r="E227" s="244">
        <v>0.44</v>
      </c>
      <c r="F227" s="134">
        <f>IFERROR(VLOOKUP(B227,'Serviços FEV2019'!$A$1:$AC$17000,5,),IFERROR(VLOOKUP(B227,'Insumos FEV2019'!$A$1:$AC$17010,5,),VLOOKUP(B227,'ORSE FEV2019'!$A$3:$S$16604,4,)))</f>
        <v>12.7</v>
      </c>
      <c r="G227" s="140">
        <f t="shared" ref="G227" si="30">ROUND(F227*E227,2)</f>
        <v>5.59</v>
      </c>
      <c r="K227" s="376"/>
    </row>
    <row r="228" spans="1:11">
      <c r="A228" s="37"/>
      <c r="B228" s="229"/>
      <c r="C228" s="424" t="s">
        <v>153</v>
      </c>
      <c r="D228" s="424"/>
      <c r="E228" s="424"/>
      <c r="F228" s="424"/>
      <c r="G228" s="230">
        <f>SUM(G226:G227)</f>
        <v>9.24</v>
      </c>
      <c r="K228" s="376"/>
    </row>
    <row r="229" spans="1:11">
      <c r="A229" s="231"/>
      <c r="B229" s="232" t="s">
        <v>7</v>
      </c>
      <c r="C229" s="232" t="s">
        <v>149</v>
      </c>
      <c r="D229" s="232" t="s">
        <v>146</v>
      </c>
      <c r="E229" s="233" t="s">
        <v>125</v>
      </c>
      <c r="F229" s="232" t="s">
        <v>11</v>
      </c>
      <c r="G229" s="234" t="s">
        <v>2</v>
      </c>
      <c r="K229" s="376"/>
    </row>
    <row r="230" spans="1:11" ht="22.5">
      <c r="A230" s="144" t="s">
        <v>7104</v>
      </c>
      <c r="B230" s="228">
        <v>94969</v>
      </c>
      <c r="C230" s="237" t="str">
        <f>IFERROR(VLOOKUP(B230,'Serviços FEV2019'!$A$1:$AC$17000,2,),IFERROR(VLOOKUP(B230,'Insumos FEV2019'!$A$1:$AC$17010,2,),VLOOKUP(B230,'ORSE FEV2019'!$A$3:$S$16645,2,)))</f>
        <v>CONCRETO FCK = 15MPA, TRAÇO 1:3,4:3,5 (CIMENTO/ AREIA MÉDIA/ BRITA 1)  - PREPARO MECÂNICO COM BETONEIRA 600 L. AF_07/2016</v>
      </c>
      <c r="D230" s="212" t="str">
        <f>IFERROR(VLOOKUP(B230,'Serviços FEV2019'!$A$1:$AC$17000,3,),IFERROR(VLOOKUP(B230,'Insumos FEV2019'!$A$1:$AC$17010,3,),VLOOKUP(B230,'ORSE FEV2019'!$A$3:$S$16604,3,)))</f>
        <v>M3</v>
      </c>
      <c r="E230" s="139">
        <v>1</v>
      </c>
      <c r="F230" s="134">
        <f>IFERROR(VLOOKUP(B230,'Serviços FEV2019'!$A$1:$AC$17000,5,),IFERROR(VLOOKUP(B230,'Insumos FEV2019'!$A$1:$AC$17010,5,),VLOOKUP(B230,'ORSE FEV2019'!$A$3:$S$16604,4,)))</f>
        <v>277.67</v>
      </c>
      <c r="G230" s="140">
        <f>ROUND(F230*E230,2)</f>
        <v>277.67</v>
      </c>
      <c r="K230" s="378"/>
    </row>
    <row r="231" spans="1:11">
      <c r="A231" s="144"/>
      <c r="B231" s="228"/>
      <c r="C231" s="425" t="s">
        <v>150</v>
      </c>
      <c r="D231" s="425"/>
      <c r="E231" s="425"/>
      <c r="F231" s="425"/>
      <c r="G231" s="242">
        <f>SUM(G230:G230)</f>
        <v>277.67</v>
      </c>
      <c r="K231" s="376"/>
    </row>
    <row r="232" spans="1:11">
      <c r="A232" s="136"/>
      <c r="B232" s="137" t="s">
        <v>160</v>
      </c>
      <c r="C232" s="135" t="s">
        <v>7155</v>
      </c>
      <c r="D232" s="137" t="s">
        <v>132</v>
      </c>
      <c r="E232" s="135"/>
      <c r="F232" s="135"/>
      <c r="G232" s="266">
        <f>G235</f>
        <v>50.15</v>
      </c>
      <c r="K232" s="376" t="s">
        <v>7111</v>
      </c>
    </row>
    <row r="233" spans="1:11">
      <c r="A233" s="231"/>
      <c r="B233" s="232" t="s">
        <v>7</v>
      </c>
      <c r="C233" s="232" t="s">
        <v>149</v>
      </c>
      <c r="D233" s="232" t="s">
        <v>146</v>
      </c>
      <c r="E233" s="233" t="s">
        <v>125</v>
      </c>
      <c r="F233" s="232" t="s">
        <v>11</v>
      </c>
      <c r="G233" s="234" t="s">
        <v>2</v>
      </c>
      <c r="K233" s="376"/>
    </row>
    <row r="234" spans="1:11" ht="33.75">
      <c r="A234" s="144" t="s">
        <v>7104</v>
      </c>
      <c r="B234" s="228">
        <v>87481</v>
      </c>
      <c r="C234" s="237" t="str">
        <f>IFERROR(VLOOKUP(B234,'Serviços FEV2019'!$A$1:$AC$17000,2,),IFERROR(VLOOKUP(B234,'Insumos FEV2019'!$A$1:$AC$17010,2,),VLOOKUP(B234,'ORSE FEV2019'!$A$3:$S$16645,2,)))</f>
        <v>ALVENARIA DE VEDAÇÃO DE BLOCOS CERÂMICOS FURADOS NA VERTICAL DE 19X19X39CM (ESPESSURA 19CM) DE PAREDES COM ÁREA LÍQUIDA MAIOR OU IGUAL A 6M² SEM VÃOS E ARGAMASSA DE ASSENTAMENTO COM PREPARO EM BETONEIRA. AF_06/2014</v>
      </c>
      <c r="D234" s="212" t="str">
        <f>IFERROR(VLOOKUP(B234,'Serviços FEV2019'!$A$1:$AC$17000,3,),IFERROR(VLOOKUP(B234,'Insumos FEV2019'!$A$1:$AC$17010,3,),VLOOKUP(B234,'ORSE FEV2019'!$A$3:$S$16604,3,)))</f>
        <v>M2</v>
      </c>
      <c r="E234" s="139">
        <v>1</v>
      </c>
      <c r="F234" s="134">
        <f>IFERROR(VLOOKUP(B234,'Serviços FEV2019'!$A$1:$AC$17000,5,),IFERROR(VLOOKUP(B234,'Insumos FEV2019'!$A$1:$AC$17010,5,),VLOOKUP(B234,'ORSE FEV2019'!$A$3:$S$16604,4,)))</f>
        <v>50.15</v>
      </c>
      <c r="G234" s="140">
        <f>ROUND(F234*E234,2)</f>
        <v>50.15</v>
      </c>
      <c r="K234" s="378"/>
    </row>
    <row r="235" spans="1:11">
      <c r="A235" s="144"/>
      <c r="B235" s="228"/>
      <c r="C235" s="425" t="s">
        <v>150</v>
      </c>
      <c r="D235" s="425"/>
      <c r="E235" s="425"/>
      <c r="F235" s="425"/>
      <c r="G235" s="242">
        <f>SUM(G234:G234)</f>
        <v>50.15</v>
      </c>
      <c r="K235" s="376"/>
    </row>
    <row r="236" spans="1:11" ht="22.5">
      <c r="A236" s="136"/>
      <c r="B236" s="137" t="s">
        <v>5849</v>
      </c>
      <c r="C236" s="135" t="s">
        <v>7162</v>
      </c>
      <c r="D236" s="137" t="s">
        <v>132</v>
      </c>
      <c r="E236" s="135"/>
      <c r="F236" s="135"/>
      <c r="G236" s="266">
        <f>G240+G243</f>
        <v>34.76</v>
      </c>
      <c r="J236" s="318"/>
      <c r="K236" s="377" t="s">
        <v>7163</v>
      </c>
    </row>
    <row r="237" spans="1:11">
      <c r="A237" s="221"/>
      <c r="B237" s="232" t="s">
        <v>7</v>
      </c>
      <c r="C237" s="222" t="s">
        <v>152</v>
      </c>
      <c r="D237" s="222" t="s">
        <v>146</v>
      </c>
      <c r="E237" s="223" t="s">
        <v>125</v>
      </c>
      <c r="F237" s="222" t="s">
        <v>11</v>
      </c>
      <c r="G237" s="224" t="s">
        <v>2</v>
      </c>
      <c r="J237" s="318"/>
      <c r="K237" s="376"/>
    </row>
    <row r="238" spans="1:11">
      <c r="A238" s="144" t="s">
        <v>7104</v>
      </c>
      <c r="B238" s="228">
        <v>88309</v>
      </c>
      <c r="C238" s="236" t="str">
        <f>IFERROR(VLOOKUP(B238,'Serviços FEV2019'!$A$1:$AC$17000,2,),IFERROR(VLOOKUP(B238,'Insumos FEV2019'!$A$1:$AC$17010,2,),VLOOKUP(B238,'ORSE FEV2019'!$A$3:$S$16645,2,)))</f>
        <v>PEDREIRO COM ENCARGOS COMPLEMENTARES</v>
      </c>
      <c r="D238" s="212" t="str">
        <f>IFERROR(VLOOKUP(B238,'Serviços FEV2019'!$A$1:$AC$17000,3,),IFERROR(VLOOKUP(B238,'Insumos FEV2019'!$A$1:$AC$17010,3,),VLOOKUP(B238,'ORSE FEV2019'!$A$3:$S$16604,3,)))</f>
        <v>H</v>
      </c>
      <c r="E238" s="139">
        <v>0.2</v>
      </c>
      <c r="F238" s="134">
        <f>IFERROR(VLOOKUP(B238,'Serviços FEV2019'!$A$1:$AC$17000,5,),IFERROR(VLOOKUP(B238,'Insumos FEV2019'!$A$1:$AC$17010,5,),VLOOKUP(B238,'ORSE FEV2019'!$A$3:$S$16604,4,)))</f>
        <v>15.89</v>
      </c>
      <c r="G238" s="140">
        <f>ROUND(F238*E238,2)</f>
        <v>3.18</v>
      </c>
      <c r="K238" s="376"/>
    </row>
    <row r="239" spans="1:11">
      <c r="A239" s="37" t="s">
        <v>7104</v>
      </c>
      <c r="B239" s="229">
        <v>88316</v>
      </c>
      <c r="C239" s="236" t="str">
        <f>IFERROR(VLOOKUP(B239,'Serviços FEV2019'!$A$1:$AC$17000,2,),IFERROR(VLOOKUP(B239,'Insumos FEV2019'!$A$1:$AC$17010,2,),VLOOKUP(B239,'ORSE FEV2019'!$A$3:$S$16645,2,)))</f>
        <v>SERVENTE COM ENCARGOS COMPLEMENTARES</v>
      </c>
      <c r="D239" s="212" t="str">
        <f>IFERROR(VLOOKUP(B239,'Serviços FEV2019'!$A$1:$AC$17000,3,),IFERROR(VLOOKUP(B239,'Insumos FEV2019'!$A$1:$AC$17010,3,),VLOOKUP(B239,'ORSE FEV2019'!$A$3:$S$16604,3,)))</f>
        <v>H</v>
      </c>
      <c r="E239" s="139">
        <v>0.3</v>
      </c>
      <c r="F239" s="134">
        <f>IFERROR(VLOOKUP(B239,'Serviços FEV2019'!$A$1:$AC$17000,5,),IFERROR(VLOOKUP(B239,'Insumos FEV2019'!$A$1:$AC$17010,5,),VLOOKUP(B239,'ORSE FEV2019'!$A$3:$S$16604,4,)))</f>
        <v>12.7</v>
      </c>
      <c r="G239" s="140">
        <f t="shared" ref="G239" si="31">ROUND(F239*E239,2)</f>
        <v>3.81</v>
      </c>
      <c r="K239" s="376"/>
    </row>
    <row r="240" spans="1:11">
      <c r="A240" s="37"/>
      <c r="B240" s="229"/>
      <c r="C240" s="424" t="s">
        <v>153</v>
      </c>
      <c r="D240" s="424"/>
      <c r="E240" s="424"/>
      <c r="F240" s="424"/>
      <c r="G240" s="230">
        <f>SUM(G238:G239)</f>
        <v>6.99</v>
      </c>
      <c r="K240" s="376"/>
    </row>
    <row r="241" spans="1:11">
      <c r="A241" s="231"/>
      <c r="B241" s="232" t="s">
        <v>7</v>
      </c>
      <c r="C241" s="232" t="s">
        <v>149</v>
      </c>
      <c r="D241" s="232" t="s">
        <v>146</v>
      </c>
      <c r="E241" s="233" t="s">
        <v>125</v>
      </c>
      <c r="F241" s="232" t="s">
        <v>11</v>
      </c>
      <c r="G241" s="234" t="s">
        <v>2</v>
      </c>
      <c r="K241" s="376"/>
    </row>
    <row r="242" spans="1:11" ht="22.5">
      <c r="A242" s="144" t="s">
        <v>7104</v>
      </c>
      <c r="B242" s="228">
        <v>94969</v>
      </c>
      <c r="C242" s="237" t="str">
        <f>IFERROR(VLOOKUP(B242,'Serviços FEV2019'!$A$1:$AC$17000,2,),IFERROR(VLOOKUP(B242,'Insumos FEV2019'!$A$1:$AC$17010,2,),VLOOKUP(B242,'ORSE FEV2019'!$A$3:$S$16645,2,)))</f>
        <v>CONCRETO FCK = 15MPA, TRAÇO 1:3,4:3,5 (CIMENTO/ AREIA MÉDIA/ BRITA 1)  - PREPARO MECÂNICO COM BETONEIRA 600 L. AF_07/2016</v>
      </c>
      <c r="D242" s="212" t="str">
        <f>IFERROR(VLOOKUP(B242,'Serviços FEV2019'!$A$1:$AC$17000,3,),IFERROR(VLOOKUP(B242,'Insumos FEV2019'!$A$1:$AC$17010,3,),VLOOKUP(B242,'ORSE FEV2019'!$A$3:$S$16604,3,)))</f>
        <v>M3</v>
      </c>
      <c r="E242" s="139">
        <v>0.1</v>
      </c>
      <c r="F242" s="134">
        <f>IFERROR(VLOOKUP(B242,'Serviços FEV2019'!$A$1:$AC$17000,5,),IFERROR(VLOOKUP(B242,'Insumos FEV2019'!$A$1:$AC$17010,5,),VLOOKUP(B242,'ORSE FEV2019'!$A$3:$S$16604,4,)))</f>
        <v>277.67</v>
      </c>
      <c r="G242" s="140">
        <f>ROUND(F242*E242,2)</f>
        <v>27.77</v>
      </c>
      <c r="K242" s="379"/>
    </row>
    <row r="243" spans="1:11">
      <c r="A243" s="144"/>
      <c r="B243" s="228"/>
      <c r="C243" s="425" t="s">
        <v>150</v>
      </c>
      <c r="D243" s="425"/>
      <c r="E243" s="425"/>
      <c r="F243" s="425"/>
      <c r="G243" s="242">
        <f>SUM(G242:G242)</f>
        <v>27.77</v>
      </c>
      <c r="K243" s="376"/>
    </row>
    <row r="244" spans="1:11" ht="15">
      <c r="A244" s="239"/>
      <c r="B244" s="238" t="str">
        <f>'Orç. Unificado'!A84</f>
        <v>6.</v>
      </c>
      <c r="C244" s="219" t="str">
        <f>'Orç. Unificado'!C84</f>
        <v>REVESTIMENTOS</v>
      </c>
      <c r="D244" s="219"/>
      <c r="E244" s="219"/>
      <c r="F244" s="219"/>
      <c r="G244" s="263"/>
      <c r="I244" s="220"/>
      <c r="K244" s="376"/>
    </row>
    <row r="245" spans="1:11" ht="22.5">
      <c r="A245" s="136"/>
      <c r="B245" s="137" t="s">
        <v>165</v>
      </c>
      <c r="C245" s="135" t="s">
        <v>7136</v>
      </c>
      <c r="D245" s="137" t="s">
        <v>132</v>
      </c>
      <c r="E245" s="135"/>
      <c r="F245" s="135"/>
      <c r="G245" s="266">
        <f>G249</f>
        <v>6.03</v>
      </c>
      <c r="K245" s="376" t="s">
        <v>7111</v>
      </c>
    </row>
    <row r="246" spans="1:11">
      <c r="A246" s="221"/>
      <c r="B246" s="222" t="s">
        <v>7</v>
      </c>
      <c r="C246" s="222" t="s">
        <v>152</v>
      </c>
      <c r="D246" s="222" t="s">
        <v>146</v>
      </c>
      <c r="E246" s="223" t="s">
        <v>125</v>
      </c>
      <c r="F246" s="222" t="s">
        <v>11</v>
      </c>
      <c r="G246" s="224" t="s">
        <v>2</v>
      </c>
      <c r="K246" s="376"/>
    </row>
    <row r="247" spans="1:11">
      <c r="A247" s="144" t="s">
        <v>7104</v>
      </c>
      <c r="B247" s="228">
        <v>88310</v>
      </c>
      <c r="C247" s="236" t="str">
        <f>IFERROR(VLOOKUP(B247,'Serviços FEV2019'!$A$1:$AC$17000,2,),IFERROR(VLOOKUP(B247,'Insumos FEV2019'!$A$1:$AC$17010,2,),VLOOKUP(B247,'ORSE FEV2019'!$A$3:$S$16645,2,)))</f>
        <v>PINTOR COM ENCARGOS COMPLEMENTARES</v>
      </c>
      <c r="D247" s="212" t="str">
        <f>IFERROR(VLOOKUP(B247,'Serviços FEV2019'!$A$1:$AC$17000,3,),IFERROR(VLOOKUP(B247,'Insumos FEV2019'!$A$1:$AC$17010,3,),VLOOKUP(B247,'ORSE FEV2019'!$A$3:$S$16604,3,)))</f>
        <v>H</v>
      </c>
      <c r="E247" s="139">
        <v>0.06</v>
      </c>
      <c r="F247" s="134">
        <f>IFERROR(VLOOKUP(B247,'Serviços FEV2019'!$A$1:$AC$17000,5,),IFERROR(VLOOKUP(B247,'Insumos FEV2019'!$A$1:$AC$17010,5,),VLOOKUP(B247,'ORSE FEV2019'!$A$3:$S$16604,4,)))</f>
        <v>15.85</v>
      </c>
      <c r="G247" s="140">
        <f>ROUND(F247*E247,2)</f>
        <v>0.95</v>
      </c>
      <c r="K247" s="376"/>
    </row>
    <row r="248" spans="1:11">
      <c r="A248" s="144" t="s">
        <v>7104</v>
      </c>
      <c r="B248" s="228">
        <v>88316</v>
      </c>
      <c r="C248" s="236" t="str">
        <f>IFERROR(VLOOKUP(B248,'Serviços FEV2019'!$A$1:$AC$17000,2,),IFERROR(VLOOKUP(B248,'Insumos FEV2019'!$A$1:$AC$17010,2,),VLOOKUP(B248,'ORSE FEV2019'!$A$3:$S$16645,2,)))</f>
        <v>SERVENTE COM ENCARGOS COMPLEMENTARES</v>
      </c>
      <c r="D248" s="212" t="str">
        <f>IFERROR(VLOOKUP(B248,'Serviços FEV2019'!$A$1:$AC$17000,3,),IFERROR(VLOOKUP(B248,'Insumos FEV2019'!$A$1:$AC$17010,3,),VLOOKUP(B248,'ORSE FEV2019'!$A$3:$S$16604,3,)))</f>
        <v>H</v>
      </c>
      <c r="E248" s="139">
        <v>0.4</v>
      </c>
      <c r="F248" s="134">
        <f>IFERROR(VLOOKUP(B248,'Serviços FEV2019'!$A$1:$AC$17000,5,),IFERROR(VLOOKUP(B248,'Insumos FEV2019'!$A$1:$AC$17010,5,),VLOOKUP(B248,'ORSE FEV2019'!$A$3:$S$16604,4,)))</f>
        <v>12.7</v>
      </c>
      <c r="G248" s="140">
        <f>ROUND(F248*E248,2)</f>
        <v>5.08</v>
      </c>
      <c r="K248" s="376"/>
    </row>
    <row r="249" spans="1:11">
      <c r="A249" s="144"/>
      <c r="B249" s="228"/>
      <c r="C249" s="425" t="s">
        <v>153</v>
      </c>
      <c r="D249" s="425"/>
      <c r="E249" s="425"/>
      <c r="F249" s="425"/>
      <c r="G249" s="242">
        <f>SUM(G247:G248)</f>
        <v>6.03</v>
      </c>
      <c r="K249" s="376"/>
    </row>
    <row r="250" spans="1:11" ht="15">
      <c r="A250" s="239"/>
      <c r="B250" s="238" t="str">
        <f>'Orç. Unificado'!A102</f>
        <v>8.</v>
      </c>
      <c r="C250" s="219" t="str">
        <f>'Orç. Unificado'!C102</f>
        <v>SERVIÇOS COMPLEMENTARES</v>
      </c>
      <c r="D250" s="219"/>
      <c r="E250" s="219"/>
      <c r="F250" s="219"/>
      <c r="G250" s="263"/>
      <c r="I250" s="220"/>
      <c r="K250" s="376"/>
    </row>
    <row r="251" spans="1:11">
      <c r="A251" s="136"/>
      <c r="B251" s="137" t="s">
        <v>7275</v>
      </c>
      <c r="C251" s="135" t="s">
        <v>7172</v>
      </c>
      <c r="D251" s="137" t="s">
        <v>5580</v>
      </c>
      <c r="E251" s="135"/>
      <c r="F251" s="135"/>
      <c r="G251" s="266">
        <f>G255+G258</f>
        <v>92.34</v>
      </c>
      <c r="K251" s="376" t="s">
        <v>7111</v>
      </c>
    </row>
    <row r="252" spans="1:11">
      <c r="A252" s="221"/>
      <c r="B252" s="232" t="s">
        <v>7</v>
      </c>
      <c r="C252" s="222" t="s">
        <v>152</v>
      </c>
      <c r="D252" s="222" t="s">
        <v>146</v>
      </c>
      <c r="E252" s="223" t="s">
        <v>125</v>
      </c>
      <c r="F252" s="222" t="s">
        <v>11</v>
      </c>
      <c r="G252" s="224" t="s">
        <v>2</v>
      </c>
      <c r="K252" s="376"/>
    </row>
    <row r="253" spans="1:11">
      <c r="A253" s="37" t="s">
        <v>7104</v>
      </c>
      <c r="B253" s="229">
        <v>88316</v>
      </c>
      <c r="C253" s="236" t="str">
        <f>IFERROR(VLOOKUP(B253,'Serviços FEV2019'!$A$1:$AC$17000,2,),IFERROR(VLOOKUP(B253,'Insumos FEV2019'!$A$1:$AC$17010,2,),VLOOKUP(B253,'ORSE FEV2019'!$A$3:$S$16645,2,)))</f>
        <v>SERVENTE COM ENCARGOS COMPLEMENTARES</v>
      </c>
      <c r="D253" s="212" t="str">
        <f>IFERROR(VLOOKUP(B253,'Serviços FEV2019'!$A$1:$AC$17000,3,),IFERROR(VLOOKUP(B253,'Insumos FEV2019'!$A$1:$AC$17010,3,),VLOOKUP(B253,'ORSE FEV2019'!$A$3:$S$16604,3,)))</f>
        <v>H</v>
      </c>
      <c r="E253" s="244">
        <v>0.2</v>
      </c>
      <c r="F253" s="134">
        <f>IFERROR(VLOOKUP(B253,'Serviços FEV2019'!$A$1:$AC$17000,5,),IFERROR(VLOOKUP(B253,'Insumos FEV2019'!$A$1:$AC$17010,5,),VLOOKUP(B253,'ORSE FEV2019'!$A$3:$S$16604,4,)))</f>
        <v>12.7</v>
      </c>
      <c r="G253" s="140">
        <f t="shared" ref="G253" si="32">ROUND(F253*E253,2)</f>
        <v>2.54</v>
      </c>
      <c r="K253" s="376"/>
    </row>
    <row r="254" spans="1:11">
      <c r="A254" s="144" t="s">
        <v>7104</v>
      </c>
      <c r="B254" s="228">
        <v>88309</v>
      </c>
      <c r="C254" s="236" t="str">
        <f>IFERROR(VLOOKUP(B254,'Serviços FEV2019'!$A$1:$AC$17000,2,),IFERROR(VLOOKUP(B254,'Insumos FEV2019'!$A$1:$AC$17010,2,),VLOOKUP(B254,'ORSE FEV2019'!$A$3:$S$16645,2,)))</f>
        <v>PEDREIRO COM ENCARGOS COMPLEMENTARES</v>
      </c>
      <c r="D254" s="212" t="str">
        <f>IFERROR(VLOOKUP(B254,'Serviços FEV2019'!$A$1:$AC$17000,3,),IFERROR(VLOOKUP(B254,'Insumos FEV2019'!$A$1:$AC$17010,3,),VLOOKUP(B254,'ORSE FEV2019'!$A$3:$S$16604,3,)))</f>
        <v>H</v>
      </c>
      <c r="E254" s="244">
        <v>0.2</v>
      </c>
      <c r="F254" s="134">
        <f>IFERROR(VLOOKUP(B254,'Serviços FEV2019'!$A$1:$AC$17000,5,),IFERROR(VLOOKUP(B254,'Insumos FEV2019'!$A$1:$AC$17010,5,),VLOOKUP(B254,'ORSE FEV2019'!$A$3:$S$16604,4,)))</f>
        <v>15.89</v>
      </c>
      <c r="G254" s="140">
        <f>ROUND(F254*E254,2)</f>
        <v>3.18</v>
      </c>
      <c r="K254" s="376"/>
    </row>
    <row r="255" spans="1:11">
      <c r="A255" s="37"/>
      <c r="B255" s="229"/>
      <c r="C255" s="424" t="s">
        <v>153</v>
      </c>
      <c r="D255" s="424"/>
      <c r="E255" s="424"/>
      <c r="F255" s="424"/>
      <c r="G255" s="230">
        <f>SUM(G253:G254)</f>
        <v>5.7200000000000006</v>
      </c>
      <c r="K255" s="376"/>
    </row>
    <row r="256" spans="1:11">
      <c r="A256" s="231"/>
      <c r="B256" s="232" t="s">
        <v>7</v>
      </c>
      <c r="C256" s="232" t="s">
        <v>149</v>
      </c>
      <c r="D256" s="232" t="s">
        <v>146</v>
      </c>
      <c r="E256" s="233" t="s">
        <v>125</v>
      </c>
      <c r="F256" s="232" t="s">
        <v>11</v>
      </c>
      <c r="G256" s="234" t="s">
        <v>2</v>
      </c>
      <c r="K256" s="376"/>
    </row>
    <row r="257" spans="1:11">
      <c r="A257" s="144" t="s">
        <v>6130</v>
      </c>
      <c r="B257" s="228">
        <v>13521</v>
      </c>
      <c r="C257" s="237" t="str">
        <f>IFERROR(VLOOKUP(B257,'Serviços FEV2019'!$A$1:$AC$17000,2,),IFERROR(VLOOKUP(B257,'Insumos FEV2019'!$A$1:$AC$17010,2,),VLOOKUP(B257,'ORSE FEV2019'!$A$3:$S$16645,2,)))</f>
        <v>PLACA DE ACO ESMALTADA PARA  IDENTIFICACAO DE RUA, *45 CM X 20* CM</v>
      </c>
      <c r="D257" s="212" t="str">
        <f>IFERROR(VLOOKUP(B257,'Serviços FEV2019'!$A$1:$AC$17000,3,),IFERROR(VLOOKUP(B257,'Insumos FEV2019'!$A$1:$AC$17010,3,),VLOOKUP(B257,'ORSE FEV2019'!$A$3:$S$16604,3,)))</f>
        <v xml:space="preserve">UN    </v>
      </c>
      <c r="E257" s="139">
        <v>1</v>
      </c>
      <c r="F257" s="134">
        <f>IFERROR(VLOOKUP(B257,'Serviços FEV2019'!$A$1:$AC$17000,5,),IFERROR(VLOOKUP(B257,'Insumos FEV2019'!$A$1:$AC$17010,5,),VLOOKUP(B257,'ORSE FEV2019'!$A$3:$S$16604,4,)))</f>
        <v>86.62</v>
      </c>
      <c r="G257" s="140">
        <f>ROUND(F257*E257,2)</f>
        <v>86.62</v>
      </c>
      <c r="K257" s="378"/>
    </row>
    <row r="258" spans="1:11">
      <c r="A258" s="144"/>
      <c r="B258" s="228"/>
      <c r="C258" s="425" t="s">
        <v>150</v>
      </c>
      <c r="D258" s="425"/>
      <c r="E258" s="425"/>
      <c r="F258" s="425"/>
      <c r="G258" s="242">
        <f>SUM(G257:G257)</f>
        <v>86.62</v>
      </c>
      <c r="K258" s="376"/>
    </row>
    <row r="259" spans="1:11">
      <c r="A259" s="136"/>
      <c r="B259" s="137" t="s">
        <v>7276</v>
      </c>
      <c r="C259" s="135" t="s">
        <v>183</v>
      </c>
      <c r="D259" s="137" t="s">
        <v>5580</v>
      </c>
      <c r="E259" s="135"/>
      <c r="F259" s="135"/>
      <c r="G259" s="266">
        <f>G262</f>
        <v>264</v>
      </c>
      <c r="K259" s="376" t="s">
        <v>7187</v>
      </c>
    </row>
    <row r="260" spans="1:11">
      <c r="A260" s="221"/>
      <c r="B260" s="222" t="s">
        <v>7</v>
      </c>
      <c r="C260" s="222" t="s">
        <v>149</v>
      </c>
      <c r="D260" s="222" t="s">
        <v>146</v>
      </c>
      <c r="E260" s="223" t="s">
        <v>125</v>
      </c>
      <c r="F260" s="222" t="s">
        <v>11</v>
      </c>
      <c r="G260" s="224" t="s">
        <v>2</v>
      </c>
      <c r="K260" s="376"/>
    </row>
    <row r="261" spans="1:11">
      <c r="A261" s="144" t="s">
        <v>7104</v>
      </c>
      <c r="B261" s="228" t="s">
        <v>7296</v>
      </c>
      <c r="C261" s="236" t="str">
        <f>IFERROR(VLOOKUP(B261,'Serviços FEV2019'!$A$1:$AC$17000,2,),IFERROR(VLOOKUP(B261,'Insumos FEV2019'!$A$1:$AC$17010,2,),VLOOKUP(B261,'ORSE FEV2019'!$A$3:$S$16645,2,)))</f>
        <v>TRANSPORTE DE MÁQUINAS E EQUIPAMENTOS POR PRANCHA REBAIXADA (MIN.=100KM)</v>
      </c>
      <c r="D261" s="212" t="str">
        <f>IFERROR(VLOOKUP(B261,'Serviços FEV2019'!$A$1:$AC$17000,3,),IFERROR(VLOOKUP(B261,'Insumos FEV2019'!$A$1:$AC$17010,3,),VLOOKUP(B261,'ORSE FEV2019'!$A$3:$S$16604,3,)))</f>
        <v>KM</v>
      </c>
      <c r="E261" s="244">
        <f>22*4</f>
        <v>88</v>
      </c>
      <c r="F261" s="134">
        <f>IFERROR(VLOOKUP(B261,'Serviços FEV2019'!$A$1:$AC$17000,5,),IFERROR(VLOOKUP(B261,'Insumos FEV2019'!$A$1:$AC$17010,5,),VLOOKUP(B261,'ORSE FEV2019'!$A$3:$S$16604,4,)))</f>
        <v>3</v>
      </c>
      <c r="G261" s="140">
        <f>ROUND(F261*E261,2)</f>
        <v>264</v>
      </c>
      <c r="K261" s="376"/>
    </row>
    <row r="262" spans="1:11">
      <c r="A262" s="37"/>
      <c r="B262" s="229"/>
      <c r="C262" s="424" t="s">
        <v>150</v>
      </c>
      <c r="D262" s="424"/>
      <c r="E262" s="424"/>
      <c r="F262" s="424"/>
      <c r="G262" s="230">
        <f>SUM(G261:G261)</f>
        <v>264</v>
      </c>
      <c r="K262" s="376"/>
    </row>
    <row r="263" spans="1:11" ht="33.75">
      <c r="A263" s="136"/>
      <c r="B263" s="137" t="s">
        <v>7277</v>
      </c>
      <c r="C263" s="135" t="s">
        <v>7214</v>
      </c>
      <c r="D263" s="137" t="s">
        <v>5580</v>
      </c>
      <c r="E263" s="135"/>
      <c r="F263" s="135"/>
      <c r="G263" s="266">
        <f>G266+G271</f>
        <v>2085.92</v>
      </c>
      <c r="K263" s="376" t="s">
        <v>7187</v>
      </c>
    </row>
    <row r="264" spans="1:11">
      <c r="A264" s="221"/>
      <c r="B264" s="222" t="s">
        <v>7</v>
      </c>
      <c r="C264" s="222" t="s">
        <v>152</v>
      </c>
      <c r="D264" s="222" t="s">
        <v>146</v>
      </c>
      <c r="E264" s="223" t="s">
        <v>125</v>
      </c>
      <c r="F264" s="222" t="s">
        <v>11</v>
      </c>
      <c r="G264" s="224" t="s">
        <v>2</v>
      </c>
      <c r="K264" s="376"/>
    </row>
    <row r="265" spans="1:11">
      <c r="A265" s="144" t="s">
        <v>6130</v>
      </c>
      <c r="B265" s="228">
        <v>34779</v>
      </c>
      <c r="C265" s="236" t="str">
        <f>IFERROR(VLOOKUP(B265,'Serviços FEV2019'!$A$1:$AC$17000,2,),IFERROR(VLOOKUP(B265,'Insumos FEV2019'!$A$1:$AC$17010,2,),VLOOKUP(B265,'ORSE FEV2019'!$A$3:$S$16645,2,)))</f>
        <v>ENGENHEIRO CIVIL JUNIOR</v>
      </c>
      <c r="D265" s="212" t="str">
        <f>IFERROR(VLOOKUP(B265,'Serviços FEV2019'!$A$1:$AC$17000,3,),IFERROR(VLOOKUP(B265,'Insumos FEV2019'!$A$1:$AC$17010,3,),VLOOKUP(B265,'ORSE FEV2019'!$A$3:$S$16604,3,)))</f>
        <v xml:space="preserve">H     </v>
      </c>
      <c r="E265" s="139">
        <v>12</v>
      </c>
      <c r="F265" s="134">
        <f>IFERROR(VLOOKUP(B265,'Serviços FEV2019'!$A$1:$AC$17000,5,),IFERROR(VLOOKUP(B265,'Insumos FEV2019'!$A$1:$AC$17010,5,),VLOOKUP(B265,'ORSE FEV2019'!$A$3:$S$16604,4,)))</f>
        <v>72.3</v>
      </c>
      <c r="G265" s="140">
        <f>ROUND(F265*E265,2)</f>
        <v>867.6</v>
      </c>
      <c r="K265" s="376"/>
    </row>
    <row r="266" spans="1:11">
      <c r="A266" s="37"/>
      <c r="B266" s="229"/>
      <c r="C266" s="424" t="s">
        <v>153</v>
      </c>
      <c r="D266" s="424"/>
      <c r="E266" s="424"/>
      <c r="F266" s="424"/>
      <c r="G266" s="230">
        <f>SUM(G265:G265)</f>
        <v>867.6</v>
      </c>
      <c r="K266" s="376"/>
    </row>
    <row r="267" spans="1:11">
      <c r="A267" s="231"/>
      <c r="B267" s="232" t="s">
        <v>7</v>
      </c>
      <c r="C267" s="232" t="s">
        <v>149</v>
      </c>
      <c r="D267" s="232" t="s">
        <v>146</v>
      </c>
      <c r="E267" s="233" t="s">
        <v>125</v>
      </c>
      <c r="F267" s="232" t="s">
        <v>11</v>
      </c>
      <c r="G267" s="234" t="s">
        <v>2</v>
      </c>
      <c r="K267" s="376"/>
    </row>
    <row r="268" spans="1:11">
      <c r="A268" s="144" t="s">
        <v>6130</v>
      </c>
      <c r="B268" s="228" t="s">
        <v>7073</v>
      </c>
      <c r="C268" s="237" t="str">
        <f>IFERROR(VLOOKUP(B268,'Serviços FEV2019'!$A$1:$AC$17000,2,),IFERROR(VLOOKUP(B268,'Insumos FEV2019'!$A$1:$AC$17010,2,),VLOOKUP(B268,'ORSE FEV2019'!$A$3:$S$16645,2,)))</f>
        <v>AS BUILT - COMO CONSTRUÍDO</v>
      </c>
      <c r="D268" s="212" t="str">
        <f>IFERROR(VLOOKUP(B268,'Serviços FEV2019'!$A$1:$AC$17000,3,),IFERROR(VLOOKUP(B268,'Insumos FEV2019'!$A$1:$AC$17010,3,),VLOOKUP(B268,'ORSE FEV2019'!$A$3:$S$16604,3,)))</f>
        <v>M2</v>
      </c>
      <c r="E268" s="139">
        <v>1370</v>
      </c>
      <c r="F268" s="134">
        <f>IFERROR(VLOOKUP(B268,'Serviços FEV2019'!$A$1:$AC$17000,5,),IFERROR(VLOOKUP(B268,'Insumos FEV2019'!$A$1:$AC$17010,5,),VLOOKUP(B268,'ORSE FEV2019'!$A$3:$S$16604,4,)))</f>
        <v>0.75</v>
      </c>
      <c r="G268" s="140">
        <f>ROUND(F268*E268,2)</f>
        <v>1027.5</v>
      </c>
      <c r="K268" s="376"/>
    </row>
    <row r="269" spans="1:11">
      <c r="A269" s="37" t="s">
        <v>6130</v>
      </c>
      <c r="B269" s="228" t="s">
        <v>189</v>
      </c>
      <c r="C269" s="237" t="str">
        <f>IFERROR(VLOOKUP(B269,'Serviços FEV2019'!$A$1:$AC$17000,2,),IFERROR(VLOOKUP(B269,'Insumos FEV2019'!$A$1:$AC$17010,2,),VLOOKUP(B269,'ORSE FEV2019'!$A$3:$S$16645,2,)))</f>
        <v>PLOTAGEM EM PAPEL FORMATO A-1</v>
      </c>
      <c r="D269" s="212" t="str">
        <f>IFERROR(VLOOKUP(B269,'Serviços FEV2019'!$A$1:$AC$17000,3,),IFERROR(VLOOKUP(B269,'Insumos FEV2019'!$A$1:$AC$17010,3,),VLOOKUP(B269,'ORSE FEV2019'!$A$3:$S$16604,3,)))</f>
        <v>UN</v>
      </c>
      <c r="E269" s="139">
        <v>7</v>
      </c>
      <c r="F269" s="134">
        <f>IFERROR(VLOOKUP(B269,'Serviços FEV2019'!$A$1:$AC$17000,5,),IFERROR(VLOOKUP(B269,'Insumos FEV2019'!$A$1:$AC$17010,5,),VLOOKUP(B269,'ORSE FEV2019'!$A$3:$S$16604,4,)))</f>
        <v>2.7</v>
      </c>
      <c r="G269" s="140">
        <f>ROUND(F269*E269,2)</f>
        <v>18.899999999999999</v>
      </c>
      <c r="K269" s="376"/>
    </row>
    <row r="270" spans="1:11" ht="45">
      <c r="A270" s="37" t="s">
        <v>137</v>
      </c>
      <c r="B270" s="228" t="s">
        <v>7069</v>
      </c>
      <c r="C270" s="237" t="str">
        <f>IFERROR(VLOOKUP(B270,'Serviços FEV2019'!$A$1:$AC$17000,2,),IFERROR(VLOOKUP(B270,'Insumos FEV2019'!$A$1:$AC$17010,2,),VLOOKUP(B270,'ORSE FEV2019'!$A$3:$S$16645,2,)))</f>
        <v>COM BASE NA RESOLUÇÃO Nº 1.067/2015, OS VALORES DAS ARTS DE OBRAS OU SERVIÇOS QUE FORAM ESTABELECIDOS TAMBÉM POR MEIO DA CORREÇÃO POR MEIO DO ÍNDICE NACIONAL DE PREÇOS AO CONSUMIDOR (INPC), PARA O EXERCÍCIO DE 2019. FONTE:http://crea-al.org.br/profissional/anuidades-e-taxas/</v>
      </c>
      <c r="D270" s="212" t="str">
        <f>IFERROR(VLOOKUP(B270,'Serviços FEV2019'!$A$1:$AC$17000,3,),IFERROR(VLOOKUP(B270,'Insumos FEV2019'!$A$1:$AC$17010,3,),VLOOKUP(B270,'ORSE FEV2019'!$A$3:$S$16604,3,)))</f>
        <v>UN</v>
      </c>
      <c r="E270" s="139">
        <v>2</v>
      </c>
      <c r="F270" s="134">
        <f>IFERROR(VLOOKUP(B270,'Serviços FEV2019'!$A$1:$AC$17000,5,),IFERROR(VLOOKUP(B270,'Insumos FEV2019'!$A$1:$AC$17010,5,),VLOOKUP(B270,'ORSE FEV2019'!$A$3:$S$16604,4,)))</f>
        <v>85.96</v>
      </c>
      <c r="G270" s="140">
        <f t="shared" ref="G270" si="33">ROUND(F270*E270,2)</f>
        <v>171.92</v>
      </c>
      <c r="K270" s="376"/>
    </row>
    <row r="271" spans="1:11">
      <c r="A271" s="37"/>
      <c r="B271" s="229"/>
      <c r="C271" s="424" t="s">
        <v>150</v>
      </c>
      <c r="D271" s="424"/>
      <c r="E271" s="424"/>
      <c r="F271" s="424"/>
      <c r="G271" s="230">
        <f>SUM(G268:G270)</f>
        <v>1218.3200000000002</v>
      </c>
      <c r="K271" s="376"/>
    </row>
    <row r="272" spans="1:11">
      <c r="A272" s="136"/>
      <c r="B272" s="137" t="s">
        <v>7278</v>
      </c>
      <c r="C272" s="135" t="s">
        <v>7142</v>
      </c>
      <c r="D272" s="137" t="s">
        <v>5580</v>
      </c>
      <c r="E272" s="135"/>
      <c r="F272" s="135"/>
      <c r="G272" s="266">
        <f>G276</f>
        <v>14.28</v>
      </c>
      <c r="K272" s="376" t="s">
        <v>7292</v>
      </c>
    </row>
    <row r="273" spans="1:11">
      <c r="A273" s="221"/>
      <c r="B273" s="222" t="s">
        <v>7</v>
      </c>
      <c r="C273" s="222" t="s">
        <v>152</v>
      </c>
      <c r="D273" s="222" t="s">
        <v>146</v>
      </c>
      <c r="E273" s="223" t="s">
        <v>125</v>
      </c>
      <c r="F273" s="222" t="s">
        <v>11</v>
      </c>
      <c r="G273" s="224" t="s">
        <v>2</v>
      </c>
      <c r="K273" s="376"/>
    </row>
    <row r="274" spans="1:11">
      <c r="A274" s="144" t="s">
        <v>7104</v>
      </c>
      <c r="B274" s="228">
        <v>88262</v>
      </c>
      <c r="C274" s="236" t="str">
        <f>IFERROR(VLOOKUP(B274,'Serviços FEV2019'!$A$1:$AC$17000,2,),IFERROR(VLOOKUP(B274,'Insumos FEV2019'!$A$1:$AC$17010,2,),VLOOKUP(B274,'ORSE FEV2019'!$A$3:$S$16645,2,)))</f>
        <v>CARPINTEIRO DE FORMAS COM ENCARGOS COMPLEMENTARES</v>
      </c>
      <c r="D274" s="212" t="str">
        <f>IFERROR(VLOOKUP(B274,'Serviços FEV2019'!$A$1:$AC$17000,3,),IFERROR(VLOOKUP(B274,'Insumos FEV2019'!$A$1:$AC$17010,3,),VLOOKUP(B274,'ORSE FEV2019'!$A$3:$S$16604,3,)))</f>
        <v>H</v>
      </c>
      <c r="E274" s="244">
        <v>0.1</v>
      </c>
      <c r="F274" s="134">
        <f>IFERROR(VLOOKUP(B274,'Serviços FEV2019'!$A$1:$AC$17000,5,),IFERROR(VLOOKUP(B274,'Insumos FEV2019'!$A$1:$AC$17010,5,),VLOOKUP(B274,'ORSE FEV2019'!$A$3:$S$16604,4,)))</f>
        <v>15.82</v>
      </c>
      <c r="G274" s="140">
        <f>ROUND(F274*E274,2)</f>
        <v>1.58</v>
      </c>
      <c r="K274" s="376"/>
    </row>
    <row r="275" spans="1:11">
      <c r="A275" s="144" t="s">
        <v>7104</v>
      </c>
      <c r="B275" s="228">
        <v>88316</v>
      </c>
      <c r="C275" s="236" t="str">
        <f>IFERROR(VLOOKUP(B275,'Serviços FEV2019'!$A$1:$AC$17000,2,),IFERROR(VLOOKUP(B275,'Insumos FEV2019'!$A$1:$AC$17010,2,),VLOOKUP(B275,'ORSE FEV2019'!$A$3:$S$16645,2,)))</f>
        <v>SERVENTE COM ENCARGOS COMPLEMENTARES</v>
      </c>
      <c r="D275" s="212" t="str">
        <f>IFERROR(VLOOKUP(B275,'Serviços FEV2019'!$A$1:$AC$17000,3,),IFERROR(VLOOKUP(B275,'Insumos FEV2019'!$A$1:$AC$17010,3,),VLOOKUP(B275,'ORSE FEV2019'!$A$3:$S$16604,3,)))</f>
        <v>H</v>
      </c>
      <c r="E275" s="244">
        <v>1</v>
      </c>
      <c r="F275" s="134">
        <f>IFERROR(VLOOKUP(B275,'Serviços FEV2019'!$A$1:$AC$17000,5,),IFERROR(VLOOKUP(B275,'Insumos FEV2019'!$A$1:$AC$17010,5,),VLOOKUP(B275,'ORSE FEV2019'!$A$3:$S$16604,4,)))</f>
        <v>12.7</v>
      </c>
      <c r="G275" s="140">
        <f>ROUND(F275*E275,2)</f>
        <v>12.7</v>
      </c>
      <c r="K275" s="376"/>
    </row>
    <row r="276" spans="1:11">
      <c r="A276" s="144"/>
      <c r="B276" s="228"/>
      <c r="C276" s="425" t="s">
        <v>153</v>
      </c>
      <c r="D276" s="425"/>
      <c r="E276" s="425"/>
      <c r="F276" s="425"/>
      <c r="G276" s="242">
        <f>SUM(G274:G275)</f>
        <v>14.28</v>
      </c>
      <c r="K276" s="376"/>
    </row>
    <row r="277" spans="1:11">
      <c r="A277" s="136"/>
      <c r="B277" s="137" t="s">
        <v>7279</v>
      </c>
      <c r="C277" s="135" t="s">
        <v>7309</v>
      </c>
      <c r="D277" s="137" t="s">
        <v>129</v>
      </c>
      <c r="E277" s="135"/>
      <c r="F277" s="135"/>
      <c r="G277" s="266">
        <f>G280+G283</f>
        <v>26.52</v>
      </c>
      <c r="K277" s="376" t="s">
        <v>7168</v>
      </c>
    </row>
    <row r="278" spans="1:11">
      <c r="A278" s="221"/>
      <c r="B278" s="232" t="s">
        <v>7</v>
      </c>
      <c r="C278" s="222" t="s">
        <v>152</v>
      </c>
      <c r="D278" s="222" t="s">
        <v>146</v>
      </c>
      <c r="E278" s="223" t="s">
        <v>125</v>
      </c>
      <c r="F278" s="222" t="s">
        <v>11</v>
      </c>
      <c r="G278" s="224" t="s">
        <v>2</v>
      </c>
      <c r="K278" s="376"/>
    </row>
    <row r="279" spans="1:11">
      <c r="A279" s="37" t="s">
        <v>7104</v>
      </c>
      <c r="B279" s="229">
        <v>88316</v>
      </c>
      <c r="C279" s="236" t="str">
        <f>IFERROR(VLOOKUP(B279,'Serviços FEV2019'!$A$1:$AC$17000,2,),IFERROR(VLOOKUP(B279,'Insumos FEV2019'!$A$1:$AC$17010,2,),VLOOKUP(B279,'ORSE FEV2019'!$A$3:$S$16645,2,)))</f>
        <v>SERVENTE COM ENCARGOS COMPLEMENTARES</v>
      </c>
      <c r="D279" s="212" t="str">
        <f>IFERROR(VLOOKUP(B279,'Serviços FEV2019'!$A$1:$AC$17000,3,),IFERROR(VLOOKUP(B279,'Insumos FEV2019'!$A$1:$AC$17010,3,),VLOOKUP(B279,'ORSE FEV2019'!$A$3:$S$16604,3,)))</f>
        <v>H</v>
      </c>
      <c r="E279" s="244">
        <v>0.08</v>
      </c>
      <c r="F279" s="134">
        <f>IFERROR(VLOOKUP(B279,'Serviços FEV2019'!$A$1:$AC$17000,5,),IFERROR(VLOOKUP(B279,'Insumos FEV2019'!$A$1:$AC$17010,5,),VLOOKUP(B279,'ORSE FEV2019'!$A$3:$S$16604,4,)))</f>
        <v>12.7</v>
      </c>
      <c r="G279" s="140">
        <f t="shared" ref="G279" si="34">ROUND(F279*E279,2)</f>
        <v>1.02</v>
      </c>
      <c r="K279" s="376"/>
    </row>
    <row r="280" spans="1:11">
      <c r="A280" s="37"/>
      <c r="B280" s="229"/>
      <c r="C280" s="424" t="s">
        <v>153</v>
      </c>
      <c r="D280" s="424"/>
      <c r="E280" s="424"/>
      <c r="F280" s="424"/>
      <c r="G280" s="230">
        <f>SUM(G279:G279)</f>
        <v>1.02</v>
      </c>
      <c r="K280" s="376"/>
    </row>
    <row r="281" spans="1:11">
      <c r="A281" s="231"/>
      <c r="B281" s="232" t="s">
        <v>7</v>
      </c>
      <c r="C281" s="232" t="s">
        <v>149</v>
      </c>
      <c r="D281" s="232" t="s">
        <v>146</v>
      </c>
      <c r="E281" s="233" t="s">
        <v>125</v>
      </c>
      <c r="F281" s="232" t="s">
        <v>11</v>
      </c>
      <c r="G281" s="234" t="s">
        <v>2</v>
      </c>
      <c r="K281" s="376"/>
    </row>
    <row r="282" spans="1:11">
      <c r="A282" s="144" t="s">
        <v>6130</v>
      </c>
      <c r="B282" s="228" t="s">
        <v>7306</v>
      </c>
      <c r="C282" s="236" t="str">
        <f>IFERROR(VLOOKUP(B282,'Serviços FEV2019'!$A$1:$AC$17000,2,),IFERROR(VLOOKUP(B282,'Insumos FEV2019'!$A$1:$AC$17010,2,),VLOOKUP(B282,'ORSE FEV2019'!$A$3:$S$16645,2,)))</f>
        <v>FITA AUTO-ADESIVA FOTOLUMINESCENTE 2,5CM X 9M</v>
      </c>
      <c r="D282" s="212" t="str">
        <f>IFERROR(VLOOKUP(B282,'Serviços FEV2019'!$A$1:$AC$17000,3,),IFERROR(VLOOKUP(B282,'Insumos FEV2019'!$A$1:$AC$17010,3,),VLOOKUP(B282,'ORSE FEV2019'!$A$3:$S$16604,3,)))</f>
        <v>M</v>
      </c>
      <c r="E282" s="139">
        <v>1.1000000000000001</v>
      </c>
      <c r="F282" s="134">
        <f>IFERROR(VLOOKUP(B282,'Serviços FEV2019'!$A$1:$AC$17000,5,),IFERROR(VLOOKUP(B282,'Insumos FEV2019'!$A$1:$AC$17010,5,),VLOOKUP(B282,'ORSE FEV2019'!$A$3:$S$16604,4,)))</f>
        <v>23.18</v>
      </c>
      <c r="G282" s="140">
        <f>ROUND(F282*E282,2)</f>
        <v>25.5</v>
      </c>
      <c r="K282" s="376"/>
    </row>
    <row r="283" spans="1:11">
      <c r="A283" s="144"/>
      <c r="B283" s="228"/>
      <c r="C283" s="425" t="s">
        <v>150</v>
      </c>
      <c r="D283" s="425"/>
      <c r="E283" s="425"/>
      <c r="F283" s="425"/>
      <c r="G283" s="242">
        <f>SUM(G282:G282)</f>
        <v>25.5</v>
      </c>
      <c r="K283" s="376"/>
    </row>
    <row r="284" spans="1:11" ht="22.5">
      <c r="A284" s="136"/>
      <c r="B284" s="137" t="s">
        <v>7280</v>
      </c>
      <c r="C284" s="135" t="s">
        <v>7193</v>
      </c>
      <c r="D284" s="137" t="s">
        <v>5580</v>
      </c>
      <c r="E284" s="135"/>
      <c r="F284" s="135"/>
      <c r="G284" s="266">
        <f>G287+G290</f>
        <v>109.67</v>
      </c>
      <c r="K284" s="377" t="s">
        <v>7202</v>
      </c>
    </row>
    <row r="285" spans="1:11">
      <c r="A285" s="221"/>
      <c r="B285" s="232" t="s">
        <v>7</v>
      </c>
      <c r="C285" s="222" t="s">
        <v>152</v>
      </c>
      <c r="D285" s="222" t="s">
        <v>146</v>
      </c>
      <c r="E285" s="223" t="s">
        <v>125</v>
      </c>
      <c r="F285" s="222" t="s">
        <v>11</v>
      </c>
      <c r="G285" s="224" t="s">
        <v>2</v>
      </c>
      <c r="K285" s="376"/>
    </row>
    <row r="286" spans="1:11">
      <c r="A286" s="37" t="s">
        <v>7104</v>
      </c>
      <c r="B286" s="229">
        <v>88309</v>
      </c>
      <c r="C286" s="236" t="str">
        <f>IFERROR(VLOOKUP(B286,'Serviços FEV2019'!$A$1:$AC$17000,2,),IFERROR(VLOOKUP(B286,'Insumos FEV2019'!$A$1:$AC$17010,2,),VLOOKUP(B286,'ORSE FEV2019'!$A$3:$S$16645,2,)))</f>
        <v>PEDREIRO COM ENCARGOS COMPLEMENTARES</v>
      </c>
      <c r="D286" s="212" t="str">
        <f>IFERROR(VLOOKUP(B286,'Serviços FEV2019'!$A$1:$AC$17000,3,),IFERROR(VLOOKUP(B286,'Insumos FEV2019'!$A$1:$AC$17010,3,),VLOOKUP(B286,'ORSE FEV2019'!$A$3:$S$16604,3,)))</f>
        <v>H</v>
      </c>
      <c r="E286" s="244">
        <v>0.3</v>
      </c>
      <c r="F286" s="134">
        <f>IFERROR(VLOOKUP(B286,'Serviços FEV2019'!$A$1:$AC$17000,5,),IFERROR(VLOOKUP(B286,'Insumos FEV2019'!$A$1:$AC$17010,5,),VLOOKUP(B286,'ORSE FEV2019'!$A$3:$S$16604,4,)))</f>
        <v>15.89</v>
      </c>
      <c r="G286" s="140">
        <f t="shared" ref="G286" si="35">ROUND(F286*E286,2)</f>
        <v>4.7699999999999996</v>
      </c>
      <c r="K286" s="376"/>
    </row>
    <row r="287" spans="1:11">
      <c r="A287" s="37"/>
      <c r="B287" s="229"/>
      <c r="C287" s="424" t="s">
        <v>153</v>
      </c>
      <c r="D287" s="424"/>
      <c r="E287" s="424"/>
      <c r="F287" s="424"/>
      <c r="G287" s="230">
        <f>SUM(G286:G286)</f>
        <v>4.7699999999999996</v>
      </c>
      <c r="K287" s="376"/>
    </row>
    <row r="288" spans="1:11">
      <c r="A288" s="231"/>
      <c r="B288" s="232" t="s">
        <v>7</v>
      </c>
      <c r="C288" s="232" t="s">
        <v>149</v>
      </c>
      <c r="D288" s="232" t="s">
        <v>146</v>
      </c>
      <c r="E288" s="233" t="s">
        <v>125</v>
      </c>
      <c r="F288" s="232" t="s">
        <v>11</v>
      </c>
      <c r="G288" s="234" t="s">
        <v>2</v>
      </c>
      <c r="K288" s="376"/>
    </row>
    <row r="289" spans="1:11">
      <c r="A289" s="144" t="s">
        <v>6130</v>
      </c>
      <c r="B289" s="228" t="s">
        <v>7194</v>
      </c>
      <c r="C289" s="237" t="str">
        <f>IFERROR(VLOOKUP(B289,'Serviços FEV2019'!$A$1:$AC$17000,2,),IFERROR(VLOOKUP(B289,'Insumos FEV2019'!$A$1:$AC$17010,2,),VLOOKUP(B289,'ORSE FEV2019'!$A$3:$S$16645,2,)))</f>
        <v>BARRA DE APOIO, RETA, FIXA, EM AÇO INOX, L=40CM, D=1 1/2", JACKWAL OU SIMILAR</v>
      </c>
      <c r="D289" s="212" t="str">
        <f>IFERROR(VLOOKUP(B289,'Serviços FEV2019'!$A$1:$AC$17000,3,),IFERROR(VLOOKUP(B289,'Insumos FEV2019'!$A$1:$AC$17010,3,),VLOOKUP(B289,'ORSE FEV2019'!$A$3:$S$16604,3,)))</f>
        <v>UN</v>
      </c>
      <c r="E289" s="139">
        <v>1</v>
      </c>
      <c r="F289" s="134">
        <f>IFERROR(VLOOKUP(B289,'Serviços FEV2019'!$A$1:$AC$17000,5,),IFERROR(VLOOKUP(B289,'Insumos FEV2019'!$A$1:$AC$17010,5,),VLOOKUP(B289,'ORSE FEV2019'!$A$3:$S$16604,4,)))</f>
        <v>104.9</v>
      </c>
      <c r="G289" s="140">
        <f>ROUND(F289*E289,2)</f>
        <v>104.9</v>
      </c>
      <c r="K289" s="376"/>
    </row>
    <row r="290" spans="1:11">
      <c r="A290" s="144"/>
      <c r="B290" s="228"/>
      <c r="C290" s="425" t="s">
        <v>150</v>
      </c>
      <c r="D290" s="425"/>
      <c r="E290" s="425"/>
      <c r="F290" s="425"/>
      <c r="G290" s="242">
        <f>SUM(G289:G289)</f>
        <v>104.9</v>
      </c>
      <c r="K290" s="376"/>
    </row>
    <row r="291" spans="1:11" ht="22.5">
      <c r="A291" s="136"/>
      <c r="B291" s="137" t="s">
        <v>7281</v>
      </c>
      <c r="C291" s="135" t="s">
        <v>7196</v>
      </c>
      <c r="D291" s="137" t="s">
        <v>5580</v>
      </c>
      <c r="E291" s="135"/>
      <c r="F291" s="135"/>
      <c r="G291" s="266">
        <f>G294+G297</f>
        <v>156.70000000000002</v>
      </c>
      <c r="K291" s="377" t="s">
        <v>7202</v>
      </c>
    </row>
    <row r="292" spans="1:11">
      <c r="A292" s="221"/>
      <c r="B292" s="232" t="s">
        <v>7</v>
      </c>
      <c r="C292" s="222" t="s">
        <v>152</v>
      </c>
      <c r="D292" s="222" t="s">
        <v>146</v>
      </c>
      <c r="E292" s="223" t="s">
        <v>125</v>
      </c>
      <c r="F292" s="222" t="s">
        <v>11</v>
      </c>
      <c r="G292" s="224" t="s">
        <v>2</v>
      </c>
      <c r="K292" s="376"/>
    </row>
    <row r="293" spans="1:11">
      <c r="A293" s="37" t="s">
        <v>7104</v>
      </c>
      <c r="B293" s="229">
        <v>88309</v>
      </c>
      <c r="C293" s="236" t="str">
        <f>IFERROR(VLOOKUP(B293,'Serviços FEV2019'!$A$1:$AC$17000,2,),IFERROR(VLOOKUP(B293,'Insumos FEV2019'!$A$1:$AC$17010,2,),VLOOKUP(B293,'ORSE FEV2019'!$A$3:$S$16645,2,)))</f>
        <v>PEDREIRO COM ENCARGOS COMPLEMENTARES</v>
      </c>
      <c r="D293" s="212" t="str">
        <f>IFERROR(VLOOKUP(B293,'Serviços FEV2019'!$A$1:$AC$17000,3,),IFERROR(VLOOKUP(B293,'Insumos FEV2019'!$A$1:$AC$17010,3,),VLOOKUP(B293,'ORSE FEV2019'!$A$3:$S$16604,3,)))</f>
        <v>H</v>
      </c>
      <c r="E293" s="244">
        <v>0.3</v>
      </c>
      <c r="F293" s="134">
        <f>IFERROR(VLOOKUP(B293,'Serviços FEV2019'!$A$1:$AC$17000,5,),IFERROR(VLOOKUP(B293,'Insumos FEV2019'!$A$1:$AC$17010,5,),VLOOKUP(B293,'ORSE FEV2019'!$A$3:$S$16604,4,)))</f>
        <v>15.89</v>
      </c>
      <c r="G293" s="140">
        <f t="shared" ref="G293" si="36">ROUND(F293*E293,2)</f>
        <v>4.7699999999999996</v>
      </c>
      <c r="K293" s="376"/>
    </row>
    <row r="294" spans="1:11">
      <c r="A294" s="37"/>
      <c r="B294" s="229"/>
      <c r="C294" s="424" t="s">
        <v>153</v>
      </c>
      <c r="D294" s="424"/>
      <c r="E294" s="424"/>
      <c r="F294" s="424"/>
      <c r="G294" s="230">
        <f>SUM(G293:G293)</f>
        <v>4.7699999999999996</v>
      </c>
      <c r="K294" s="376"/>
    </row>
    <row r="295" spans="1:11">
      <c r="A295" s="231"/>
      <c r="B295" s="232" t="s">
        <v>7</v>
      </c>
      <c r="C295" s="232" t="s">
        <v>149</v>
      </c>
      <c r="D295" s="232" t="s">
        <v>146</v>
      </c>
      <c r="E295" s="233" t="s">
        <v>125</v>
      </c>
      <c r="F295" s="232" t="s">
        <v>11</v>
      </c>
      <c r="G295" s="234" t="s">
        <v>2</v>
      </c>
      <c r="K295" s="376"/>
    </row>
    <row r="296" spans="1:11">
      <c r="A296" s="144" t="s">
        <v>6130</v>
      </c>
      <c r="B296" s="228" t="s">
        <v>7198</v>
      </c>
      <c r="C296" s="237" t="str">
        <f>IFERROR(VLOOKUP(B296,'Serviços FEV2019'!$A$1:$AC$17000,2,),IFERROR(VLOOKUP(B296,'Insumos FEV2019'!$A$1:$AC$17010,2,),VLOOKUP(B296,'ORSE FEV2019'!$A$3:$S$16645,2,)))</f>
        <v>BARRA DE APOIO, RETA, FIXA, EM AÇO INOX, L=70 CM, D=1 1/2", JACKWAL OU SIMILAR</v>
      </c>
      <c r="D296" s="212" t="str">
        <f>IFERROR(VLOOKUP(B296,'Serviços FEV2019'!$A$1:$AC$17000,3,),IFERROR(VLOOKUP(B296,'Insumos FEV2019'!$A$1:$AC$17010,3,),VLOOKUP(B296,'ORSE FEV2019'!$A$3:$S$16604,3,)))</f>
        <v>UN</v>
      </c>
      <c r="E296" s="139">
        <v>1</v>
      </c>
      <c r="F296" s="134">
        <f>IFERROR(VLOOKUP(B296,'Serviços FEV2019'!$A$1:$AC$17000,5,),IFERROR(VLOOKUP(B296,'Insumos FEV2019'!$A$1:$AC$17010,5,),VLOOKUP(B296,'ORSE FEV2019'!$A$3:$S$16604,4,)))</f>
        <v>151.93</v>
      </c>
      <c r="G296" s="140">
        <f>ROUND(F296*E296,2)</f>
        <v>151.93</v>
      </c>
      <c r="K296" s="376"/>
    </row>
    <row r="297" spans="1:11">
      <c r="A297" s="144"/>
      <c r="B297" s="228"/>
      <c r="C297" s="425" t="s">
        <v>150</v>
      </c>
      <c r="D297" s="425"/>
      <c r="E297" s="425"/>
      <c r="F297" s="425"/>
      <c r="G297" s="242">
        <f>SUM(G296:G296)</f>
        <v>151.93</v>
      </c>
      <c r="K297" s="376"/>
    </row>
    <row r="298" spans="1:11" ht="22.5">
      <c r="A298" s="136"/>
      <c r="B298" s="137" t="s">
        <v>7282</v>
      </c>
      <c r="C298" s="135" t="s">
        <v>7201</v>
      </c>
      <c r="D298" s="137" t="s">
        <v>5580</v>
      </c>
      <c r="E298" s="135"/>
      <c r="F298" s="135"/>
      <c r="G298" s="266">
        <f>G301+G304</f>
        <v>166.77</v>
      </c>
      <c r="K298" s="377" t="s">
        <v>7202</v>
      </c>
    </row>
    <row r="299" spans="1:11">
      <c r="A299" s="221"/>
      <c r="B299" s="232" t="s">
        <v>7</v>
      </c>
      <c r="C299" s="222" t="s">
        <v>152</v>
      </c>
      <c r="D299" s="222" t="s">
        <v>146</v>
      </c>
      <c r="E299" s="223" t="s">
        <v>125</v>
      </c>
      <c r="F299" s="222" t="s">
        <v>11</v>
      </c>
      <c r="G299" s="224" t="s">
        <v>2</v>
      </c>
      <c r="K299" s="376"/>
    </row>
    <row r="300" spans="1:11">
      <c r="A300" s="37" t="s">
        <v>7104</v>
      </c>
      <c r="B300" s="229">
        <v>88309</v>
      </c>
      <c r="C300" s="236" t="str">
        <f>IFERROR(VLOOKUP(B300,'Serviços FEV2019'!$A$1:$AC$17000,2,),IFERROR(VLOOKUP(B300,'Insumos FEV2019'!$A$1:$AC$17010,2,),VLOOKUP(B300,'ORSE FEV2019'!$A$3:$S$16645,2,)))</f>
        <v>PEDREIRO COM ENCARGOS COMPLEMENTARES</v>
      </c>
      <c r="D300" s="212" t="str">
        <f>IFERROR(VLOOKUP(B300,'Serviços FEV2019'!$A$1:$AC$17000,3,),IFERROR(VLOOKUP(B300,'Insumos FEV2019'!$A$1:$AC$17010,3,),VLOOKUP(B300,'ORSE FEV2019'!$A$3:$S$16604,3,)))</f>
        <v>H</v>
      </c>
      <c r="E300" s="244">
        <v>0.3</v>
      </c>
      <c r="F300" s="134">
        <f>IFERROR(VLOOKUP(B300,'Serviços FEV2019'!$A$1:$AC$17000,5,),IFERROR(VLOOKUP(B300,'Insumos FEV2019'!$A$1:$AC$17010,5,),VLOOKUP(B300,'ORSE FEV2019'!$A$3:$S$16604,4,)))</f>
        <v>15.89</v>
      </c>
      <c r="G300" s="140">
        <f t="shared" ref="G300" si="37">ROUND(F300*E300,2)</f>
        <v>4.7699999999999996</v>
      </c>
      <c r="K300" s="376"/>
    </row>
    <row r="301" spans="1:11">
      <c r="A301" s="37"/>
      <c r="B301" s="229"/>
      <c r="C301" s="424" t="s">
        <v>153</v>
      </c>
      <c r="D301" s="424"/>
      <c r="E301" s="424"/>
      <c r="F301" s="424"/>
      <c r="G301" s="230">
        <f>SUM(G300:G300)</f>
        <v>4.7699999999999996</v>
      </c>
      <c r="K301" s="376"/>
    </row>
    <row r="302" spans="1:11">
      <c r="A302" s="231"/>
      <c r="B302" s="232" t="s">
        <v>7</v>
      </c>
      <c r="C302" s="232" t="s">
        <v>149</v>
      </c>
      <c r="D302" s="232" t="s">
        <v>146</v>
      </c>
      <c r="E302" s="233" t="s">
        <v>125</v>
      </c>
      <c r="F302" s="232" t="s">
        <v>11</v>
      </c>
      <c r="G302" s="234" t="s">
        <v>2</v>
      </c>
      <c r="K302" s="376"/>
    </row>
    <row r="303" spans="1:11">
      <c r="A303" s="144" t="s">
        <v>6130</v>
      </c>
      <c r="B303" s="228" t="s">
        <v>7200</v>
      </c>
      <c r="C303" s="237" t="str">
        <f>IFERROR(VLOOKUP(B303,'Serviços FEV2019'!$A$1:$AC$17000,2,),IFERROR(VLOOKUP(B303,'Insumos FEV2019'!$A$1:$AC$17010,2,),VLOOKUP(B303,'ORSE FEV2019'!$A$3:$S$16645,2,)))</f>
        <v>BARRA DE APOIO, RETA, FIXA, EM AÇO INOX, L=80CM, D=1 1/2" - JACKWAL OU SIMILAR</v>
      </c>
      <c r="D303" s="212" t="str">
        <f>IFERROR(VLOOKUP(B303,'Serviços FEV2019'!$A$1:$AC$17000,3,),IFERROR(VLOOKUP(B303,'Insumos FEV2019'!$A$1:$AC$17010,3,),VLOOKUP(B303,'ORSE FEV2019'!$A$3:$S$16604,3,)))</f>
        <v>UN</v>
      </c>
      <c r="E303" s="139">
        <v>1</v>
      </c>
      <c r="F303" s="134">
        <f>IFERROR(VLOOKUP(B303,'Serviços FEV2019'!$A$1:$AC$17000,5,),IFERROR(VLOOKUP(B303,'Insumos FEV2019'!$A$1:$AC$17010,5,),VLOOKUP(B303,'ORSE FEV2019'!$A$3:$S$16604,4,)))</f>
        <v>162</v>
      </c>
      <c r="G303" s="140">
        <f>ROUND(F303*E303,2)</f>
        <v>162</v>
      </c>
      <c r="K303" s="376"/>
    </row>
    <row r="304" spans="1:11">
      <c r="A304" s="144"/>
      <c r="B304" s="228"/>
      <c r="C304" s="425" t="s">
        <v>150</v>
      </c>
      <c r="D304" s="425"/>
      <c r="E304" s="425"/>
      <c r="F304" s="425"/>
      <c r="G304" s="242">
        <f>SUM(G303:G303)</f>
        <v>162</v>
      </c>
      <c r="K304" s="376"/>
    </row>
    <row r="305" spans="1:11" ht="22.5">
      <c r="A305" s="136"/>
      <c r="B305" s="137" t="s">
        <v>7283</v>
      </c>
      <c r="C305" s="135" t="s">
        <v>7203</v>
      </c>
      <c r="D305" s="137" t="s">
        <v>5580</v>
      </c>
      <c r="E305" s="135"/>
      <c r="F305" s="135"/>
      <c r="G305" s="266">
        <f>G308+G311</f>
        <v>62.53</v>
      </c>
      <c r="K305" s="377" t="s">
        <v>7206</v>
      </c>
    </row>
    <row r="306" spans="1:11">
      <c r="A306" s="221"/>
      <c r="B306" s="232" t="s">
        <v>7</v>
      </c>
      <c r="C306" s="222" t="s">
        <v>152</v>
      </c>
      <c r="D306" s="222" t="s">
        <v>146</v>
      </c>
      <c r="E306" s="223" t="s">
        <v>125</v>
      </c>
      <c r="F306" s="222" t="s">
        <v>11</v>
      </c>
      <c r="G306" s="224" t="s">
        <v>2</v>
      </c>
      <c r="K306" s="376"/>
    </row>
    <row r="307" spans="1:11">
      <c r="A307" s="37" t="s">
        <v>7104</v>
      </c>
      <c r="B307" s="229">
        <v>88309</v>
      </c>
      <c r="C307" s="236" t="str">
        <f>IFERROR(VLOOKUP(B307,'Serviços FEV2019'!$A$1:$AC$17000,2,),IFERROR(VLOOKUP(B307,'Insumos FEV2019'!$A$1:$AC$17010,2,),VLOOKUP(B307,'ORSE FEV2019'!$A$3:$S$16645,2,)))</f>
        <v>PEDREIRO COM ENCARGOS COMPLEMENTARES</v>
      </c>
      <c r="D307" s="212" t="str">
        <f>IFERROR(VLOOKUP(B307,'Serviços FEV2019'!$A$1:$AC$17000,3,),IFERROR(VLOOKUP(B307,'Insumos FEV2019'!$A$1:$AC$17010,3,),VLOOKUP(B307,'ORSE FEV2019'!$A$3:$S$16604,3,)))</f>
        <v>H</v>
      </c>
      <c r="E307" s="244">
        <v>0.3</v>
      </c>
      <c r="F307" s="134">
        <f>IFERROR(VLOOKUP(B307,'Serviços FEV2019'!$A$1:$AC$17000,5,),IFERROR(VLOOKUP(B307,'Insumos FEV2019'!$A$1:$AC$17010,5,),VLOOKUP(B307,'ORSE FEV2019'!$A$3:$S$16604,4,)))</f>
        <v>15.89</v>
      </c>
      <c r="G307" s="140">
        <f t="shared" ref="G307" si="38">ROUND(F307*E307,2)</f>
        <v>4.7699999999999996</v>
      </c>
      <c r="K307" s="376"/>
    </row>
    <row r="308" spans="1:11">
      <c r="A308" s="37"/>
      <c r="B308" s="229"/>
      <c r="C308" s="424" t="s">
        <v>153</v>
      </c>
      <c r="D308" s="424"/>
      <c r="E308" s="424"/>
      <c r="F308" s="424"/>
      <c r="G308" s="230">
        <f>SUM(G307:G307)</f>
        <v>4.7699999999999996</v>
      </c>
      <c r="K308" s="376"/>
    </row>
    <row r="309" spans="1:11">
      <c r="A309" s="231"/>
      <c r="B309" s="232" t="s">
        <v>7</v>
      </c>
      <c r="C309" s="232" t="s">
        <v>149</v>
      </c>
      <c r="D309" s="232" t="s">
        <v>146</v>
      </c>
      <c r="E309" s="233" t="s">
        <v>125</v>
      </c>
      <c r="F309" s="232" t="s">
        <v>11</v>
      </c>
      <c r="G309" s="234" t="s">
        <v>2</v>
      </c>
      <c r="I309" s="354"/>
      <c r="K309" s="376"/>
    </row>
    <row r="310" spans="1:11">
      <c r="A310" s="144" t="s">
        <v>6130</v>
      </c>
      <c r="B310" s="228" t="s">
        <v>7204</v>
      </c>
      <c r="C310" s="237" t="str">
        <f>IFERROR(VLOOKUP(B310,'Serviços FEV2019'!$A$1:$AC$17000,2,),IFERROR(VLOOKUP(B310,'Insumos FEV2019'!$A$1:$AC$17010,2,),VLOOKUP(B310,'ORSE FEV2019'!$A$3:$S$16645,2,)))</f>
        <v>BARRA DE APOIO, RETA, FIXA, EM AÇO INOX, L=90CM, D=1 1/2" - JACKWAL OU SIMILAR</v>
      </c>
      <c r="D310" s="212" t="str">
        <f>IFERROR(VLOOKUP(B310,'Serviços FEV2019'!$A$1:$AC$17000,3,),IFERROR(VLOOKUP(B310,'Insumos FEV2019'!$A$1:$AC$17010,3,),VLOOKUP(B310,'ORSE FEV2019'!$A$3:$S$16604,3,)))</f>
        <v>UN</v>
      </c>
      <c r="E310" s="139">
        <v>0.33300000000000002</v>
      </c>
      <c r="F310" s="134">
        <f>IFERROR(VLOOKUP(B310,'Serviços FEV2019'!$A$1:$AC$17000,5,),IFERROR(VLOOKUP(B310,'Insumos FEV2019'!$A$1:$AC$17010,5,),VLOOKUP(B310,'ORSE FEV2019'!$A$3:$S$16604,4,)))</f>
        <v>173.45</v>
      </c>
      <c r="G310" s="140">
        <f>ROUND(F310*E310,2)</f>
        <v>57.76</v>
      </c>
      <c r="K310" s="376"/>
    </row>
    <row r="311" spans="1:11">
      <c r="A311" s="144"/>
      <c r="B311" s="228"/>
      <c r="C311" s="425" t="s">
        <v>150</v>
      </c>
      <c r="D311" s="425"/>
      <c r="E311" s="425"/>
      <c r="F311" s="425"/>
      <c r="G311" s="242">
        <f>SUM(G310:G310)</f>
        <v>57.76</v>
      </c>
      <c r="K311" s="376"/>
    </row>
    <row r="312" spans="1:11">
      <c r="A312" s="136"/>
      <c r="B312" s="137" t="s">
        <v>6185</v>
      </c>
      <c r="C312" s="135" t="s">
        <v>7301</v>
      </c>
      <c r="D312" s="137" t="s">
        <v>136</v>
      </c>
      <c r="E312" s="135"/>
      <c r="F312" s="135"/>
      <c r="G312" s="266">
        <f>G315+G318</f>
        <v>16.100000000000001</v>
      </c>
      <c r="I312" s="354"/>
      <c r="K312" s="377" t="s">
        <v>7299</v>
      </c>
    </row>
    <row r="313" spans="1:11">
      <c r="A313" s="221"/>
      <c r="B313" s="232" t="s">
        <v>7</v>
      </c>
      <c r="C313" s="222" t="s">
        <v>152</v>
      </c>
      <c r="D313" s="222" t="s">
        <v>146</v>
      </c>
      <c r="E313" s="223" t="s">
        <v>125</v>
      </c>
      <c r="F313" s="222" t="s">
        <v>11</v>
      </c>
      <c r="G313" s="224" t="s">
        <v>2</v>
      </c>
      <c r="K313" s="376"/>
    </row>
    <row r="314" spans="1:11">
      <c r="A314" s="37" t="s">
        <v>7104</v>
      </c>
      <c r="B314" s="229">
        <v>88316</v>
      </c>
      <c r="C314" s="236" t="str">
        <f>IFERROR(VLOOKUP(B314,'Serviços FEV2019'!$A$1:$AC$17000,2,),IFERROR(VLOOKUP(B314,'Insumos FEV2019'!$A$1:$AC$17010,2,),VLOOKUP(B314,'ORSE FEV2019'!$A$3:$S$16645,2,)))</f>
        <v>SERVENTE COM ENCARGOS COMPLEMENTARES</v>
      </c>
      <c r="D314" s="212" t="str">
        <f>IFERROR(VLOOKUP(B314,'Serviços FEV2019'!$A$1:$AC$17000,3,),IFERROR(VLOOKUP(B314,'Insumos FEV2019'!$A$1:$AC$17010,3,),VLOOKUP(B314,'ORSE FEV2019'!$A$3:$S$16604,3,)))</f>
        <v>H</v>
      </c>
      <c r="E314" s="244">
        <v>0.7</v>
      </c>
      <c r="F314" s="134">
        <f>IFERROR(VLOOKUP(B314,'Serviços FEV2019'!$A$1:$AC$17000,5,),IFERROR(VLOOKUP(B314,'Insumos FEV2019'!$A$1:$AC$17010,5,),VLOOKUP(B314,'ORSE FEV2019'!$A$3:$S$16604,4,)))</f>
        <v>12.7</v>
      </c>
      <c r="G314" s="140">
        <f t="shared" ref="G314" si="39">ROUND(F314*E314,2)</f>
        <v>8.89</v>
      </c>
      <c r="K314" s="376"/>
    </row>
    <row r="315" spans="1:11">
      <c r="A315" s="37"/>
      <c r="B315" s="229"/>
      <c r="C315" s="424" t="s">
        <v>153</v>
      </c>
      <c r="D315" s="424"/>
      <c r="E315" s="424"/>
      <c r="F315" s="424"/>
      <c r="G315" s="230">
        <f>SUM(G314:G314)</f>
        <v>8.89</v>
      </c>
      <c r="K315" s="376"/>
    </row>
    <row r="316" spans="1:11">
      <c r="A316" s="231"/>
      <c r="B316" s="232" t="s">
        <v>7</v>
      </c>
      <c r="C316" s="232" t="s">
        <v>149</v>
      </c>
      <c r="D316" s="232" t="s">
        <v>146</v>
      </c>
      <c r="E316" s="233" t="s">
        <v>125</v>
      </c>
      <c r="F316" s="232" t="s">
        <v>11</v>
      </c>
      <c r="G316" s="234" t="s">
        <v>2</v>
      </c>
      <c r="K316" s="376"/>
    </row>
    <row r="317" spans="1:11" ht="33.75">
      <c r="A317" s="144" t="s">
        <v>7104</v>
      </c>
      <c r="B317" s="228">
        <v>5961</v>
      </c>
      <c r="C317" s="236" t="str">
        <f>IFERROR(VLOOKUP(B317,'Serviços FEV2019'!$A$1:$AC$17000,2,),IFERROR(VLOOKUP(B317,'Insumos FEV2019'!$A$1:$AC$17010,2,),VLOOKUP(B317,'ORSE FEV2019'!$A$3:$S$16645,2,)))</f>
        <v>CAMINHÃO BASCULANTE 6 M3, PESO BRUTO TOTAL 16.000 KG, CARGA ÚTIL MÁXIMA 13.071 KG, DISTÂNCIA ENTRE EIXOS 4,80 M, POTÊNCIA 230 CV INCLUSIVE CAÇAMBA METÁLICA - CHI DIURNO. AF_06/2014</v>
      </c>
      <c r="D317" s="212" t="str">
        <f>IFERROR(VLOOKUP(B317,'Serviços FEV2019'!$A$1:$AC$17000,3,),IFERROR(VLOOKUP(B317,'Insumos FEV2019'!$A$1:$AC$17010,3,),VLOOKUP(B317,'ORSE FEV2019'!$A$3:$S$16604,3,)))</f>
        <v>CHI</v>
      </c>
      <c r="E317" s="139">
        <v>0.25</v>
      </c>
      <c r="F317" s="134">
        <f>IFERROR(VLOOKUP(B317,'Serviços FEV2019'!$A$1:$AC$17000,5,),IFERROR(VLOOKUP(B317,'Insumos FEV2019'!$A$1:$AC$17010,5,),VLOOKUP(B317,'ORSE FEV2019'!$A$3:$S$16604,4,)))</f>
        <v>28.83</v>
      </c>
      <c r="G317" s="140">
        <f>ROUND(F317*E317,2)</f>
        <v>7.21</v>
      </c>
      <c r="K317" s="376"/>
    </row>
    <row r="318" spans="1:11">
      <c r="A318" s="144"/>
      <c r="B318" s="228"/>
      <c r="C318" s="425" t="s">
        <v>150</v>
      </c>
      <c r="D318" s="425"/>
      <c r="E318" s="425"/>
      <c r="F318" s="425"/>
      <c r="G318" s="242">
        <f>SUM(G317:G317)</f>
        <v>7.21</v>
      </c>
      <c r="K318" s="376"/>
    </row>
    <row r="319" spans="1:11">
      <c r="A319" s="136"/>
      <c r="B319" s="137" t="s">
        <v>6186</v>
      </c>
      <c r="C319" s="135" t="s">
        <v>119</v>
      </c>
      <c r="D319" s="137" t="s">
        <v>132</v>
      </c>
      <c r="E319" s="135"/>
      <c r="F319" s="135"/>
      <c r="G319" s="266">
        <f>G322+G325</f>
        <v>2.02</v>
      </c>
      <c r="I319" s="354"/>
      <c r="K319" s="377" t="s">
        <v>12540</v>
      </c>
    </row>
    <row r="320" spans="1:11">
      <c r="A320" s="221"/>
      <c r="B320" s="232" t="s">
        <v>7</v>
      </c>
      <c r="C320" s="222" t="s">
        <v>152</v>
      </c>
      <c r="D320" s="222" t="s">
        <v>146</v>
      </c>
      <c r="E320" s="223" t="s">
        <v>125</v>
      </c>
      <c r="F320" s="222" t="s">
        <v>11</v>
      </c>
      <c r="G320" s="224" t="s">
        <v>2</v>
      </c>
      <c r="K320" s="376"/>
    </row>
    <row r="321" spans="1:11">
      <c r="A321" s="37" t="s">
        <v>7104</v>
      </c>
      <c r="B321" s="229">
        <v>88316</v>
      </c>
      <c r="C321" s="236" t="str">
        <f>IFERROR(VLOOKUP(B321,'Serviços FEV2019'!$A$1:$AC$17000,2,),IFERROR(VLOOKUP(B321,'Insumos FEV2019'!$A$1:$AC$17010,2,),VLOOKUP(B321,'ORSE FEV2019'!$A$3:$S$16645,2,)))</f>
        <v>SERVENTE COM ENCARGOS COMPLEMENTARES</v>
      </c>
      <c r="D321" s="212" t="str">
        <f>IFERROR(VLOOKUP(B321,'Serviços FEV2019'!$A$1:$AC$17000,3,),IFERROR(VLOOKUP(B321,'Insumos FEV2019'!$A$1:$AC$17010,3,),VLOOKUP(B321,'ORSE FEV2019'!$A$3:$S$16604,3,)))</f>
        <v>H</v>
      </c>
      <c r="E321" s="244">
        <v>0.14000000000000001</v>
      </c>
      <c r="F321" s="134">
        <f>IFERROR(VLOOKUP(B321,'Serviços FEV2019'!$A$1:$AC$17000,5,),IFERROR(VLOOKUP(B321,'Insumos FEV2019'!$A$1:$AC$17010,5,),VLOOKUP(B321,'ORSE FEV2019'!$A$3:$S$16604,4,)))</f>
        <v>12.7</v>
      </c>
      <c r="G321" s="140">
        <f t="shared" ref="G321" si="40">ROUND(F321*E321,2)</f>
        <v>1.78</v>
      </c>
      <c r="K321" s="376"/>
    </row>
    <row r="322" spans="1:11">
      <c r="A322" s="37"/>
      <c r="B322" s="229"/>
      <c r="C322" s="424" t="s">
        <v>153</v>
      </c>
      <c r="D322" s="424"/>
      <c r="E322" s="424"/>
      <c r="F322" s="424"/>
      <c r="G322" s="230">
        <f>SUM(G321:G321)</f>
        <v>1.78</v>
      </c>
      <c r="K322" s="376"/>
    </row>
    <row r="323" spans="1:11">
      <c r="A323" s="231"/>
      <c r="B323" s="232" t="s">
        <v>7</v>
      </c>
      <c r="C323" s="232" t="s">
        <v>149</v>
      </c>
      <c r="D323" s="232" t="s">
        <v>146</v>
      </c>
      <c r="E323" s="233" t="s">
        <v>125</v>
      </c>
      <c r="F323" s="232" t="s">
        <v>11</v>
      </c>
      <c r="G323" s="234" t="s">
        <v>2</v>
      </c>
      <c r="K323" s="376"/>
    </row>
    <row r="324" spans="1:11">
      <c r="A324" s="144" t="s">
        <v>6130</v>
      </c>
      <c r="B324" s="228">
        <v>3</v>
      </c>
      <c r="C324" s="236" t="str">
        <f>IFERROR(VLOOKUP(B324,'Serviços FEV2019'!$A$1:$AC$17000,2,),IFERROR(VLOOKUP(B324,'Insumos FEV2019'!$A$1:$AC$17010,2,),VLOOKUP(B324,'ORSE FEV2019'!$A$3:$S$16645,2,)))</f>
        <v>ACIDO MURIATICO, DILUICAO 10% A 12% PARA USO EM LIMPEZA</v>
      </c>
      <c r="D324" s="212" t="str">
        <f>IFERROR(VLOOKUP(B324,'Serviços FEV2019'!$A$1:$AC$17000,3,),IFERROR(VLOOKUP(B324,'Insumos FEV2019'!$A$1:$AC$17010,3,),VLOOKUP(B324,'ORSE FEV2019'!$A$3:$S$16604,3,)))</f>
        <v xml:space="preserve">L     </v>
      </c>
      <c r="E324" s="139">
        <v>0.05</v>
      </c>
      <c r="F324" s="134">
        <f>IFERROR(VLOOKUP(B324,'Serviços FEV2019'!$A$1:$AC$17000,5,),IFERROR(VLOOKUP(B324,'Insumos FEV2019'!$A$1:$AC$17010,5,),VLOOKUP(B324,'ORSE FEV2019'!$A$3:$S$16604,4,)))</f>
        <v>4.84</v>
      </c>
      <c r="G324" s="140">
        <f>ROUND(F324*E324,2)</f>
        <v>0.24</v>
      </c>
      <c r="K324" s="376"/>
    </row>
    <row r="325" spans="1:11">
      <c r="A325" s="144"/>
      <c r="B325" s="228"/>
      <c r="C325" s="425" t="s">
        <v>150</v>
      </c>
      <c r="D325" s="425"/>
      <c r="E325" s="425"/>
      <c r="F325" s="425"/>
      <c r="G325" s="242">
        <f>SUM(G324:G324)</f>
        <v>0.24</v>
      </c>
      <c r="K325" s="376"/>
    </row>
    <row r="326" spans="1:11" ht="15">
      <c r="A326" s="239"/>
      <c r="B326" s="238" t="str">
        <f>'Orç. Unificado'!A119</f>
        <v>9.</v>
      </c>
      <c r="C326" s="219" t="str">
        <f>'Orç. Unificado'!C119</f>
        <v>GERENCIAMENTO DE OBRAS/FISCALIZAÇÃO</v>
      </c>
      <c r="D326" s="219"/>
      <c r="E326" s="219"/>
      <c r="F326" s="219"/>
      <c r="G326" s="263"/>
      <c r="I326" s="220"/>
      <c r="K326" s="376"/>
    </row>
    <row r="327" spans="1:11">
      <c r="A327" s="136"/>
      <c r="B327" s="137" t="s">
        <v>7285</v>
      </c>
      <c r="C327" s="135" t="s">
        <v>7288</v>
      </c>
      <c r="D327" s="137" t="s">
        <v>5580</v>
      </c>
      <c r="E327" s="135"/>
      <c r="F327" s="135"/>
      <c r="G327" s="266">
        <f>G332+G335</f>
        <v>22794.36</v>
      </c>
      <c r="H327" s="380">
        <f>G327/'Orç. Unificado'!F121</f>
        <v>0.10386298686259224</v>
      </c>
      <c r="J327" s="375"/>
      <c r="K327" s="376" t="s">
        <v>7187</v>
      </c>
    </row>
    <row r="328" spans="1:11">
      <c r="A328" s="221"/>
      <c r="B328" s="232" t="s">
        <v>7</v>
      </c>
      <c r="C328" s="222" t="s">
        <v>152</v>
      </c>
      <c r="D328" s="222" t="s">
        <v>146</v>
      </c>
      <c r="E328" s="223" t="s">
        <v>125</v>
      </c>
      <c r="F328" s="222" t="s">
        <v>11</v>
      </c>
      <c r="G328" s="224" t="s">
        <v>2</v>
      </c>
      <c r="I328" s="220"/>
      <c r="K328" s="376"/>
    </row>
    <row r="329" spans="1:11">
      <c r="A329" s="37" t="s">
        <v>7104</v>
      </c>
      <c r="B329" s="229">
        <v>93572</v>
      </c>
      <c r="C329" s="236" t="str">
        <f>IFERROR(VLOOKUP(B329,'Serviços FEV2019'!$A$1:$AC$17000,2,),IFERROR(VLOOKUP(B329,'Insumos FEV2019'!$A$1:$AC$17010,2,),VLOOKUP(B329,'ORSE FEV2019'!$A$3:$S$16645,2,)))</f>
        <v>ENCARREGADO GERAL DE OBRAS COM ENCARGOS COMPLEMENTARES</v>
      </c>
      <c r="D329" s="212" t="str">
        <f>IFERROR(VLOOKUP(B329,'Serviços FEV2019'!$A$1:$AC$17000,3,),IFERROR(VLOOKUP(B329,'Insumos FEV2019'!$A$1:$AC$17010,3,),VLOOKUP(B329,'ORSE FEV2019'!$A$3:$S$16604,3,)))</f>
        <v>MES</v>
      </c>
      <c r="E329" s="244">
        <v>4</v>
      </c>
      <c r="F329" s="134">
        <f>IFERROR(VLOOKUP(B329,'Serviços FEV2019'!$A$1:$AC$17000,5,),IFERROR(VLOOKUP(B329,'Insumos FEV2019'!$A$1:$AC$17010,5,),VLOOKUP(B329,'ORSE FEV2019'!$A$3:$S$16604,4,)))</f>
        <v>3247.75</v>
      </c>
      <c r="G329" s="140">
        <f t="shared" ref="G329" si="41">ROUND(F329*E329,2)</f>
        <v>12991</v>
      </c>
      <c r="I329" s="220"/>
      <c r="K329" s="376"/>
    </row>
    <row r="330" spans="1:11">
      <c r="A330" s="144" t="s">
        <v>7104</v>
      </c>
      <c r="B330" s="228">
        <v>90781</v>
      </c>
      <c r="C330" s="236" t="str">
        <f>IFERROR(VLOOKUP(B330,'Serviços FEV2019'!$A$1:$AC$17000,2,),IFERROR(VLOOKUP(B330,'Insumos FEV2019'!$A$1:$AC$17010,2,),VLOOKUP(B330,'ORSE FEV2019'!$A$3:$S$16645,2,)))</f>
        <v>TOPOGRAFO COM ENCARGOS COMPLEMENTARES</v>
      </c>
      <c r="D330" s="212" t="str">
        <f>IFERROR(VLOOKUP(B330,'Serviços FEV2019'!$A$1:$AC$17000,3,),IFERROR(VLOOKUP(B330,'Insumos FEV2019'!$A$1:$AC$17010,3,),VLOOKUP(B330,'ORSE FEV2019'!$A$3:$S$16604,3,)))</f>
        <v>H</v>
      </c>
      <c r="E330" s="244">
        <v>16</v>
      </c>
      <c r="F330" s="134">
        <f>IFERROR(VLOOKUP(B330,'Serviços FEV2019'!$A$1:$AC$17000,5,),IFERROR(VLOOKUP(B330,'Insumos FEV2019'!$A$1:$AC$17010,5,),VLOOKUP(B330,'ORSE FEV2019'!$A$3:$S$16604,4,)))</f>
        <v>24.97</v>
      </c>
      <c r="G330" s="140">
        <f>ROUND(F330*E330,2)</f>
        <v>399.52</v>
      </c>
      <c r="I330" s="220"/>
      <c r="K330" s="376"/>
    </row>
    <row r="331" spans="1:11">
      <c r="A331" s="144" t="s">
        <v>7104</v>
      </c>
      <c r="B331" s="228">
        <v>90777</v>
      </c>
      <c r="C331" s="236" t="str">
        <f>IFERROR(VLOOKUP(B331,'Serviços FEV2019'!$A$1:$AC$17000,2,),IFERROR(VLOOKUP(B331,'Insumos FEV2019'!$A$1:$AC$17010,2,),VLOOKUP(B331,'ORSE FEV2019'!$A$3:$S$16645,2,)))</f>
        <v>ENGENHEIRO CIVIL DE OBRA JUNIOR COM ENCARGOS COMPLEMENTARES</v>
      </c>
      <c r="D331" s="212" t="str">
        <f>IFERROR(VLOOKUP(B331,'Serviços FEV2019'!$A$1:$AC$17000,3,),IFERROR(VLOOKUP(B331,'Insumos FEV2019'!$A$1:$AC$17010,3,),VLOOKUP(B331,'ORSE FEV2019'!$A$3:$S$16604,3,)))</f>
        <v>H</v>
      </c>
      <c r="E331" s="244">
        <f>8*4*4</f>
        <v>128</v>
      </c>
      <c r="F331" s="134">
        <f>IFERROR(VLOOKUP(B331,'Serviços FEV2019'!$A$1:$AC$17000,5,),IFERROR(VLOOKUP(B331,'Insumos FEV2019'!$A$1:$AC$17010,5,),VLOOKUP(B331,'ORSE FEV2019'!$A$3:$S$16604,4,)))</f>
        <v>72.53</v>
      </c>
      <c r="G331" s="140">
        <f>ROUND(F331*E331,2)</f>
        <v>9283.84</v>
      </c>
      <c r="I331" s="220"/>
      <c r="K331" s="376"/>
    </row>
    <row r="332" spans="1:11">
      <c r="A332" s="37"/>
      <c r="B332" s="229"/>
      <c r="C332" s="424" t="s">
        <v>153</v>
      </c>
      <c r="D332" s="424"/>
      <c r="E332" s="424"/>
      <c r="F332" s="424"/>
      <c r="G332" s="230">
        <f>SUM(G329:G331)</f>
        <v>22674.36</v>
      </c>
      <c r="I332" s="220"/>
      <c r="K332" s="376"/>
    </row>
    <row r="333" spans="1:11">
      <c r="A333" s="231"/>
      <c r="B333" s="232" t="s">
        <v>7</v>
      </c>
      <c r="C333" s="232" t="s">
        <v>149</v>
      </c>
      <c r="D333" s="232" t="s">
        <v>146</v>
      </c>
      <c r="E333" s="233" t="s">
        <v>125</v>
      </c>
      <c r="F333" s="232" t="s">
        <v>11</v>
      </c>
      <c r="G333" s="234" t="s">
        <v>2</v>
      </c>
      <c r="I333" s="220"/>
      <c r="K333" s="376"/>
    </row>
    <row r="334" spans="1:11">
      <c r="A334" s="144" t="s">
        <v>6130</v>
      </c>
      <c r="B334" s="228" t="s">
        <v>188</v>
      </c>
      <c r="C334" s="237" t="str">
        <f>IFERROR(VLOOKUP(B334,'Serviços FEV2019'!$A$1:$AC$17000,2,),IFERROR(VLOOKUP(B334,'Insumos FEV2019'!$A$1:$AC$17010,2,),VLOOKUP(B334,'ORSE FEV2019'!$A$3:$S$16645,2,)))</f>
        <v>MATERIAL DE ESCRITÓRIO</v>
      </c>
      <c r="D334" s="212" t="str">
        <f>IFERROR(VLOOKUP(B334,'Serviços FEV2019'!$A$1:$AC$17000,3,),IFERROR(VLOOKUP(B334,'Insumos FEV2019'!$A$1:$AC$17010,3,),VLOOKUP(B334,'ORSE FEV2019'!$A$3:$S$16604,3,)))</f>
        <v>MES</v>
      </c>
      <c r="E334" s="139">
        <v>4</v>
      </c>
      <c r="F334" s="134">
        <f>IFERROR(VLOOKUP(B334,'Serviços FEV2019'!$A$1:$AC$17000,5,),IFERROR(VLOOKUP(B334,'Insumos FEV2019'!$A$1:$AC$17010,5,),VLOOKUP(B334,'ORSE FEV2019'!$A$3:$S$16604,4,)))</f>
        <v>30</v>
      </c>
      <c r="G334" s="140">
        <f>ROUND(F334*E334,2)</f>
        <v>120</v>
      </c>
      <c r="I334" s="220"/>
      <c r="K334" s="378"/>
    </row>
    <row r="335" spans="1:11">
      <c r="A335" s="213"/>
      <c r="B335" s="235"/>
      <c r="C335" s="427" t="s">
        <v>150</v>
      </c>
      <c r="D335" s="427"/>
      <c r="E335" s="427"/>
      <c r="F335" s="427"/>
      <c r="G335" s="225">
        <f>SUM(G334:G334)</f>
        <v>120</v>
      </c>
      <c r="I335" s="220"/>
      <c r="K335" s="376"/>
    </row>
    <row r="336" spans="1:11">
      <c r="A336" s="258"/>
      <c r="B336" s="261"/>
      <c r="C336" s="262"/>
      <c r="D336" s="259"/>
      <c r="E336" s="259"/>
      <c r="F336" s="259"/>
      <c r="G336" s="260"/>
    </row>
    <row r="337" spans="1:7">
      <c r="A337" s="258"/>
      <c r="B337" s="261"/>
      <c r="C337" s="262"/>
      <c r="D337" s="259"/>
      <c r="E337" s="259"/>
      <c r="F337" s="259"/>
      <c r="G337" s="260"/>
    </row>
    <row r="338" spans="1:7">
      <c r="A338" s="258"/>
      <c r="B338" s="261"/>
      <c r="C338" s="262"/>
      <c r="D338" s="259"/>
      <c r="E338" s="259"/>
      <c r="F338" s="259"/>
      <c r="G338" s="260"/>
    </row>
    <row r="339" spans="1:7">
      <c r="A339" s="258"/>
      <c r="B339" s="261"/>
      <c r="C339" s="262"/>
      <c r="D339" s="259"/>
      <c r="E339" s="259"/>
      <c r="F339" s="259"/>
      <c r="G339" s="260"/>
    </row>
  </sheetData>
  <autoFilter ref="C1:C10"/>
  <mergeCells count="74">
    <mergeCell ref="C197:F197"/>
    <mergeCell ref="C318:F318"/>
    <mergeCell ref="C332:F332"/>
    <mergeCell ref="C200:F200"/>
    <mergeCell ref="C262:F262"/>
    <mergeCell ref="C280:F280"/>
    <mergeCell ref="C283:F283"/>
    <mergeCell ref="C255:F255"/>
    <mergeCell ref="C258:F258"/>
    <mergeCell ref="C276:F276"/>
    <mergeCell ref="C266:F266"/>
    <mergeCell ref="C271:F271"/>
    <mergeCell ref="C322:F322"/>
    <mergeCell ref="C325:F325"/>
    <mergeCell ref="C335:F335"/>
    <mergeCell ref="C287:F287"/>
    <mergeCell ref="C290:F290"/>
    <mergeCell ref="C308:F308"/>
    <mergeCell ref="C311:F311"/>
    <mergeCell ref="C294:F294"/>
    <mergeCell ref="C297:F297"/>
    <mergeCell ref="C301:F301"/>
    <mergeCell ref="C304:F304"/>
    <mergeCell ref="C315:F315"/>
    <mergeCell ref="C91:F91"/>
    <mergeCell ref="C240:F240"/>
    <mergeCell ref="C243:F243"/>
    <mergeCell ref="C66:F66"/>
    <mergeCell ref="C98:F98"/>
    <mergeCell ref="C105:F105"/>
    <mergeCell ref="C211:F211"/>
    <mergeCell ref="C217:F217"/>
    <mergeCell ref="C223:F223"/>
    <mergeCell ref="C228:F228"/>
    <mergeCell ref="C235:F235"/>
    <mergeCell ref="C231:F231"/>
    <mergeCell ref="C183:F183"/>
    <mergeCell ref="C186:F186"/>
    <mergeCell ref="C190:F190"/>
    <mergeCell ref="C193:F193"/>
    <mergeCell ref="C52:F52"/>
    <mergeCell ref="C71:F71"/>
    <mergeCell ref="C76:F76"/>
    <mergeCell ref="C81:F81"/>
    <mergeCell ref="C86:F86"/>
    <mergeCell ref="C61:F61"/>
    <mergeCell ref="C56:F56"/>
    <mergeCell ref="E3:G3"/>
    <mergeCell ref="E4:G4"/>
    <mergeCell ref="B7:G7"/>
    <mergeCell ref="B8:G8"/>
    <mergeCell ref="C47:F47"/>
    <mergeCell ref="C39:F39"/>
    <mergeCell ref="C19:F19"/>
    <mergeCell ref="C24:F24"/>
    <mergeCell ref="C29:F29"/>
    <mergeCell ref="C35:F35"/>
    <mergeCell ref="C14:F14"/>
    <mergeCell ref="C111:F111"/>
    <mergeCell ref="C120:F120"/>
    <mergeCell ref="C126:F126"/>
    <mergeCell ref="C135:F135"/>
    <mergeCell ref="C249:F249"/>
    <mergeCell ref="C205:F205"/>
    <mergeCell ref="C160:F160"/>
    <mergeCell ref="C165:F165"/>
    <mergeCell ref="C169:F169"/>
    <mergeCell ref="C174:F174"/>
    <mergeCell ref="C179:F179"/>
    <mergeCell ref="C140:F140"/>
    <mergeCell ref="C143:F143"/>
    <mergeCell ref="C148:F148"/>
    <mergeCell ref="C151:F151"/>
    <mergeCell ref="C156:F156"/>
  </mergeCells>
  <printOptions horizontalCentered="1" verticalCentered="1"/>
  <pageMargins left="0.196527777777778" right="0.196527777777778" top="0.74791666666666701" bottom="0.74791666666666701" header="0.51180555555555496" footer="0.51180555555555496"/>
  <pageSetup paperSize="9" scale="90" firstPageNumber="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2:U42"/>
  <sheetViews>
    <sheetView zoomScale="85" zoomScaleNormal="85" workbookViewId="0">
      <selection activeCell="H4" sqref="H4"/>
    </sheetView>
  </sheetViews>
  <sheetFormatPr defaultColWidth="17.5703125" defaultRowHeight="15"/>
  <cols>
    <col min="1" max="1" width="9.85546875" style="4" customWidth="1"/>
    <col min="2" max="2" width="30.85546875" style="4" bestFit="1" customWidth="1"/>
    <col min="3" max="4" width="13.5703125" style="4" bestFit="1" customWidth="1"/>
    <col min="5" max="6" width="14.7109375" style="4" bestFit="1" customWidth="1"/>
    <col min="7" max="7" width="14.42578125" style="4" bestFit="1" customWidth="1"/>
    <col min="8" max="8" width="15.42578125" style="4" bestFit="1" customWidth="1"/>
    <col min="9" max="9" width="17.7109375" style="47" bestFit="1" customWidth="1"/>
    <col min="10" max="10" width="0" style="4" hidden="1" customWidth="1"/>
    <col min="11" max="18" width="17.5703125" style="48"/>
    <col min="19" max="16384" width="17.5703125" style="4"/>
  </cols>
  <sheetData>
    <row r="2" spans="1:21" ht="23.25">
      <c r="B2" s="49"/>
      <c r="G2" s="49"/>
      <c r="H2" s="49"/>
      <c r="I2" s="50"/>
    </row>
    <row r="3" spans="1:21" ht="23.25">
      <c r="B3" s="49"/>
      <c r="G3" s="49"/>
      <c r="H3" s="49"/>
      <c r="I3" s="50"/>
    </row>
    <row r="4" spans="1:21" ht="23.25">
      <c r="B4" s="49"/>
      <c r="G4" s="49"/>
      <c r="H4" s="49"/>
      <c r="I4" s="50"/>
    </row>
    <row r="5" spans="1:21" ht="23.25">
      <c r="B5" s="49"/>
      <c r="C5" s="8"/>
      <c r="D5" s="8"/>
      <c r="E5" s="8"/>
      <c r="F5" s="8"/>
      <c r="G5" s="49"/>
      <c r="H5" s="49"/>
      <c r="I5" s="50"/>
    </row>
    <row r="6" spans="1:21" ht="23.25">
      <c r="B6" s="49"/>
      <c r="C6" s="8"/>
      <c r="D6" s="8"/>
      <c r="E6" s="8"/>
      <c r="F6" s="8"/>
      <c r="G6" s="49"/>
      <c r="H6" s="49"/>
      <c r="I6" s="50"/>
    </row>
    <row r="7" spans="1:21" ht="21">
      <c r="A7" s="398" t="s">
        <v>5850</v>
      </c>
      <c r="B7" s="398"/>
      <c r="C7" s="398"/>
      <c r="D7" s="398"/>
      <c r="E7" s="398"/>
      <c r="F7" s="398"/>
      <c r="G7" s="398"/>
      <c r="H7" s="398"/>
      <c r="I7" s="398"/>
    </row>
    <row r="8" spans="1:21" ht="21">
      <c r="A8" s="398" t="s">
        <v>12549</v>
      </c>
      <c r="B8" s="398"/>
      <c r="C8" s="398"/>
      <c r="D8" s="398"/>
      <c r="E8" s="398"/>
      <c r="F8" s="398"/>
      <c r="G8" s="398"/>
      <c r="H8" s="398"/>
      <c r="I8" s="398"/>
      <c r="K8" s="386"/>
      <c r="L8" s="386"/>
      <c r="M8" s="386"/>
    </row>
    <row r="9" spans="1:21">
      <c r="K9" s="386"/>
      <c r="L9" s="386"/>
      <c r="M9" s="386"/>
    </row>
    <row r="10" spans="1:21">
      <c r="A10" s="74" t="s">
        <v>6</v>
      </c>
      <c r="B10" s="74" t="s">
        <v>5851</v>
      </c>
      <c r="C10" s="74" t="s">
        <v>5859</v>
      </c>
      <c r="D10" s="74" t="s">
        <v>5860</v>
      </c>
      <c r="E10" s="74" t="s">
        <v>5861</v>
      </c>
      <c r="F10" s="74" t="s">
        <v>5862</v>
      </c>
      <c r="G10" s="74" t="s">
        <v>5857</v>
      </c>
      <c r="H10" s="74" t="s">
        <v>5858</v>
      </c>
      <c r="I10" s="67" t="s">
        <v>2</v>
      </c>
      <c r="K10" s="386"/>
      <c r="L10" s="386"/>
      <c r="M10" s="386"/>
    </row>
    <row r="11" spans="1:21" ht="14.85" customHeight="1">
      <c r="A11" s="428" t="s">
        <v>13</v>
      </c>
      <c r="B11" s="429" t="str">
        <f>VLOOKUP(A11,'Orç. Unificado'!$A$1:$T$16124,3,)</f>
        <v>SERVIÇOS PRELIMINARES</v>
      </c>
      <c r="C11" s="364">
        <f>IF($I11&gt;0,C12/$I11,0)</f>
        <v>0.75227480239382416</v>
      </c>
      <c r="D11" s="364">
        <f t="shared" ref="D11:H11" si="0">IF($I11&gt;0,D12/$I11,0)</f>
        <v>8.872333705703106E-2</v>
      </c>
      <c r="E11" s="364">
        <f t="shared" si="0"/>
        <v>8.872333705703106E-2</v>
      </c>
      <c r="F11" s="364">
        <f t="shared" si="0"/>
        <v>7.0278523492113623E-2</v>
      </c>
      <c r="G11" s="364">
        <f t="shared" si="0"/>
        <v>0</v>
      </c>
      <c r="H11" s="364">
        <f t="shared" si="0"/>
        <v>0</v>
      </c>
      <c r="I11" s="430">
        <f>VLOOKUP(A11,'Orç. Unificado'!$A$1:$T$16124,7,)</f>
        <v>15387.93</v>
      </c>
      <c r="J11" s="52">
        <f t="shared" ref="J11:J28" si="1">SUM(C11:H11)</f>
        <v>0.99999999999999989</v>
      </c>
      <c r="K11" s="391">
        <f t="shared" ref="K11:K29" si="2">SUM(C11:H11)</f>
        <v>0.99999999999999989</v>
      </c>
      <c r="L11" s="386" t="str">
        <f>IF(K11=100%,"ok",IF(K11=0,"ok","ERRADO"))</f>
        <v>ok</v>
      </c>
      <c r="M11" s="386"/>
    </row>
    <row r="12" spans="1:21">
      <c r="A12" s="428"/>
      <c r="B12" s="429"/>
      <c r="C12" s="53">
        <f>VLOOKUP($A11,'Orç. Unificado'!$A$1:$T$16124,10,)</f>
        <v>11575.951999999999</v>
      </c>
      <c r="D12" s="53">
        <f>VLOOKUP($A11,'Orç. Unificado'!$A$1:$T$16124,11,)</f>
        <v>1365.2684999999999</v>
      </c>
      <c r="E12" s="53">
        <f>VLOOKUP($A11,'Orç. Unificado'!$A$1:$T$16124,12,)</f>
        <v>1365.2684999999999</v>
      </c>
      <c r="F12" s="53">
        <f>VLOOKUP($A11,'Orç. Unificado'!$A$1:$T$16124,13,)</f>
        <v>1081.441</v>
      </c>
      <c r="G12" s="53">
        <f>VLOOKUP($A11,'Orç. Unificado'!$A$1:$T$16124,14,)</f>
        <v>0</v>
      </c>
      <c r="H12" s="53">
        <f>VLOOKUP($A11,'Orç. Unificado'!$A$1:$T$16124,15,)</f>
        <v>0</v>
      </c>
      <c r="I12" s="430"/>
      <c r="J12" s="54">
        <f t="shared" si="1"/>
        <v>15387.93</v>
      </c>
      <c r="K12" s="387">
        <f t="shared" si="2"/>
        <v>15387.93</v>
      </c>
      <c r="L12" s="386"/>
      <c r="M12" s="386"/>
    </row>
    <row r="13" spans="1:21" ht="14.85" customHeight="1">
      <c r="A13" s="433" t="s">
        <v>37</v>
      </c>
      <c r="B13" s="435" t="str">
        <f>VLOOKUP(A13,'Orç. Unificado'!$A$1:$T$16124,3,)</f>
        <v>ALVENARIA/VEDAÇÃO/DIVISÓRIA</v>
      </c>
      <c r="C13" s="55">
        <f t="shared" ref="C13:H13" si="3">IF($I13&gt;0,C14/$I13,0)</f>
        <v>0.9</v>
      </c>
      <c r="D13" s="55">
        <f t="shared" si="3"/>
        <v>0</v>
      </c>
      <c r="E13" s="55">
        <f t="shared" si="3"/>
        <v>0</v>
      </c>
      <c r="F13" s="55">
        <f t="shared" si="3"/>
        <v>0</v>
      </c>
      <c r="G13" s="55">
        <f t="shared" si="3"/>
        <v>0.05</v>
      </c>
      <c r="H13" s="55">
        <f t="shared" si="3"/>
        <v>0.05</v>
      </c>
      <c r="I13" s="436">
        <f>VLOOKUP(A13,'Orç. Unificado'!$A$1:$T$16124,7,)</f>
        <v>592.03</v>
      </c>
      <c r="J13" s="52">
        <f t="shared" si="1"/>
        <v>1</v>
      </c>
      <c r="K13" s="391">
        <f t="shared" si="2"/>
        <v>1</v>
      </c>
      <c r="L13" s="386" t="str">
        <f>IF(K13=100%,"ok",IF(K13=0,"ok","ERRADO"))</f>
        <v>ok</v>
      </c>
      <c r="M13" s="386"/>
    </row>
    <row r="14" spans="1:21">
      <c r="A14" s="434"/>
      <c r="B14" s="435"/>
      <c r="C14" s="56">
        <f>VLOOKUP($A13,'Orç. Unificado'!$A$1:$T$16124,10,)</f>
        <v>532.827</v>
      </c>
      <c r="D14" s="56">
        <f>VLOOKUP($A13,'Orç. Unificado'!$A$1:$T$16124,11,)</f>
        <v>0</v>
      </c>
      <c r="E14" s="56">
        <f>VLOOKUP($A13,'Orç. Unificado'!$A$1:$T$16124,12,)</f>
        <v>0</v>
      </c>
      <c r="F14" s="56">
        <f>VLOOKUP($A13,'Orç. Unificado'!$A$1:$T$16124,13,)</f>
        <v>0</v>
      </c>
      <c r="G14" s="56">
        <f>VLOOKUP($A13,'Orç. Unificado'!$A$1:$T$16124,14,)</f>
        <v>29.601500000000001</v>
      </c>
      <c r="H14" s="56">
        <f>VLOOKUP($A13,'Orç. Unificado'!$A$1:$T$16124,15,)</f>
        <v>29.601500000000001</v>
      </c>
      <c r="I14" s="436"/>
      <c r="J14" s="54">
        <f t="shared" si="1"/>
        <v>592.03</v>
      </c>
      <c r="K14" s="387">
        <f t="shared" si="2"/>
        <v>592.03</v>
      </c>
      <c r="L14" s="386"/>
      <c r="M14" s="386"/>
    </row>
    <row r="15" spans="1:21" ht="14.85" customHeight="1">
      <c r="A15" s="428" t="s">
        <v>42</v>
      </c>
      <c r="B15" s="429" t="str">
        <f>VLOOKUP(A15,'Orç. Unificado'!$A$1:$T$16124,3,)</f>
        <v>ESQUADRIAS</v>
      </c>
      <c r="C15" s="51">
        <f t="shared" ref="C15" si="4">IF($I15&gt;0,C16/$I15,0)</f>
        <v>0</v>
      </c>
      <c r="D15" s="51">
        <f t="shared" ref="D15" si="5">IF($I15&gt;0,D16/$I15,0)</f>
        <v>0</v>
      </c>
      <c r="E15" s="51">
        <f t="shared" ref="E15" si="6">IF($I15&gt;0,E16/$I15,0)</f>
        <v>0.90000000000000024</v>
      </c>
      <c r="F15" s="51">
        <f t="shared" ref="F15" si="7">IF($I15&gt;0,F16/$I15,0)</f>
        <v>0</v>
      </c>
      <c r="G15" s="51">
        <f t="shared" ref="G15" si="8">IF($I15&gt;0,G16/$I15,0)</f>
        <v>5.000000000000001E-2</v>
      </c>
      <c r="H15" s="51">
        <f t="shared" ref="H15" si="9">IF($I15&gt;0,H16/$I15,0)</f>
        <v>5.000000000000001E-2</v>
      </c>
      <c r="I15" s="430">
        <f>VLOOKUP(A15,'Orç. Unificado'!$A$1:$T$16124,7,)</f>
        <v>4337.9199999999992</v>
      </c>
      <c r="J15" s="52">
        <f t="shared" si="1"/>
        <v>1.0000000000000002</v>
      </c>
      <c r="K15" s="391">
        <f t="shared" si="2"/>
        <v>1.0000000000000002</v>
      </c>
      <c r="L15" s="386" t="str">
        <f>IF(K15=100%,"ok",IF(K15=0,"ok","ERRADO"))</f>
        <v>ok</v>
      </c>
      <c r="M15" s="386"/>
    </row>
    <row r="16" spans="1:21">
      <c r="A16" s="428"/>
      <c r="B16" s="429"/>
      <c r="C16" s="53">
        <f>VLOOKUP($A15,'Orç. Unificado'!$A$1:$T$16124,10,)</f>
        <v>0</v>
      </c>
      <c r="D16" s="53">
        <f>VLOOKUP($A15,'Orç. Unificado'!$A$1:$T$16124,11,)</f>
        <v>0</v>
      </c>
      <c r="E16" s="53">
        <f>VLOOKUP($A15,'Orç. Unificado'!$A$1:$T$16124,12,)</f>
        <v>3904.1280000000002</v>
      </c>
      <c r="F16" s="53">
        <f>VLOOKUP($A15,'Orç. Unificado'!$A$1:$T$16124,13,)</f>
        <v>0</v>
      </c>
      <c r="G16" s="53">
        <f>VLOOKUP($A15,'Orç. Unificado'!$A$1:$T$16124,14,)</f>
        <v>216.89600000000002</v>
      </c>
      <c r="H16" s="53">
        <f>VLOOKUP($A15,'Orç. Unificado'!$A$1:$T$16124,15,)</f>
        <v>216.89600000000002</v>
      </c>
      <c r="I16" s="430"/>
      <c r="J16" s="54">
        <f t="shared" si="1"/>
        <v>4337.92</v>
      </c>
      <c r="K16" s="387">
        <f t="shared" si="2"/>
        <v>4337.92</v>
      </c>
      <c r="L16" s="386"/>
      <c r="M16" s="386"/>
      <c r="S16" s="48"/>
      <c r="T16" s="48"/>
      <c r="U16" s="48"/>
    </row>
    <row r="17" spans="1:21" ht="14.85" customHeight="1">
      <c r="A17" s="433" t="s">
        <v>53</v>
      </c>
      <c r="B17" s="435" t="str">
        <f>VLOOKUP(A17,'Orç. Unificado'!$A$1:$T$16124,3,)</f>
        <v>INSTALAÇÕES HIDRÁULICAS/SANITÁRIAS/DRENAGEM/GÁS</v>
      </c>
      <c r="C17" s="55">
        <f t="shared" ref="C17" si="10">IF($I17&gt;0,C18/$I17,0)</f>
        <v>0.46410925991131874</v>
      </c>
      <c r="D17" s="55">
        <f t="shared" ref="D17" si="11">IF($I17&gt;0,D18/$I17,0)</f>
        <v>0.43589074008868128</v>
      </c>
      <c r="E17" s="55">
        <f t="shared" ref="E17" si="12">IF($I17&gt;0,E18/$I17,0)</f>
        <v>0</v>
      </c>
      <c r="F17" s="55">
        <f t="shared" ref="F17" si="13">IF($I17&gt;0,F18/$I17,0)</f>
        <v>0</v>
      </c>
      <c r="G17" s="55">
        <f t="shared" ref="G17" si="14">IF($I17&gt;0,G18/$I17,0)</f>
        <v>4.9999999999999996E-2</v>
      </c>
      <c r="H17" s="55">
        <f t="shared" ref="H17" si="15">IF($I17&gt;0,H18/$I17,0)</f>
        <v>4.9999999999999996E-2</v>
      </c>
      <c r="I17" s="436">
        <f>VLOOKUP(A17,'Orç. Unificado'!$A$1:$T$16124,7,)</f>
        <v>6276.41</v>
      </c>
      <c r="J17" s="52">
        <f t="shared" si="1"/>
        <v>1</v>
      </c>
      <c r="K17" s="391">
        <f t="shared" si="2"/>
        <v>1</v>
      </c>
      <c r="L17" s="386" t="str">
        <f>IF(K17=100%,"ok",IF(K17=0,"ok","ERRADO"))</f>
        <v>ok</v>
      </c>
      <c r="M17" s="386"/>
    </row>
    <row r="18" spans="1:21">
      <c r="A18" s="434"/>
      <c r="B18" s="435"/>
      <c r="C18" s="56">
        <f>VLOOKUP($A17,'Orç. Unificado'!$A$1:$T$16124,10,)</f>
        <v>2912.94</v>
      </c>
      <c r="D18" s="56">
        <f>VLOOKUP($A17,'Orç. Unificado'!$A$1:$T$16124,11,)</f>
        <v>2735.8290000000002</v>
      </c>
      <c r="E18" s="56">
        <f>VLOOKUP($A17,'Orç. Unificado'!$A$1:$T$16124,12,)</f>
        <v>0</v>
      </c>
      <c r="F18" s="56">
        <f>VLOOKUP($A17,'Orç. Unificado'!$A$1:$T$16124,13,)</f>
        <v>0</v>
      </c>
      <c r="G18" s="56">
        <f>VLOOKUP($A17,'Orç. Unificado'!$A$1:$T$16124,14,)</f>
        <v>313.82049999999998</v>
      </c>
      <c r="H18" s="56">
        <f>VLOOKUP($A17,'Orç. Unificado'!$A$1:$T$16124,15,)</f>
        <v>313.82049999999998</v>
      </c>
      <c r="I18" s="436"/>
      <c r="J18" s="54">
        <f t="shared" si="1"/>
        <v>6276.41</v>
      </c>
      <c r="K18" s="387">
        <f t="shared" si="2"/>
        <v>6276.41</v>
      </c>
      <c r="L18" s="386"/>
      <c r="M18" s="386"/>
    </row>
    <row r="19" spans="1:21" ht="14.85" customHeight="1">
      <c r="A19" s="428" t="s">
        <v>57</v>
      </c>
      <c r="B19" s="429" t="str">
        <f>VLOOKUP(A19,'Orç. Unificado'!$A$1:$T$16124,3,)</f>
        <v>PISO</v>
      </c>
      <c r="C19" s="51">
        <f t="shared" ref="C19" si="16">IF($I19&gt;0,C20/$I19,0)</f>
        <v>9.8104471587797129E-2</v>
      </c>
      <c r="D19" s="51">
        <f t="shared" ref="D19" si="17">IF($I19&gt;0,D20/$I19,0)</f>
        <v>0.36042540626711578</v>
      </c>
      <c r="E19" s="51">
        <f t="shared" ref="E19" si="18">IF($I19&gt;0,E20/$I19,0)</f>
        <v>0.34336565055728985</v>
      </c>
      <c r="F19" s="51">
        <f t="shared" ref="F19" si="19">IF($I19&gt;0,F20/$I19,0)</f>
        <v>9.8104471587797129E-2</v>
      </c>
      <c r="G19" s="51">
        <f t="shared" ref="G19" si="20">IF($I19&gt;0,G20/$I19,0)</f>
        <v>5.000000000000001E-2</v>
      </c>
      <c r="H19" s="51">
        <f t="shared" ref="H19" si="21">IF($I19&gt;0,H20/$I19,0)</f>
        <v>5.000000000000001E-2</v>
      </c>
      <c r="I19" s="430">
        <f>VLOOKUP(A19,'Orç. Unificado'!$A$1:$T$16124,7,)</f>
        <v>107849.60999999999</v>
      </c>
      <c r="J19" s="52">
        <f t="shared" si="1"/>
        <v>0.99999999999999989</v>
      </c>
      <c r="K19" s="391">
        <f t="shared" si="2"/>
        <v>0.99999999999999989</v>
      </c>
      <c r="L19" s="386" t="str">
        <f>IF(K19=100%,"ok",IF(K19=0,"ok","ERRADO"))</f>
        <v>ok</v>
      </c>
      <c r="M19" s="386"/>
    </row>
    <row r="20" spans="1:21">
      <c r="A20" s="428"/>
      <c r="B20" s="429"/>
      <c r="C20" s="53">
        <f>VLOOKUP($A19,'Orç. Unificado'!$A$1:$T$16124,10,)</f>
        <v>10580.529</v>
      </c>
      <c r="D20" s="53">
        <f>VLOOKUP($A19,'Orç. Unificado'!$A$1:$T$16124,11,)</f>
        <v>38871.739499999989</v>
      </c>
      <c r="E20" s="53">
        <f>VLOOKUP($A19,'Orç. Unificado'!$A$1:$T$16124,12,)</f>
        <v>37031.85149999999</v>
      </c>
      <c r="F20" s="53">
        <f>VLOOKUP($A19,'Orç. Unificado'!$A$1:$T$16124,13,)</f>
        <v>10580.529</v>
      </c>
      <c r="G20" s="53">
        <f>VLOOKUP($A19,'Orç. Unificado'!$A$1:$T$16124,14,)</f>
        <v>5392.4805000000006</v>
      </c>
      <c r="H20" s="53">
        <f>VLOOKUP($A19,'Orç. Unificado'!$A$1:$T$16124,15,)</f>
        <v>5392.4805000000006</v>
      </c>
      <c r="I20" s="430"/>
      <c r="J20" s="54">
        <f t="shared" si="1"/>
        <v>107849.60999999999</v>
      </c>
      <c r="K20" s="387">
        <f t="shared" si="2"/>
        <v>107849.60999999999</v>
      </c>
      <c r="L20" s="386"/>
      <c r="M20" s="386"/>
    </row>
    <row r="21" spans="1:21" ht="14.85" customHeight="1">
      <c r="A21" s="433" t="s">
        <v>65</v>
      </c>
      <c r="B21" s="435" t="str">
        <f>VLOOKUP(A21,'Orç. Unificado'!$A$1:$T$16124,3,)</f>
        <v>REVESTIMENTOS</v>
      </c>
      <c r="C21" s="55">
        <f t="shared" ref="C21" si="22">IF($I21&gt;0,C22/$I21,0)</f>
        <v>0.70753657030877304</v>
      </c>
      <c r="D21" s="55">
        <f t="shared" ref="D21" si="23">IF($I21&gt;0,D22/$I21,0)</f>
        <v>0.15329454751252974</v>
      </c>
      <c r="E21" s="55">
        <f t="shared" ref="E21" si="24">IF($I21&gt;0,E22/$I21,0)</f>
        <v>0</v>
      </c>
      <c r="F21" s="55">
        <f t="shared" ref="F21" si="25">IF($I21&gt;0,F22/$I21,0)</f>
        <v>3.9168882178697351E-2</v>
      </c>
      <c r="G21" s="55">
        <f t="shared" ref="G21" si="26">IF($I21&gt;0,G22/$I21,0)</f>
        <v>5.000000000000001E-2</v>
      </c>
      <c r="H21" s="55">
        <f t="shared" ref="H21" si="27">IF($I21&gt;0,H22/$I21,0)</f>
        <v>5.000000000000001E-2</v>
      </c>
      <c r="I21" s="436">
        <f>VLOOKUP(A21,'Orç. Unificado'!$A$1:$T$16124,7,)</f>
        <v>16538.689999999999</v>
      </c>
      <c r="J21" s="52">
        <f t="shared" si="1"/>
        <v>1.0000000000000002</v>
      </c>
      <c r="K21" s="391">
        <f t="shared" si="2"/>
        <v>1.0000000000000002</v>
      </c>
      <c r="L21" s="386" t="str">
        <f>IF(K21=100%,"ok",IF(K21=0,"ok","ERRADO"))</f>
        <v>ok</v>
      </c>
      <c r="M21" s="386"/>
      <c r="N21" s="57"/>
      <c r="O21" s="57"/>
      <c r="P21" s="57"/>
      <c r="Q21" s="57"/>
      <c r="R21" s="57"/>
      <c r="S21" s="57"/>
      <c r="T21" s="57"/>
      <c r="U21" s="57"/>
    </row>
    <row r="22" spans="1:21">
      <c r="A22" s="434"/>
      <c r="B22" s="435"/>
      <c r="C22" s="56">
        <f>VLOOKUP($A21,'Orç. Unificado'!$A$1:$T$16124,10,)</f>
        <v>11701.728000000001</v>
      </c>
      <c r="D22" s="56">
        <f>VLOOKUP($A21,'Orç. Unificado'!$A$1:$T$16124,11,)</f>
        <v>2535.2910000000002</v>
      </c>
      <c r="E22" s="56">
        <f>VLOOKUP($A21,'Orç. Unificado'!$A$1:$T$16124,12,)</f>
        <v>0</v>
      </c>
      <c r="F22" s="56">
        <f>VLOOKUP($A21,'Orç. Unificado'!$A$1:$T$16124,13,)</f>
        <v>647.80200000000002</v>
      </c>
      <c r="G22" s="56">
        <f>VLOOKUP($A21,'Orç. Unificado'!$A$1:$T$16124,14,)</f>
        <v>826.93450000000007</v>
      </c>
      <c r="H22" s="56">
        <f>VLOOKUP($A21,'Orç. Unificado'!$A$1:$T$16124,15,)</f>
        <v>826.93450000000007</v>
      </c>
      <c r="I22" s="436"/>
      <c r="J22" s="54">
        <f t="shared" si="1"/>
        <v>16538.689999999999</v>
      </c>
      <c r="K22" s="387">
        <f t="shared" si="2"/>
        <v>16538.689999999999</v>
      </c>
      <c r="L22" s="386"/>
      <c r="M22" s="386"/>
    </row>
    <row r="23" spans="1:21" ht="14.85" customHeight="1">
      <c r="A23" s="428" t="s">
        <v>73</v>
      </c>
      <c r="B23" s="429" t="str">
        <f>VLOOKUP(A23,'Orç. Unificado'!$A$1:$T$16124,3,)</f>
        <v>PINTURA</v>
      </c>
      <c r="C23" s="51">
        <f t="shared" ref="C23" si="28">IF($I23&gt;0,C24/$I23,0)</f>
        <v>0</v>
      </c>
      <c r="D23" s="51">
        <f t="shared" ref="D23" si="29">IF($I23&gt;0,D24/$I23,0)</f>
        <v>0.9</v>
      </c>
      <c r="E23" s="51">
        <f t="shared" ref="E23" si="30">IF($I23&gt;0,E24/$I23,0)</f>
        <v>0</v>
      </c>
      <c r="F23" s="51">
        <f t="shared" ref="F23" si="31">IF($I23&gt;0,F24/$I23,0)</f>
        <v>0</v>
      </c>
      <c r="G23" s="51">
        <f t="shared" ref="G23" si="32">IF($I23&gt;0,G24/$I23,0)</f>
        <v>0.05</v>
      </c>
      <c r="H23" s="51">
        <f t="shared" ref="H23" si="33">IF($I23&gt;0,H24/$I23,0)</f>
        <v>0.05</v>
      </c>
      <c r="I23" s="430">
        <f>VLOOKUP(A23,'Orç. Unificado'!$A$1:$T$16124,7,)</f>
        <v>451.93</v>
      </c>
      <c r="J23" s="52">
        <f t="shared" si="1"/>
        <v>1</v>
      </c>
      <c r="K23" s="391">
        <f t="shared" si="2"/>
        <v>1</v>
      </c>
      <c r="L23" s="386" t="str">
        <f>IF(K23=100%,"ok",IF(K23=0,"ok","ERRADO"))</f>
        <v>ok</v>
      </c>
      <c r="M23" s="386"/>
    </row>
    <row r="24" spans="1:21">
      <c r="A24" s="428"/>
      <c r="B24" s="429"/>
      <c r="C24" s="53">
        <f>VLOOKUP($A23,'Orç. Unificado'!$A$1:$T$16124,10,)</f>
        <v>0</v>
      </c>
      <c r="D24" s="53">
        <f>VLOOKUP($A23,'Orç. Unificado'!$A$1:$T$16124,11,)</f>
        <v>406.73700000000002</v>
      </c>
      <c r="E24" s="53">
        <f>VLOOKUP($A23,'Orç. Unificado'!$A$1:$T$16124,12,)</f>
        <v>0</v>
      </c>
      <c r="F24" s="53">
        <f>VLOOKUP($A23,'Orç. Unificado'!$A$1:$T$16124,13,)</f>
        <v>0</v>
      </c>
      <c r="G24" s="53">
        <f>VLOOKUP($A23,'Orç. Unificado'!$A$1:$T$16124,14,)</f>
        <v>22.596500000000002</v>
      </c>
      <c r="H24" s="53">
        <f>VLOOKUP($A23,'Orç. Unificado'!$A$1:$T$16124,15,)</f>
        <v>22.596500000000002</v>
      </c>
      <c r="I24" s="430"/>
      <c r="J24" s="54">
        <f t="shared" si="1"/>
        <v>451.93</v>
      </c>
      <c r="K24" s="387">
        <f t="shared" si="2"/>
        <v>451.93</v>
      </c>
      <c r="L24" s="386"/>
      <c r="M24" s="386"/>
    </row>
    <row r="25" spans="1:21" ht="14.85" customHeight="1">
      <c r="A25" s="433" t="s">
        <v>76</v>
      </c>
      <c r="B25" s="435" t="str">
        <f>VLOOKUP(A25,'Orç. Unificado'!$A$1:$T$16124,3,)</f>
        <v>SERVIÇOS COMPLEMENTARES</v>
      </c>
      <c r="C25" s="55">
        <f t="shared" ref="C25" si="34">IF($I25&gt;0,C26/$I25,0)</f>
        <v>9.9962552603754626E-2</v>
      </c>
      <c r="D25" s="55">
        <f t="shared" ref="D25" si="35">IF($I25&gt;0,D26/$I25,0)</f>
        <v>0.34247630081621622</v>
      </c>
      <c r="E25" s="55">
        <f t="shared" ref="E25" si="36">IF($I25&gt;0,E26/$I25,0)</f>
        <v>0.29520424636672937</v>
      </c>
      <c r="F25" s="55">
        <f t="shared" ref="F25" si="37">IF($I25&gt;0,F26/$I25,0)</f>
        <v>0.16235690021329988</v>
      </c>
      <c r="G25" s="55">
        <f t="shared" ref="G25" si="38">IF($I25&gt;0,G26/$I25,0)</f>
        <v>5.000000000000001E-2</v>
      </c>
      <c r="H25" s="55">
        <f t="shared" ref="H25" si="39">IF($I25&gt;0,H26/$I25,0)</f>
        <v>5.000000000000001E-2</v>
      </c>
      <c r="I25" s="436">
        <f>VLOOKUP(A25,'Orç. Unificado'!$A$1:$T$16124,7,)</f>
        <v>45236.789999999994</v>
      </c>
      <c r="J25" s="52">
        <f t="shared" si="1"/>
        <v>1.0000000000000002</v>
      </c>
      <c r="K25" s="391">
        <f t="shared" si="2"/>
        <v>1.0000000000000002</v>
      </c>
      <c r="L25" s="386" t="str">
        <f>IF(K25=100%,"ok",IF(K25=0,"ok","ERRADO"))</f>
        <v>ok</v>
      </c>
      <c r="M25" s="388"/>
      <c r="N25" s="57"/>
      <c r="O25" s="57"/>
      <c r="P25" s="57"/>
      <c r="Q25" s="57"/>
      <c r="R25" s="57"/>
      <c r="S25" s="57"/>
      <c r="T25" s="57"/>
      <c r="U25" s="57"/>
    </row>
    <row r="26" spans="1:21">
      <c r="A26" s="434"/>
      <c r="B26" s="435"/>
      <c r="C26" s="56">
        <f>VLOOKUP($A25,'Orç. Unificado'!$A$1:$T$16124,10,)</f>
        <v>4521.9850000000006</v>
      </c>
      <c r="D26" s="56">
        <f>VLOOKUP($A25,'Orç. Unificado'!$A$1:$T$16124,11,)</f>
        <v>15492.528499999999</v>
      </c>
      <c r="E26" s="56">
        <f>VLOOKUP($A25,'Orç. Unificado'!$A$1:$T$16124,12,)</f>
        <v>13354.092499999999</v>
      </c>
      <c r="F26" s="56">
        <f>VLOOKUP($A25,'Orç. Unificado'!$A$1:$T$16124,13,)</f>
        <v>7344.5050000000001</v>
      </c>
      <c r="G26" s="56">
        <f>VLOOKUP($A25,'Orç. Unificado'!$A$1:$T$16124,14,)</f>
        <v>2261.8395</v>
      </c>
      <c r="H26" s="56">
        <f>VLOOKUP($A25,'Orç. Unificado'!$A$1:$T$16124,15,)</f>
        <v>2261.8395</v>
      </c>
      <c r="I26" s="436"/>
      <c r="J26" s="54">
        <f t="shared" si="1"/>
        <v>45236.79</v>
      </c>
      <c r="K26" s="387">
        <f t="shared" si="2"/>
        <v>45236.79</v>
      </c>
      <c r="L26" s="386"/>
      <c r="M26" s="386"/>
    </row>
    <row r="27" spans="1:21" ht="14.85" customHeight="1">
      <c r="A27" s="428" t="s">
        <v>79</v>
      </c>
      <c r="B27" s="429" t="str">
        <f>VLOOKUP(A27,'Orç. Unificado'!$A$1:$T$16124,3,)</f>
        <v>GERENCIAMENTO DE OBRAS/FISCALIZAÇÃO</v>
      </c>
      <c r="C27" s="51">
        <f t="shared" ref="C27" si="40">IF($I27&gt;0,C28/$I27,0)</f>
        <v>0.21266935680654189</v>
      </c>
      <c r="D27" s="51">
        <f t="shared" ref="D27" si="41">IF($I27&gt;0,D28/$I27,0)</f>
        <v>0.31223361200980448</v>
      </c>
      <c r="E27" s="51">
        <f t="shared" ref="E27" si="42">IF($I27&gt;0,E28/$I27,0)</f>
        <v>0.28298657541865152</v>
      </c>
      <c r="F27" s="51">
        <f t="shared" ref="F27" si="43">IF($I27&gt;0,F28/$I27,0)</f>
        <v>9.9934642221074343E-2</v>
      </c>
      <c r="G27" s="51">
        <f t="shared" ref="G27" si="44">IF($I27&gt;0,G28/$I27,0)</f>
        <v>4.6087906771963852E-2</v>
      </c>
      <c r="H27" s="51">
        <f t="shared" ref="H27" si="45">IF($I27&gt;0,H28/$I27,0)</f>
        <v>4.6087906771963852E-2</v>
      </c>
      <c r="I27" s="430">
        <f>VLOOKUP(A27,'Orç. Unificado'!$A$1:$T$16124,7,)</f>
        <v>22794.36</v>
      </c>
      <c r="J27" s="52">
        <f t="shared" si="1"/>
        <v>0.99999999999999978</v>
      </c>
      <c r="K27" s="391">
        <f t="shared" si="2"/>
        <v>0.99999999999999978</v>
      </c>
      <c r="L27" s="386" t="str">
        <f>IF(K27=100%,"ok",IF(K27=0,"ok","ERRADO"))</f>
        <v>ok</v>
      </c>
      <c r="M27" s="386"/>
    </row>
    <row r="28" spans="1:21">
      <c r="A28" s="428"/>
      <c r="B28" s="429"/>
      <c r="C28" s="53">
        <f>VLOOKUP($A27,'Orç. Unificado'!$A$1:$T$16124,10,)</f>
        <v>4847.6618800167662</v>
      </c>
      <c r="D28" s="53">
        <f>VLOOKUP($A27,'Orç. Unificado'!$A$1:$T$16124,11,)</f>
        <v>7117.1653562518068</v>
      </c>
      <c r="E28" s="53">
        <f>VLOOKUP($A27,'Orç. Unificado'!$A$1:$T$16124,12,)</f>
        <v>6450.4978752598936</v>
      </c>
      <c r="F28" s="53">
        <f>VLOOKUP($A27,'Orç. Unificado'!$A$1:$T$16124,13,)</f>
        <v>2277.9462112583683</v>
      </c>
      <c r="G28" s="53">
        <f>VLOOKUP($A27,'Orç. Unificado'!$A$1:$T$16124,14,)</f>
        <v>1050.544338606582</v>
      </c>
      <c r="H28" s="53">
        <f>VLOOKUP($A27,'Orç. Unificado'!$A$1:$T$16124,15,)</f>
        <v>1050.544338606582</v>
      </c>
      <c r="I28" s="430"/>
      <c r="J28" s="54">
        <f t="shared" si="1"/>
        <v>22794.359999999997</v>
      </c>
      <c r="K28" s="387">
        <f t="shared" si="2"/>
        <v>22794.359999999997</v>
      </c>
      <c r="L28" s="386"/>
      <c r="M28" s="386"/>
    </row>
    <row r="29" spans="1:21" s="48" customFormat="1" ht="14.85" customHeight="1">
      <c r="A29" s="431" t="s">
        <v>5852</v>
      </c>
      <c r="B29" s="68" t="s">
        <v>5853</v>
      </c>
      <c r="C29" s="69">
        <f>C12+C14+C16+C18+C20+C22+C24+C26+C28</f>
        <v>46673.622880016766</v>
      </c>
      <c r="D29" s="355">
        <f t="shared" ref="D29:H29" si="46">D12+D14+D16+D18+D20+D22+D24+D26+D28</f>
        <v>68524.558856251795</v>
      </c>
      <c r="E29" s="355">
        <f t="shared" si="46"/>
        <v>62105.838375259882</v>
      </c>
      <c r="F29" s="355">
        <f t="shared" si="46"/>
        <v>21932.22321125837</v>
      </c>
      <c r="G29" s="355">
        <f t="shared" si="46"/>
        <v>10114.713338606583</v>
      </c>
      <c r="H29" s="355">
        <f t="shared" si="46"/>
        <v>10114.713338606583</v>
      </c>
      <c r="I29" s="432">
        <f>SUM(I11:I28)</f>
        <v>219465.66999999998</v>
      </c>
      <c r="J29" s="52"/>
      <c r="K29" s="389">
        <f t="shared" si="2"/>
        <v>219465.66999999998</v>
      </c>
      <c r="L29" s="386"/>
      <c r="M29" s="386"/>
      <c r="S29" s="4"/>
      <c r="T29" s="4"/>
      <c r="U29" s="4"/>
    </row>
    <row r="30" spans="1:21" s="48" customFormat="1">
      <c r="A30" s="431"/>
      <c r="B30" s="73" t="s">
        <v>5854</v>
      </c>
      <c r="C30" s="58">
        <f t="shared" ref="C30:H30" si="47">C29/$I$29</f>
        <v>0.21266935680654186</v>
      </c>
      <c r="D30" s="58">
        <f t="shared" si="47"/>
        <v>0.31223361200980454</v>
      </c>
      <c r="E30" s="58">
        <f t="shared" si="47"/>
        <v>0.28298657541865152</v>
      </c>
      <c r="F30" s="58">
        <f t="shared" si="47"/>
        <v>9.9934642221074357E-2</v>
      </c>
      <c r="G30" s="58">
        <f t="shared" si="47"/>
        <v>4.6087906771963852E-2</v>
      </c>
      <c r="H30" s="58">
        <f t="shared" si="47"/>
        <v>4.6087906771963852E-2</v>
      </c>
      <c r="I30" s="432"/>
      <c r="J30" s="61">
        <f>SUM(C30:H30)</f>
        <v>1.0000000000000002</v>
      </c>
      <c r="K30" s="386"/>
      <c r="L30" s="386"/>
      <c r="M30" s="386"/>
      <c r="S30" s="4"/>
      <c r="T30" s="4"/>
      <c r="U30" s="4"/>
    </row>
    <row r="31" spans="1:21" s="48" customFormat="1">
      <c r="A31" s="431"/>
      <c r="B31" s="72" t="s">
        <v>5855</v>
      </c>
      <c r="C31" s="62">
        <f>C29</f>
        <v>46673.622880016766</v>
      </c>
      <c r="D31" s="62">
        <f>C31+D29</f>
        <v>115198.18173626857</v>
      </c>
      <c r="E31" s="62">
        <f t="shared" ref="E31:F31" si="48">D31+E29</f>
        <v>177304.02011152846</v>
      </c>
      <c r="F31" s="62">
        <f t="shared" si="48"/>
        <v>199236.24332278682</v>
      </c>
      <c r="G31" s="62">
        <f t="shared" ref="G31:G32" si="49">F31+G29</f>
        <v>209350.9566613934</v>
      </c>
      <c r="H31" s="62">
        <f t="shared" ref="H31:H32" si="50">G31+H29</f>
        <v>219465.66999999998</v>
      </c>
      <c r="I31" s="432"/>
      <c r="J31" s="52"/>
      <c r="K31" s="390"/>
      <c r="L31" s="386"/>
      <c r="M31" s="386"/>
      <c r="S31" s="4"/>
      <c r="T31" s="4"/>
      <c r="U31" s="4"/>
    </row>
    <row r="32" spans="1:21" s="48" customFormat="1">
      <c r="A32" s="431"/>
      <c r="B32" s="73" t="s">
        <v>5856</v>
      </c>
      <c r="C32" s="58">
        <f>C30</f>
        <v>0.21266935680654186</v>
      </c>
      <c r="D32" s="58">
        <f>C32+D30</f>
        <v>0.52490296881634646</v>
      </c>
      <c r="E32" s="58">
        <f t="shared" ref="E32:F32" si="51">D32+E30</f>
        <v>0.80788954423499804</v>
      </c>
      <c r="F32" s="58">
        <f t="shared" si="51"/>
        <v>0.90782418645607244</v>
      </c>
      <c r="G32" s="58">
        <f t="shared" si="49"/>
        <v>0.95391209322803627</v>
      </c>
      <c r="H32" s="58">
        <f t="shared" si="50"/>
        <v>1.0000000000000002</v>
      </c>
      <c r="I32" s="432"/>
      <c r="J32" s="52"/>
      <c r="K32" s="386"/>
      <c r="L32" s="386"/>
      <c r="M32" s="386"/>
      <c r="S32" s="4"/>
      <c r="T32" s="4"/>
      <c r="U32" s="4"/>
    </row>
    <row r="33" spans="1:21" s="48" customFormat="1" ht="15" customHeight="1">
      <c r="A33" s="437" t="s">
        <v>12550</v>
      </c>
      <c r="B33" s="70" t="s">
        <v>5853</v>
      </c>
      <c r="C33" s="71">
        <f>(C12+C14+C16+C18+C20+C22+C24+C26+C28)*(1+('BDI '!$E$19/100))</f>
        <v>59658.224765237428</v>
      </c>
      <c r="D33" s="356">
        <f>(D12+D14+D16+D18+D20+D22+D24+D26+D28)*(1+('BDI '!$E$19/100))</f>
        <v>87588.091130061046</v>
      </c>
      <c r="E33" s="356">
        <f>(E12+E14+E16+E18+E20+E22+E24+E26+E28)*(1+('BDI '!$E$19/100))</f>
        <v>79383.682611257187</v>
      </c>
      <c r="F33" s="356">
        <f>(F12+F14+F16+F18+F20+F22+F24+F26+F28)*(1+('BDI '!$E$19/100))</f>
        <v>28033.767708630447</v>
      </c>
      <c r="G33" s="356">
        <f>(G12+G14+G16+G18+G20+G22+G24+G26+G28)*(1+('BDI '!$E$19/100))</f>
        <v>12928.626589406935</v>
      </c>
      <c r="H33" s="356">
        <f>(H12+H14+H16+H18+H20+H22+H24+H26+H28)*(1+('BDI '!$E$19/100))</f>
        <v>12928.626589406935</v>
      </c>
      <c r="I33" s="438">
        <f>SUM(C33:H33)</f>
        <v>280521.01939399994</v>
      </c>
      <c r="J33" s="4"/>
      <c r="K33" s="386"/>
      <c r="L33" s="386"/>
      <c r="M33" s="386"/>
      <c r="S33" s="4"/>
      <c r="T33" s="4"/>
      <c r="U33" s="4"/>
    </row>
    <row r="34" spans="1:21" s="48" customFormat="1">
      <c r="A34" s="437"/>
      <c r="B34" s="60" t="s">
        <v>5854</v>
      </c>
      <c r="C34" s="58">
        <f t="shared" ref="C34:H34" si="52">C33/$I$33</f>
        <v>0.21266935680654186</v>
      </c>
      <c r="D34" s="58">
        <f t="shared" si="52"/>
        <v>0.3122336120098046</v>
      </c>
      <c r="E34" s="58">
        <f t="shared" si="52"/>
        <v>0.28298657541865158</v>
      </c>
      <c r="F34" s="58">
        <f t="shared" si="52"/>
        <v>9.9934642221074357E-2</v>
      </c>
      <c r="G34" s="51">
        <f t="shared" si="52"/>
        <v>4.6087906771963859E-2</v>
      </c>
      <c r="H34" s="51">
        <f t="shared" si="52"/>
        <v>4.6087906771963859E-2</v>
      </c>
      <c r="I34" s="438"/>
      <c r="J34" s="4"/>
      <c r="K34" s="390"/>
      <c r="L34" s="386"/>
      <c r="M34" s="386"/>
      <c r="S34" s="4"/>
      <c r="T34" s="4"/>
      <c r="U34" s="4"/>
    </row>
    <row r="35" spans="1:21" s="48" customFormat="1">
      <c r="A35" s="437"/>
      <c r="B35" s="59" t="s">
        <v>5855</v>
      </c>
      <c r="C35" s="62">
        <f>C33</f>
        <v>59658.224765237428</v>
      </c>
      <c r="D35" s="62">
        <f>C35+D33</f>
        <v>147246.31589529847</v>
      </c>
      <c r="E35" s="62">
        <f t="shared" ref="E35:F36" si="53">D35+E33</f>
        <v>226629.99850655565</v>
      </c>
      <c r="F35" s="62">
        <f t="shared" si="53"/>
        <v>254663.7662151861</v>
      </c>
      <c r="G35" s="62">
        <f t="shared" ref="G35:G36" si="54">F35+G33</f>
        <v>267592.39280459302</v>
      </c>
      <c r="H35" s="62">
        <f t="shared" ref="H35:H36" si="55">G35+H33</f>
        <v>280521.01939399994</v>
      </c>
      <c r="I35" s="438"/>
      <c r="J35" s="4"/>
      <c r="K35" s="386"/>
      <c r="L35" s="386"/>
      <c r="M35" s="386"/>
      <c r="S35" s="4"/>
      <c r="T35" s="4"/>
      <c r="U35" s="4"/>
    </row>
    <row r="36" spans="1:21" s="48" customFormat="1" ht="30" customHeight="1">
      <c r="A36" s="437"/>
      <c r="B36" s="60" t="s">
        <v>5856</v>
      </c>
      <c r="C36" s="51">
        <f>C34</f>
        <v>0.21266935680654186</v>
      </c>
      <c r="D36" s="51">
        <f>C36+D34</f>
        <v>0.52490296881634646</v>
      </c>
      <c r="E36" s="51">
        <f t="shared" si="53"/>
        <v>0.80788954423499804</v>
      </c>
      <c r="F36" s="51">
        <f t="shared" si="53"/>
        <v>0.90782418645607244</v>
      </c>
      <c r="G36" s="51">
        <f t="shared" si="54"/>
        <v>0.95391209322803627</v>
      </c>
      <c r="H36" s="51">
        <f t="shared" si="55"/>
        <v>1.0000000000000002</v>
      </c>
      <c r="I36" s="438"/>
      <c r="J36" s="4"/>
      <c r="K36" s="386"/>
      <c r="L36" s="386"/>
      <c r="M36" s="386"/>
      <c r="S36" s="4"/>
      <c r="T36" s="4"/>
      <c r="U36" s="4"/>
    </row>
    <row r="37" spans="1:21" s="48" customFormat="1">
      <c r="A37" s="439"/>
      <c r="B37" s="439"/>
      <c r="C37" s="4"/>
      <c r="D37" s="4"/>
      <c r="E37" s="4"/>
      <c r="F37" s="4"/>
      <c r="G37" s="440"/>
      <c r="H37" s="440"/>
      <c r="I37" s="440"/>
      <c r="J37" s="4"/>
      <c r="K37" s="386"/>
      <c r="L37" s="386"/>
      <c r="M37" s="386"/>
      <c r="S37" s="4"/>
      <c r="T37" s="4"/>
      <c r="U37" s="4"/>
    </row>
    <row r="38" spans="1:21" s="48" customFormat="1">
      <c r="A38" s="63"/>
      <c r="B38" s="63"/>
      <c r="C38" s="64"/>
      <c r="D38" s="64"/>
      <c r="E38" s="64"/>
      <c r="F38" s="64"/>
      <c r="G38" s="64"/>
      <c r="H38" s="64"/>
      <c r="I38" s="65"/>
      <c r="J38" s="4"/>
      <c r="K38" s="386"/>
      <c r="L38" s="386"/>
      <c r="M38" s="386"/>
      <c r="S38" s="4"/>
      <c r="T38" s="4"/>
      <c r="U38" s="4"/>
    </row>
    <row r="39" spans="1:21" s="48" customFormat="1" ht="15.75" customHeight="1">
      <c r="A39" s="4"/>
      <c r="B39" s="4"/>
      <c r="C39" s="66"/>
      <c r="D39" s="66"/>
      <c r="E39" s="66"/>
      <c r="F39" s="66"/>
      <c r="G39" s="66"/>
      <c r="H39" s="66"/>
      <c r="I39" s="385">
        <f>'Orç. Unificado'!F123</f>
        <v>280521.01999999996</v>
      </c>
      <c r="J39" s="4"/>
      <c r="K39" s="386"/>
      <c r="L39" s="386"/>
      <c r="M39" s="386"/>
      <c r="S39" s="4"/>
      <c r="T39" s="4"/>
      <c r="U39" s="4"/>
    </row>
    <row r="40" spans="1:21" s="48" customFormat="1" ht="15.75">
      <c r="A40" s="4"/>
      <c r="B40" s="4"/>
      <c r="C40" s="20"/>
      <c r="D40" s="20"/>
      <c r="E40" s="20"/>
      <c r="F40" s="20"/>
      <c r="G40" s="45"/>
      <c r="H40" s="20"/>
      <c r="I40" s="385">
        <f>I33-I39</f>
        <v>-6.0600001597777009E-4</v>
      </c>
      <c r="J40" s="4"/>
      <c r="S40" s="4"/>
      <c r="T40" s="4"/>
      <c r="U40" s="4"/>
    </row>
    <row r="41" spans="1:21" s="48" customFormat="1">
      <c r="A41" s="4"/>
      <c r="B41" s="4"/>
      <c r="C41" s="4"/>
      <c r="D41" s="4"/>
      <c r="E41" s="4"/>
      <c r="F41" s="4"/>
      <c r="G41" s="46"/>
      <c r="H41" s="4"/>
      <c r="I41" s="47"/>
      <c r="J41" s="4"/>
      <c r="S41" s="4"/>
      <c r="T41" s="4"/>
      <c r="U41" s="4"/>
    </row>
    <row r="42" spans="1:21" s="48" customFormat="1">
      <c r="A42" s="4"/>
      <c r="B42" s="4"/>
      <c r="C42" s="20"/>
      <c r="D42" s="20"/>
      <c r="E42" s="4"/>
      <c r="F42" s="4"/>
      <c r="G42" s="46"/>
      <c r="H42" s="4"/>
      <c r="I42" s="47"/>
      <c r="J42" s="4"/>
      <c r="S42" s="4"/>
      <c r="T42" s="4"/>
      <c r="U42" s="4"/>
    </row>
  </sheetData>
  <mergeCells count="35">
    <mergeCell ref="A13:A14"/>
    <mergeCell ref="B13:B14"/>
    <mergeCell ref="I13:I14"/>
    <mergeCell ref="A7:I7"/>
    <mergeCell ref="A8:I8"/>
    <mergeCell ref="A11:A12"/>
    <mergeCell ref="B11:B12"/>
    <mergeCell ref="I11:I12"/>
    <mergeCell ref="A15:A16"/>
    <mergeCell ref="B15:B16"/>
    <mergeCell ref="I15:I16"/>
    <mergeCell ref="A17:A18"/>
    <mergeCell ref="B17:B18"/>
    <mergeCell ref="I17:I18"/>
    <mergeCell ref="A33:A36"/>
    <mergeCell ref="I33:I36"/>
    <mergeCell ref="A37:B37"/>
    <mergeCell ref="G37:I37"/>
    <mergeCell ref="A25:A26"/>
    <mergeCell ref="B25:B26"/>
    <mergeCell ref="I25:I26"/>
    <mergeCell ref="A27:A28"/>
    <mergeCell ref="B27:B28"/>
    <mergeCell ref="I27:I28"/>
    <mergeCell ref="A19:A20"/>
    <mergeCell ref="B19:B20"/>
    <mergeCell ref="I19:I20"/>
    <mergeCell ref="A29:A32"/>
    <mergeCell ref="I29:I32"/>
    <mergeCell ref="A21:A22"/>
    <mergeCell ref="B21:B22"/>
    <mergeCell ref="I21:I22"/>
    <mergeCell ref="A23:A24"/>
    <mergeCell ref="B23:B24"/>
    <mergeCell ref="I23:I24"/>
  </mergeCells>
  <conditionalFormatting sqref="C12:H28">
    <cfRule type="cellIs" dxfId="7" priority="11" operator="equal">
      <formula>0</formula>
    </cfRule>
  </conditionalFormatting>
  <conditionalFormatting sqref="C13:H14 C17:H18 C25:H26 C21:H22">
    <cfRule type="cellIs" dxfId="6" priority="8" operator="equal">
      <formula>0</formula>
    </cfRule>
    <cfRule type="cellIs" dxfId="5" priority="9" operator="equal">
      <formula>0</formula>
    </cfRule>
  </conditionalFormatting>
  <conditionalFormatting sqref="C17:F18">
    <cfRule type="cellIs" dxfId="4" priority="6" operator="equal">
      <formula>0</formula>
    </cfRule>
    <cfRule type="cellIs" dxfId="3" priority="7" operator="equal">
      <formula>0</formula>
    </cfRule>
  </conditionalFormatting>
  <conditionalFormatting sqref="E15 E19 E23 E27">
    <cfRule type="cellIs" dxfId="2" priority="5" operator="equal">
      <formula>0</formula>
    </cfRule>
  </conditionalFormatting>
  <conditionalFormatting sqref="C11">
    <cfRule type="cellIs" dxfId="1" priority="2" operator="equal">
      <formula>0</formula>
    </cfRule>
  </conditionalFormatting>
  <conditionalFormatting sqref="D11:H11">
    <cfRule type="cellIs" dxfId="0" priority="1" operator="equal">
      <formula>0</formula>
    </cfRule>
  </conditionalFormatting>
  <printOptions horizontalCentered="1" verticalCentered="1"/>
  <pageMargins left="0.7" right="0.7" top="0.75" bottom="0.75" header="0.3" footer="0.3"/>
  <pageSetup paperSize="9" scale="45" firstPageNumber="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0"/>
  <sheetViews>
    <sheetView showGridLines="0" zoomScaleNormal="100" zoomScaleSheetLayoutView="100" workbookViewId="0">
      <selection activeCell="E18" sqref="E18"/>
    </sheetView>
  </sheetViews>
  <sheetFormatPr defaultRowHeight="12.75"/>
  <cols>
    <col min="1" max="1" width="6" style="78" customWidth="1"/>
    <col min="2" max="2" width="5.7109375" style="82" customWidth="1"/>
    <col min="3" max="3" width="66.7109375" style="78" customWidth="1"/>
    <col min="4" max="4" width="5.7109375" style="81" customWidth="1"/>
    <col min="5" max="5" width="8.42578125" style="81" bestFit="1" customWidth="1"/>
    <col min="6" max="6" width="4.5703125" style="80" bestFit="1" customWidth="1"/>
    <col min="7" max="7" width="10.5703125" style="78" bestFit="1" customWidth="1"/>
    <col min="8" max="8" width="7.28515625" style="79" customWidth="1"/>
    <col min="9" max="9" width="9.140625" style="78"/>
    <col min="10" max="10" width="12.85546875" style="78" bestFit="1" customWidth="1"/>
    <col min="11" max="16384" width="9.140625" style="78"/>
  </cols>
  <sheetData>
    <row r="1" spans="2:13">
      <c r="B1" s="94"/>
      <c r="C1" s="95"/>
      <c r="D1" s="96"/>
      <c r="E1" s="96"/>
      <c r="F1" s="97"/>
      <c r="G1" s="95"/>
      <c r="H1" s="98"/>
      <c r="I1" s="95"/>
    </row>
    <row r="2" spans="2:13">
      <c r="B2" s="75"/>
      <c r="C2" s="99"/>
      <c r="D2" s="75"/>
      <c r="E2" s="75"/>
      <c r="F2" s="75"/>
      <c r="G2" s="95"/>
      <c r="H2" s="98"/>
      <c r="I2" s="95"/>
    </row>
    <row r="3" spans="2:13" ht="15.75">
      <c r="B3" s="75"/>
      <c r="C3" s="99"/>
      <c r="D3" s="75"/>
      <c r="E3" s="75"/>
      <c r="F3" s="75"/>
      <c r="G3" s="100"/>
      <c r="H3" s="100"/>
      <c r="I3" s="95"/>
    </row>
    <row r="4" spans="2:13" ht="15.75">
      <c r="B4" s="75"/>
      <c r="C4" s="99"/>
      <c r="D4" s="75"/>
      <c r="E4" s="75"/>
      <c r="F4" s="75"/>
      <c r="G4" s="101"/>
      <c r="H4" s="101"/>
      <c r="I4" s="95"/>
    </row>
    <row r="5" spans="2:13" ht="15.75">
      <c r="B5" s="75"/>
      <c r="C5" s="99"/>
      <c r="D5" s="102"/>
      <c r="E5" s="102"/>
      <c r="F5" s="75"/>
      <c r="G5" s="100"/>
      <c r="H5" s="100"/>
      <c r="I5" s="95"/>
    </row>
    <row r="6" spans="2:13">
      <c r="B6" s="75"/>
      <c r="C6" s="75"/>
      <c r="D6" s="75"/>
      <c r="E6" s="75"/>
      <c r="F6" s="75"/>
      <c r="G6" s="95"/>
      <c r="H6" s="98"/>
      <c r="I6" s="95"/>
    </row>
    <row r="7" spans="2:13" s="93" customFormat="1" ht="20.100000000000001" customHeight="1">
      <c r="B7" s="442" t="s">
        <v>6143</v>
      </c>
      <c r="C7" s="442"/>
      <c r="D7" s="442"/>
      <c r="E7" s="442"/>
      <c r="F7" s="442"/>
      <c r="G7" s="442"/>
      <c r="H7" s="442"/>
      <c r="I7" s="103"/>
      <c r="L7" s="78"/>
      <c r="M7" s="78"/>
    </row>
    <row r="8" spans="2:13" s="92" customFormat="1" ht="29.25" customHeight="1">
      <c r="B8" s="104"/>
      <c r="C8" s="105" t="s">
        <v>6142</v>
      </c>
      <c r="D8" s="104"/>
      <c r="E8" s="443" t="s">
        <v>6141</v>
      </c>
      <c r="F8" s="443"/>
      <c r="G8" s="443" t="s">
        <v>6140</v>
      </c>
      <c r="H8" s="443"/>
      <c r="I8" s="381"/>
      <c r="L8" s="78"/>
      <c r="M8" s="78"/>
    </row>
    <row r="9" spans="2:13" ht="15" customHeight="1">
      <c r="B9" s="106">
        <v>1</v>
      </c>
      <c r="C9" s="107" t="s">
        <v>6139</v>
      </c>
      <c r="D9" s="106" t="s">
        <v>6138</v>
      </c>
      <c r="E9" s="108">
        <v>3.5</v>
      </c>
      <c r="F9" s="109" t="s">
        <v>6120</v>
      </c>
      <c r="G9" s="110">
        <v>0</v>
      </c>
      <c r="H9" s="109" t="s">
        <v>6120</v>
      </c>
      <c r="I9" s="382"/>
      <c r="J9" s="90"/>
    </row>
    <row r="10" spans="2:13" ht="15" customHeight="1">
      <c r="B10" s="106">
        <v>2</v>
      </c>
      <c r="C10" s="107" t="s">
        <v>6137</v>
      </c>
      <c r="D10" s="106" t="s">
        <v>6136</v>
      </c>
      <c r="E10" s="108">
        <v>1.39</v>
      </c>
      <c r="F10" s="109" t="s">
        <v>6120</v>
      </c>
      <c r="G10" s="108">
        <v>0</v>
      </c>
      <c r="H10" s="109" t="s">
        <v>6120</v>
      </c>
      <c r="I10" s="382"/>
      <c r="J10" s="90"/>
    </row>
    <row r="11" spans="2:13" ht="15" customHeight="1">
      <c r="B11" s="106">
        <v>3</v>
      </c>
      <c r="C11" s="107" t="s">
        <v>6135</v>
      </c>
      <c r="D11" s="106" t="s">
        <v>6134</v>
      </c>
      <c r="E11" s="108">
        <v>0.8</v>
      </c>
      <c r="F11" s="109" t="s">
        <v>6120</v>
      </c>
      <c r="G11" s="108">
        <v>0</v>
      </c>
      <c r="H11" s="109" t="s">
        <v>6120</v>
      </c>
      <c r="I11" s="382"/>
      <c r="J11" s="90"/>
    </row>
    <row r="12" spans="2:13" ht="15" customHeight="1">
      <c r="B12" s="106">
        <v>4</v>
      </c>
      <c r="C12" s="107" t="s">
        <v>6133</v>
      </c>
      <c r="D12" s="106" t="s">
        <v>6132</v>
      </c>
      <c r="E12" s="108">
        <v>0.97</v>
      </c>
      <c r="F12" s="109" t="s">
        <v>6120</v>
      </c>
      <c r="G12" s="108">
        <v>0</v>
      </c>
      <c r="H12" s="109" t="s">
        <v>6120</v>
      </c>
      <c r="I12" s="382"/>
      <c r="J12" s="90"/>
    </row>
    <row r="13" spans="2:13" ht="15" customHeight="1">
      <c r="B13" s="106">
        <v>5</v>
      </c>
      <c r="C13" s="107" t="s">
        <v>6131</v>
      </c>
      <c r="D13" s="106" t="s">
        <v>133</v>
      </c>
      <c r="E13" s="108">
        <v>7</v>
      </c>
      <c r="F13" s="109" t="s">
        <v>6120</v>
      </c>
      <c r="G13" s="108">
        <v>0</v>
      </c>
      <c r="H13" s="109" t="s">
        <v>6120</v>
      </c>
      <c r="I13" s="382"/>
      <c r="J13" s="90"/>
      <c r="K13" s="91"/>
    </row>
    <row r="14" spans="2:13" ht="15">
      <c r="B14" s="106">
        <v>6</v>
      </c>
      <c r="C14" s="111" t="s">
        <v>6144</v>
      </c>
      <c r="D14" s="106" t="s">
        <v>6130</v>
      </c>
      <c r="E14" s="112">
        <f>SUM(E15:E18)</f>
        <v>10.65</v>
      </c>
      <c r="F14" s="113" t="s">
        <v>6120</v>
      </c>
      <c r="G14" s="112">
        <f>SUM(G15:G18)</f>
        <v>0</v>
      </c>
      <c r="H14" s="113" t="s">
        <v>6120</v>
      </c>
      <c r="I14" s="382"/>
      <c r="J14" s="90"/>
    </row>
    <row r="15" spans="2:13" ht="15" customHeight="1">
      <c r="B15" s="106" t="s">
        <v>67</v>
      </c>
      <c r="C15" s="114" t="s">
        <v>6129</v>
      </c>
      <c r="D15" s="106" t="s">
        <v>6128</v>
      </c>
      <c r="E15" s="108">
        <v>3</v>
      </c>
      <c r="F15" s="109" t="s">
        <v>6120</v>
      </c>
      <c r="G15" s="108"/>
      <c r="H15" s="109" t="s">
        <v>6120</v>
      </c>
      <c r="I15" s="382"/>
      <c r="J15" s="90"/>
    </row>
    <row r="16" spans="2:13" ht="15" customHeight="1">
      <c r="B16" s="106" t="s">
        <v>68</v>
      </c>
      <c r="C16" s="114" t="s">
        <v>6127</v>
      </c>
      <c r="D16" s="106" t="s">
        <v>6126</v>
      </c>
      <c r="E16" s="108">
        <v>2.5</v>
      </c>
      <c r="F16" s="109" t="s">
        <v>6120</v>
      </c>
      <c r="G16" s="108"/>
      <c r="H16" s="109" t="s">
        <v>6120</v>
      </c>
      <c r="I16" s="382"/>
      <c r="J16" s="90"/>
    </row>
    <row r="17" spans="2:13" ht="15" customHeight="1">
      <c r="B17" s="106" t="s">
        <v>69</v>
      </c>
      <c r="C17" s="114" t="s">
        <v>6125</v>
      </c>
      <c r="D17" s="106" t="s">
        <v>6124</v>
      </c>
      <c r="E17" s="108">
        <v>0.65</v>
      </c>
      <c r="F17" s="109" t="s">
        <v>6120</v>
      </c>
      <c r="G17" s="108"/>
      <c r="H17" s="109" t="s">
        <v>6120</v>
      </c>
      <c r="I17" s="382"/>
      <c r="J17" s="90"/>
    </row>
    <row r="18" spans="2:13" ht="16.5" customHeight="1">
      <c r="B18" s="106" t="s">
        <v>70</v>
      </c>
      <c r="C18" s="114" t="s">
        <v>6123</v>
      </c>
      <c r="D18" s="106" t="s">
        <v>6122</v>
      </c>
      <c r="E18" s="108">
        <v>4.5</v>
      </c>
      <c r="F18" s="109" t="s">
        <v>6120</v>
      </c>
      <c r="G18" s="108"/>
      <c r="H18" s="109" t="s">
        <v>6120</v>
      </c>
      <c r="I18" s="382"/>
      <c r="J18" s="90"/>
    </row>
    <row r="19" spans="2:13" s="87" customFormat="1" ht="15" customHeight="1">
      <c r="B19" s="115"/>
      <c r="C19" s="116" t="s">
        <v>6121</v>
      </c>
      <c r="D19" s="115"/>
      <c r="E19" s="117">
        <f>ROUND(((((1+(E9+E11+E12)/100)*(1+(E10/100))*(1+(E13)/100))/(1-(E14/100)))-1)*100,2)</f>
        <v>27.82</v>
      </c>
      <c r="F19" s="109" t="s">
        <v>6120</v>
      </c>
      <c r="G19" s="117">
        <f>ROUND(((((1+(G9+G11+G12)/100)*(1+(G10/100))*(1+(G13)/100))/(1-(G14/100)))-1)*100,2)</f>
        <v>0</v>
      </c>
      <c r="H19" s="113" t="s">
        <v>6120</v>
      </c>
      <c r="I19" s="383"/>
      <c r="J19" s="89"/>
      <c r="L19" s="78"/>
      <c r="M19" s="78"/>
    </row>
    <row r="20" spans="2:13" s="87" customFormat="1" ht="15" customHeight="1">
      <c r="B20" s="119"/>
      <c r="C20" s="120"/>
      <c r="D20" s="121"/>
      <c r="E20" s="121"/>
      <c r="F20" s="121"/>
      <c r="G20" s="121"/>
      <c r="H20" s="121"/>
      <c r="I20" s="118"/>
      <c r="L20" s="78"/>
      <c r="M20" s="78"/>
    </row>
    <row r="21" spans="2:13" s="87" customFormat="1" ht="12" customHeight="1">
      <c r="B21" s="119"/>
      <c r="C21" s="120"/>
      <c r="D21" s="121"/>
      <c r="E21" s="121"/>
      <c r="F21" s="121"/>
      <c r="G21" s="121"/>
      <c r="H21" s="121"/>
      <c r="I21" s="118"/>
    </row>
    <row r="22" spans="2:13" s="86" customFormat="1" ht="30" customHeight="1">
      <c r="B22" s="441"/>
      <c r="C22" s="441"/>
      <c r="D22" s="441"/>
      <c r="E22" s="441"/>
      <c r="F22" s="441"/>
      <c r="G22" s="441"/>
      <c r="H22" s="441"/>
      <c r="I22" s="122"/>
    </row>
    <row r="23" spans="2:13" s="87" customFormat="1" ht="15" customHeight="1">
      <c r="B23" s="120" t="s">
        <v>6119</v>
      </c>
      <c r="C23" s="120"/>
      <c r="D23" s="121"/>
      <c r="E23" s="121"/>
      <c r="F23" s="121"/>
      <c r="G23" s="121"/>
      <c r="H23" s="121"/>
      <c r="I23" s="118"/>
    </row>
    <row r="24" spans="2:13" s="87" customFormat="1" ht="15" customHeight="1">
      <c r="B24" s="120" t="s">
        <v>6118</v>
      </c>
      <c r="C24" s="120"/>
      <c r="D24" s="121"/>
      <c r="E24" s="121"/>
      <c r="F24" s="121"/>
      <c r="G24" s="123"/>
      <c r="H24" s="121"/>
      <c r="I24" s="118"/>
      <c r="J24" s="88"/>
    </row>
    <row r="25" spans="2:13" s="87" customFormat="1" ht="15" customHeight="1">
      <c r="B25" s="120" t="s">
        <v>6117</v>
      </c>
      <c r="C25" s="120"/>
      <c r="D25" s="121"/>
      <c r="E25" s="121"/>
      <c r="F25" s="121"/>
      <c r="G25" s="123"/>
      <c r="H25" s="121"/>
      <c r="I25" s="118"/>
      <c r="J25" s="88"/>
    </row>
    <row r="26" spans="2:13" s="87" customFormat="1" ht="15" customHeight="1">
      <c r="B26" s="120" t="s">
        <v>6116</v>
      </c>
      <c r="C26" s="120"/>
      <c r="D26" s="121"/>
      <c r="E26" s="121"/>
      <c r="F26" s="121"/>
      <c r="G26" s="121"/>
      <c r="H26" s="121"/>
      <c r="I26" s="118"/>
    </row>
    <row r="27" spans="2:13" s="87" customFormat="1" ht="15" customHeight="1">
      <c r="B27" s="120" t="s">
        <v>6115</v>
      </c>
      <c r="C27" s="120"/>
      <c r="D27" s="121"/>
      <c r="E27" s="121"/>
      <c r="F27" s="121"/>
      <c r="G27" s="121"/>
      <c r="H27" s="121"/>
      <c r="I27" s="118"/>
    </row>
    <row r="28" spans="2:13" s="87" customFormat="1" ht="15" customHeight="1">
      <c r="B28" s="120" t="s">
        <v>6114</v>
      </c>
      <c r="C28" s="120"/>
      <c r="D28" s="121"/>
      <c r="E28" s="121"/>
      <c r="F28" s="121"/>
      <c r="G28" s="121"/>
      <c r="H28" s="121"/>
      <c r="I28" s="118"/>
    </row>
    <row r="29" spans="2:13" s="87" customFormat="1" ht="15" customHeight="1">
      <c r="B29" s="120" t="s">
        <v>6113</v>
      </c>
      <c r="C29" s="120"/>
      <c r="D29" s="121"/>
      <c r="E29" s="121"/>
      <c r="F29" s="121"/>
      <c r="G29" s="121"/>
      <c r="H29" s="121"/>
      <c r="I29" s="118"/>
    </row>
    <row r="30" spans="2:13" s="87" customFormat="1" ht="15" customHeight="1">
      <c r="B30" s="120" t="s">
        <v>6112</v>
      </c>
      <c r="C30" s="120"/>
      <c r="D30" s="121"/>
      <c r="E30" s="121"/>
      <c r="F30" s="121"/>
      <c r="G30" s="121"/>
      <c r="H30" s="121"/>
      <c r="I30" s="118"/>
    </row>
    <row r="31" spans="2:13" s="87" customFormat="1" ht="15" customHeight="1">
      <c r="B31" s="120" t="s">
        <v>6111</v>
      </c>
      <c r="C31" s="120"/>
      <c r="D31" s="121"/>
      <c r="E31" s="121"/>
      <c r="F31" s="121"/>
      <c r="G31" s="121"/>
      <c r="H31" s="121"/>
      <c r="I31" s="118"/>
    </row>
    <row r="32" spans="2:13" s="87" customFormat="1" ht="15" customHeight="1">
      <c r="B32" s="119"/>
      <c r="C32" s="120"/>
      <c r="D32" s="121"/>
      <c r="E32" s="121"/>
      <c r="F32" s="121"/>
      <c r="G32" s="121"/>
      <c r="H32" s="121"/>
      <c r="I32" s="118"/>
    </row>
    <row r="33" spans="2:9" s="87" customFormat="1" ht="15" customHeight="1">
      <c r="B33" s="119"/>
      <c r="C33" s="124" t="s">
        <v>6110</v>
      </c>
      <c r="D33" s="125"/>
      <c r="E33" s="125"/>
      <c r="F33" s="121"/>
      <c r="G33" s="121"/>
      <c r="H33" s="121"/>
      <c r="I33" s="118"/>
    </row>
    <row r="34" spans="2:9" s="87" customFormat="1" ht="15" customHeight="1">
      <c r="B34" s="119"/>
      <c r="C34" s="126" t="s">
        <v>6109</v>
      </c>
      <c r="D34" s="125"/>
      <c r="E34" s="125"/>
      <c r="F34" s="121"/>
      <c r="G34" s="121"/>
      <c r="H34" s="121"/>
      <c r="I34" s="118"/>
    </row>
    <row r="35" spans="2:9" s="87" customFormat="1" ht="15" customHeight="1">
      <c r="B35" s="119"/>
      <c r="C35" s="120"/>
      <c r="D35" s="121"/>
      <c r="E35" s="121"/>
      <c r="F35" s="121"/>
      <c r="G35" s="121"/>
      <c r="H35" s="121"/>
      <c r="I35" s="118"/>
    </row>
    <row r="36" spans="2:9" s="79" customFormat="1" ht="60" customHeight="1">
      <c r="B36" s="444" t="s">
        <v>6108</v>
      </c>
      <c r="C36" s="444"/>
      <c r="D36" s="444"/>
      <c r="E36" s="444"/>
      <c r="F36" s="444"/>
      <c r="G36" s="444"/>
      <c r="H36" s="444"/>
      <c r="I36" s="98"/>
    </row>
    <row r="37" spans="2:9" ht="15">
      <c r="B37" s="94"/>
      <c r="C37" s="127"/>
      <c r="D37" s="128"/>
      <c r="E37" s="128"/>
      <c r="F37" s="129"/>
      <c r="G37" s="118"/>
      <c r="H37" s="122"/>
      <c r="I37" s="95"/>
    </row>
    <row r="38" spans="2:9" ht="78.75" customHeight="1">
      <c r="B38" s="444" t="s">
        <v>12553</v>
      </c>
      <c r="C38" s="444"/>
      <c r="D38" s="444"/>
      <c r="E38" s="444"/>
      <c r="F38" s="444"/>
      <c r="G38" s="444"/>
      <c r="H38" s="444"/>
      <c r="I38" s="95"/>
    </row>
    <row r="39" spans="2:9" ht="15">
      <c r="B39" s="94"/>
      <c r="C39" s="127"/>
      <c r="D39" s="128"/>
      <c r="E39" s="128"/>
      <c r="F39" s="129"/>
      <c r="G39" s="118"/>
      <c r="H39" s="122"/>
      <c r="I39" s="95"/>
    </row>
    <row r="40" spans="2:9" ht="15">
      <c r="B40" s="94"/>
      <c r="C40" s="127"/>
      <c r="D40" s="128"/>
      <c r="E40" s="128"/>
      <c r="F40" s="129"/>
      <c r="G40" s="118"/>
      <c r="H40" s="122"/>
      <c r="I40" s="95"/>
    </row>
    <row r="41" spans="2:9" ht="15" customHeight="1">
      <c r="B41" s="447" t="s">
        <v>12552</v>
      </c>
      <c r="C41" s="447"/>
      <c r="D41" s="128"/>
      <c r="E41" s="128"/>
      <c r="F41" s="129"/>
      <c r="G41" s="118"/>
      <c r="H41" s="122"/>
      <c r="I41" s="95"/>
    </row>
    <row r="42" spans="2:9" ht="15">
      <c r="B42" s="94"/>
      <c r="C42" s="127"/>
      <c r="D42" s="128"/>
      <c r="E42" s="128"/>
      <c r="F42" s="129"/>
      <c r="G42" s="118"/>
      <c r="H42" s="122"/>
      <c r="I42" s="95"/>
    </row>
    <row r="43" spans="2:9" ht="15">
      <c r="B43" s="94"/>
      <c r="C43" s="130"/>
      <c r="D43" s="130"/>
      <c r="E43" s="130"/>
      <c r="F43" s="130"/>
      <c r="G43" s="130"/>
      <c r="H43" s="130"/>
      <c r="I43" s="95"/>
    </row>
    <row r="44" spans="2:9" ht="15.75">
      <c r="B44" s="94"/>
      <c r="C44" s="445" t="str">
        <f>'Orç. Unificado'!D128</f>
        <v>Gabriela Lins Veiga</v>
      </c>
      <c r="D44" s="445"/>
      <c r="E44" s="193"/>
      <c r="F44" s="193"/>
      <c r="G44" s="193"/>
      <c r="H44" s="193"/>
      <c r="I44" s="95"/>
    </row>
    <row r="45" spans="2:9" ht="15">
      <c r="B45" s="94"/>
      <c r="C45" s="446" t="str">
        <f>'Orç. Unificado'!D129</f>
        <v>Engenheira Civil – IFAL</v>
      </c>
      <c r="D45" s="446"/>
      <c r="E45" s="193"/>
      <c r="F45" s="193"/>
      <c r="G45" s="193"/>
      <c r="H45" s="193"/>
      <c r="I45" s="95"/>
    </row>
    <row r="46" spans="2:9" ht="15">
      <c r="B46" s="94"/>
      <c r="C46" s="446" t="str">
        <f>'Orç. Unificado'!D130</f>
        <v>CREA 021144556-8</v>
      </c>
      <c r="D46" s="446"/>
      <c r="E46" s="193"/>
      <c r="F46" s="193"/>
      <c r="G46" s="193"/>
      <c r="H46" s="193"/>
      <c r="I46" s="95"/>
    </row>
    <row r="47" spans="2:9">
      <c r="B47" s="94"/>
      <c r="C47" s="446" t="str">
        <f>'Orç. Unificado'!D131</f>
        <v>CPF: 045.508.844-60</v>
      </c>
      <c r="D47" s="446"/>
      <c r="E47" s="128"/>
      <c r="F47" s="97"/>
      <c r="G47" s="95"/>
      <c r="H47" s="98"/>
      <c r="I47" s="95"/>
    </row>
    <row r="48" spans="2:9" ht="15">
      <c r="B48" s="94"/>
      <c r="C48" s="127"/>
      <c r="D48" s="128"/>
      <c r="E48" s="128"/>
      <c r="F48" s="97"/>
      <c r="G48" s="95"/>
      <c r="H48" s="98"/>
      <c r="I48" s="95"/>
    </row>
    <row r="49" spans="2:9">
      <c r="B49" s="94"/>
      <c r="C49" s="131"/>
      <c r="D49" s="96"/>
      <c r="E49" s="96"/>
      <c r="F49" s="97"/>
      <c r="G49" s="95"/>
      <c r="H49" s="98"/>
      <c r="I49" s="95"/>
    </row>
    <row r="50" spans="2:9">
      <c r="B50" s="94"/>
      <c r="C50" s="131"/>
      <c r="D50" s="85"/>
      <c r="E50" s="85"/>
      <c r="F50" s="85"/>
      <c r="G50" s="85"/>
      <c r="H50" s="85"/>
      <c r="I50" s="95"/>
    </row>
    <row r="51" spans="2:9">
      <c r="B51" s="94"/>
      <c r="C51" s="131"/>
      <c r="D51" s="84"/>
      <c r="E51" s="84"/>
      <c r="F51" s="84"/>
      <c r="G51" s="84"/>
      <c r="H51" s="84"/>
      <c r="I51" s="95"/>
    </row>
    <row r="52" spans="2:9">
      <c r="B52" s="94"/>
      <c r="C52" s="132"/>
      <c r="D52" s="84"/>
      <c r="E52" s="84"/>
      <c r="F52" s="84"/>
      <c r="G52" s="84"/>
      <c r="H52" s="84"/>
      <c r="I52" s="95"/>
    </row>
    <row r="53" spans="2:9">
      <c r="B53" s="94"/>
      <c r="C53" s="95"/>
      <c r="D53" s="84"/>
      <c r="E53" s="84"/>
      <c r="F53" s="84"/>
      <c r="G53" s="84"/>
      <c r="H53" s="84"/>
      <c r="I53" s="95"/>
    </row>
    <row r="56" spans="2:9">
      <c r="C56" s="85"/>
    </row>
    <row r="57" spans="2:9">
      <c r="C57" s="84"/>
    </row>
    <row r="58" spans="2:9">
      <c r="C58" s="84"/>
    </row>
    <row r="59" spans="2:9">
      <c r="C59" s="84"/>
    </row>
    <row r="60" spans="2:9">
      <c r="C60" s="83"/>
    </row>
  </sheetData>
  <mergeCells count="11">
    <mergeCell ref="C44:D44"/>
    <mergeCell ref="C45:D45"/>
    <mergeCell ref="C46:D46"/>
    <mergeCell ref="C47:D47"/>
    <mergeCell ref="B36:H36"/>
    <mergeCell ref="B41:C41"/>
    <mergeCell ref="B22:H22"/>
    <mergeCell ref="B7:H7"/>
    <mergeCell ref="E8:F8"/>
    <mergeCell ref="G8:H8"/>
    <mergeCell ref="B38:H38"/>
  </mergeCells>
  <pageMargins left="0.67986111111111114" right="0.51180555555555551" top="0.78749999999999998" bottom="0.78749999999999998" header="0.51180555555555551" footer="0.51180555555555551"/>
  <pageSetup paperSize="9" scale="76" firstPageNumber="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6"/>
  <sheetViews>
    <sheetView zoomScaleNormal="100" workbookViewId="0">
      <selection activeCell="I8" sqref="I8"/>
    </sheetView>
  </sheetViews>
  <sheetFormatPr defaultRowHeight="12.75"/>
  <cols>
    <col min="1" max="1" width="9.28515625" style="153" bestFit="1" customWidth="1"/>
    <col min="2" max="2" width="11.140625" style="153" bestFit="1" customWidth="1"/>
    <col min="3" max="3" width="80.5703125" style="153" customWidth="1"/>
    <col min="4" max="4" width="7.140625" style="1" bestFit="1" customWidth="1"/>
    <col min="5" max="5" width="13.7109375" style="153" bestFit="1" customWidth="1"/>
    <col min="6" max="6" width="6.42578125" style="153" bestFit="1" customWidth="1"/>
    <col min="7" max="7" width="13.28515625" style="153" bestFit="1" customWidth="1"/>
    <col min="8" max="8" width="12.85546875" style="153" bestFit="1" customWidth="1"/>
    <col min="9" max="10" width="18.140625" style="153" customWidth="1"/>
    <col min="11" max="11" width="9.140625" style="153"/>
    <col min="12" max="12" width="41" style="153" customWidth="1"/>
    <col min="13" max="13" width="9.140625" style="153"/>
    <col min="14" max="14" width="15.42578125" style="153" customWidth="1"/>
    <col min="15" max="15" width="65" style="153" customWidth="1"/>
    <col min="16" max="16" width="9.140625" style="153"/>
    <col min="17" max="17" width="13.42578125" style="153" customWidth="1"/>
    <col min="18" max="16384" width="9.140625" style="153"/>
  </cols>
  <sheetData>
    <row r="1" spans="1:17" ht="14.25">
      <c r="A1" s="154"/>
      <c r="B1" s="154"/>
      <c r="C1" s="142"/>
      <c r="D1" s="36"/>
      <c r="E1" s="32"/>
      <c r="F1" s="154"/>
      <c r="G1" s="143"/>
      <c r="H1" s="143"/>
    </row>
    <row r="2" spans="1:17" ht="14.25">
      <c r="A2" s="154"/>
      <c r="B2" s="154"/>
      <c r="C2" s="142"/>
      <c r="D2" s="36"/>
      <c r="E2" s="32"/>
      <c r="F2" s="154"/>
      <c r="G2" s="143"/>
      <c r="H2" s="143"/>
    </row>
    <row r="3" spans="1:17" ht="16.5">
      <c r="A3" s="154"/>
      <c r="B3" s="154"/>
      <c r="C3" s="142"/>
      <c r="D3" s="36"/>
      <c r="E3" s="32"/>
      <c r="F3" s="395" t="s">
        <v>4</v>
      </c>
      <c r="G3" s="395"/>
      <c r="H3" s="395"/>
      <c r="J3" s="392">
        <f>SUM(E31:E119)</f>
        <v>280521.00000000006</v>
      </c>
    </row>
    <row r="4" spans="1:17" ht="14.25">
      <c r="A4" s="154"/>
      <c r="B4" s="154"/>
      <c r="C4" s="142"/>
      <c r="D4" s="36"/>
      <c r="E4" s="32"/>
      <c r="F4" s="396" t="str">
        <f>'Orç. Unificado'!F4:H4</f>
        <v>Fevereiro 2019</v>
      </c>
      <c r="G4" s="397"/>
      <c r="H4" s="397"/>
      <c r="J4" s="392">
        <f>'Orç. Unificado'!F123</f>
        <v>280521.01999999996</v>
      </c>
    </row>
    <row r="5" spans="1:17" ht="14.25">
      <c r="A5" s="8"/>
      <c r="B5" s="8"/>
      <c r="C5" s="142"/>
      <c r="D5" s="36"/>
      <c r="E5" s="32"/>
      <c r="F5" s="154"/>
      <c r="G5" s="143"/>
      <c r="H5" s="143"/>
      <c r="J5" s="392">
        <f>J3-J4</f>
        <v>-1.999999990221113E-2</v>
      </c>
    </row>
    <row r="6" spans="1:17" ht="14.25">
      <c r="A6" s="8"/>
      <c r="B6" s="8"/>
      <c r="C6" s="142"/>
      <c r="D6" s="36"/>
      <c r="E6" s="32"/>
      <c r="F6" s="154"/>
      <c r="G6" s="143"/>
      <c r="H6" s="143"/>
    </row>
    <row r="7" spans="1:17" ht="21">
      <c r="A7" s="398" t="s">
        <v>6203</v>
      </c>
      <c r="B7" s="398"/>
      <c r="C7" s="398"/>
      <c r="D7" s="398"/>
      <c r="E7" s="398"/>
      <c r="F7" s="398"/>
      <c r="G7" s="398"/>
      <c r="H7" s="173"/>
    </row>
    <row r="8" spans="1:17" ht="18.75">
      <c r="A8" s="416" t="s">
        <v>12549</v>
      </c>
      <c r="B8" s="416"/>
      <c r="C8" s="416"/>
      <c r="D8" s="416"/>
      <c r="E8" s="416"/>
      <c r="F8" s="416"/>
      <c r="G8" s="416"/>
      <c r="H8" s="174"/>
    </row>
    <row r="12" spans="1:17" ht="13.5" thickBot="1"/>
    <row r="13" spans="1:17">
      <c r="M13" s="179" t="s">
        <v>5601</v>
      </c>
      <c r="N13" s="180" t="e">
        <f>'Orç. Unificado'!#REF!</f>
        <v>#REF!</v>
      </c>
      <c r="O13" s="181" t="e">
        <f>'Orç. Unificado'!#REF!</f>
        <v>#REF!</v>
      </c>
      <c r="P13" s="182" t="e">
        <f>'Orç. Unificado'!#REF!</f>
        <v>#REF!</v>
      </c>
      <c r="Q13" s="183" t="e">
        <f>'Orç. Unificado'!#REF!</f>
        <v>#REF!</v>
      </c>
    </row>
    <row r="14" spans="1:17">
      <c r="M14" s="184" t="s">
        <v>6166</v>
      </c>
      <c r="N14" s="175" t="e">
        <f>'Orç. Unificado'!#REF!</f>
        <v>#REF!</v>
      </c>
      <c r="O14" s="176" t="e">
        <f>'Orç. Unificado'!#REF!</f>
        <v>#REF!</v>
      </c>
      <c r="P14" s="177" t="e">
        <f>'Orç. Unificado'!#REF!</f>
        <v>#REF!</v>
      </c>
      <c r="Q14" s="185" t="e">
        <f>'Orç. Unificado'!#REF!</f>
        <v>#REF!</v>
      </c>
    </row>
    <row r="15" spans="1:17">
      <c r="M15" s="184" t="s">
        <v>6180</v>
      </c>
      <c r="N15" s="175" t="e">
        <f>'Orç. Unificado'!#REF!</f>
        <v>#REF!</v>
      </c>
      <c r="O15" s="176" t="e">
        <f>'Orç. Unificado'!#REF!</f>
        <v>#REF!</v>
      </c>
      <c r="P15" s="177" t="e">
        <f>'Orç. Unificado'!#REF!</f>
        <v>#REF!</v>
      </c>
      <c r="Q15" s="185" t="e">
        <f>'Orç. Unificado'!#REF!</f>
        <v>#REF!</v>
      </c>
    </row>
    <row r="16" spans="1:17">
      <c r="M16" s="184" t="s">
        <v>5876</v>
      </c>
      <c r="N16" s="175" t="e">
        <f>'Orç. Unificado'!#REF!</f>
        <v>#REF!</v>
      </c>
      <c r="O16" s="176" t="e">
        <f>'Orç. Unificado'!#REF!</f>
        <v>#REF!</v>
      </c>
      <c r="P16" s="177" t="e">
        <f>'Orç. Unificado'!#REF!</f>
        <v>#REF!</v>
      </c>
      <c r="Q16" s="185" t="e">
        <f>'Orç. Unificado'!#REF!</f>
        <v>#REF!</v>
      </c>
    </row>
    <row r="17" spans="1:20" ht="13.5" thickBot="1">
      <c r="M17" s="184" t="s">
        <v>6155</v>
      </c>
      <c r="N17" s="175" t="e">
        <f>'Orç. Unificado'!#REF!</f>
        <v>#REF!</v>
      </c>
      <c r="O17" s="176" t="e">
        <f>'Orç. Unificado'!#REF!</f>
        <v>#REF!</v>
      </c>
      <c r="P17" s="177" t="e">
        <f>'Orç. Unificado'!#REF!</f>
        <v>#REF!</v>
      </c>
      <c r="Q17" s="185" t="e">
        <f>'Orç. Unificado'!#REF!</f>
        <v>#REF!</v>
      </c>
    </row>
    <row r="18" spans="1:20" ht="13.5" thickBot="1">
      <c r="L18" s="153">
        <v>1</v>
      </c>
      <c r="M18" s="168" t="s">
        <v>2</v>
      </c>
      <c r="N18" s="169" t="e">
        <f>N17</f>
        <v>#REF!</v>
      </c>
      <c r="O18" s="169" t="e">
        <f>O17</f>
        <v>#REF!</v>
      </c>
      <c r="P18" s="170" t="e">
        <f>P17</f>
        <v>#REF!</v>
      </c>
      <c r="Q18" s="171" t="e">
        <f>SUM(Q13:Q17)</f>
        <v>#REF!</v>
      </c>
    </row>
    <row r="19" spans="1:20">
      <c r="M19" s="175" t="s">
        <v>6158</v>
      </c>
      <c r="N19" s="175" t="e">
        <f>'Orç. Unificado'!#REF!</f>
        <v>#REF!</v>
      </c>
      <c r="O19" s="176" t="e">
        <f>'Orç. Unificado'!#REF!</f>
        <v>#REF!</v>
      </c>
      <c r="P19" s="177" t="e">
        <f>'Orç. Unificado'!#REF!</f>
        <v>#REF!</v>
      </c>
      <c r="Q19" s="178" t="e">
        <f>'Orç. Unificado'!#REF!</f>
        <v>#REF!</v>
      </c>
    </row>
    <row r="20" spans="1:20">
      <c r="M20" s="175" t="s">
        <v>255</v>
      </c>
      <c r="N20" s="175" t="e">
        <f>'Orç. Unificado'!#REF!</f>
        <v>#REF!</v>
      </c>
      <c r="O20" s="176" t="e">
        <f>'Orç. Unificado'!#REF!</f>
        <v>#REF!</v>
      </c>
      <c r="P20" s="177" t="e">
        <f>'Orç. Unificado'!#REF!</f>
        <v>#REF!</v>
      </c>
      <c r="Q20" s="178" t="e">
        <f>'Orç. Unificado'!#REF!</f>
        <v>#REF!</v>
      </c>
    </row>
    <row r="21" spans="1:20" ht="13.5" thickBot="1">
      <c r="M21" s="175" t="s">
        <v>252</v>
      </c>
      <c r="N21" s="175" t="e">
        <f>'Orç. Unificado'!#REF!</f>
        <v>#REF!</v>
      </c>
      <c r="O21" s="176" t="e">
        <f>'Orç. Unificado'!#REF!</f>
        <v>#REF!</v>
      </c>
      <c r="P21" s="177" t="e">
        <f>'Orç. Unificado'!#REF!</f>
        <v>#REF!</v>
      </c>
      <c r="Q21" s="178" t="e">
        <f>'Orç. Unificado'!#REF!</f>
        <v>#REF!</v>
      </c>
    </row>
    <row r="22" spans="1:20" ht="13.5" thickBot="1">
      <c r="L22" s="153">
        <v>2</v>
      </c>
      <c r="M22" s="168" t="s">
        <v>2</v>
      </c>
      <c r="N22" s="169" t="e">
        <f>N21</f>
        <v>#REF!</v>
      </c>
      <c r="O22" s="169" t="e">
        <f>O21</f>
        <v>#REF!</v>
      </c>
      <c r="P22" s="170" t="e">
        <f>P21</f>
        <v>#REF!</v>
      </c>
      <c r="Q22" s="171" t="e">
        <f>SUM(Q19:Q21)</f>
        <v>#REF!</v>
      </c>
    </row>
    <row r="23" spans="1:20">
      <c r="M23" s="186" t="s">
        <v>6161</v>
      </c>
      <c r="N23" s="186" t="e">
        <f>'Orç. Unificado'!#REF!</f>
        <v>#REF!</v>
      </c>
      <c r="O23" s="187" t="e">
        <f>'Orç. Unificado'!#REF!</f>
        <v>#REF!</v>
      </c>
      <c r="P23" s="188" t="e">
        <f>'Orç. Unificado'!#REF!</f>
        <v>#REF!</v>
      </c>
      <c r="Q23" s="189" t="e">
        <f>'Orç. Unificado'!#REF!</f>
        <v>#REF!</v>
      </c>
    </row>
    <row r="24" spans="1:20">
      <c r="M24" s="186" t="s">
        <v>6175</v>
      </c>
      <c r="N24" s="186" t="e">
        <f>'Orç. Unificado'!#REF!</f>
        <v>#REF!</v>
      </c>
      <c r="O24" s="187" t="e">
        <f>'Orç. Unificado'!#REF!</f>
        <v>#REF!</v>
      </c>
      <c r="P24" s="188" t="e">
        <f>'Orç. Unificado'!#REF!</f>
        <v>#REF!</v>
      </c>
      <c r="Q24" s="189" t="e">
        <f>'Orç. Unificado'!#REF!</f>
        <v>#REF!</v>
      </c>
    </row>
    <row r="25" spans="1:20" ht="13.5" thickBot="1">
      <c r="M25" s="175" t="s">
        <v>51</v>
      </c>
      <c r="N25" s="175" t="e">
        <f>'Orç. Unificado'!#REF!</f>
        <v>#REF!</v>
      </c>
      <c r="O25" s="176" t="e">
        <f>'Orç. Unificado'!#REF!</f>
        <v>#REF!</v>
      </c>
      <c r="P25" s="177" t="e">
        <f>'Orç. Unificado'!#REF!</f>
        <v>#REF!</v>
      </c>
      <c r="Q25" s="178" t="e">
        <f>'Orç. Unificado'!#REF!</f>
        <v>#REF!</v>
      </c>
    </row>
    <row r="26" spans="1:20" ht="13.5" thickBot="1">
      <c r="L26" s="153">
        <v>3</v>
      </c>
      <c r="M26" s="168" t="s">
        <v>2</v>
      </c>
      <c r="N26" s="169" t="e">
        <f>N25</f>
        <v>#REF!</v>
      </c>
      <c r="O26" s="169" t="e">
        <f>O25</f>
        <v>#REF!</v>
      </c>
      <c r="P26" s="170" t="e">
        <f>P25</f>
        <v>#REF!</v>
      </c>
      <c r="Q26" s="171" t="e">
        <f>SUM(Q23:Q25)</f>
        <v>#REF!</v>
      </c>
    </row>
    <row r="27" spans="1:20">
      <c r="M27" s="175" t="s">
        <v>249</v>
      </c>
      <c r="N27" s="175" t="e">
        <f>'Orç. Unificado'!#REF!</f>
        <v>#REF!</v>
      </c>
      <c r="O27" s="176" t="e">
        <f>'Orç. Unificado'!#REF!</f>
        <v>#REF!</v>
      </c>
      <c r="P27" s="177" t="e">
        <f>'Orç. Unificado'!#REF!</f>
        <v>#REF!</v>
      </c>
      <c r="Q27" s="178" t="e">
        <f>'Orç. Unificado'!#REF!</f>
        <v>#REF!</v>
      </c>
    </row>
    <row r="28" spans="1:20" ht="13.5" thickBot="1">
      <c r="M28" s="175" t="s">
        <v>248</v>
      </c>
      <c r="N28" s="175" t="e">
        <f>'Orç. Unificado'!#REF!</f>
        <v>#REF!</v>
      </c>
      <c r="O28" s="176" t="e">
        <f>'Orç. Unificado'!#REF!</f>
        <v>#REF!</v>
      </c>
      <c r="P28" s="177" t="e">
        <f>'Orç. Unificado'!#REF!</f>
        <v>#REF!</v>
      </c>
      <c r="Q28" s="178" t="e">
        <f>'Orç. Unificado'!#REF!</f>
        <v>#REF!</v>
      </c>
    </row>
    <row r="29" spans="1:20" ht="13.5" thickBot="1">
      <c r="L29" s="153">
        <v>4</v>
      </c>
      <c r="M29" s="168" t="s">
        <v>2</v>
      </c>
      <c r="N29" s="169" t="e">
        <f>N28</f>
        <v>#REF!</v>
      </c>
      <c r="O29" s="169" t="e">
        <f>O28</f>
        <v>#REF!</v>
      </c>
      <c r="P29" s="170" t="e">
        <f>P28</f>
        <v>#REF!</v>
      </c>
      <c r="Q29" s="171" t="e">
        <f>SUM(Q27:Q28)</f>
        <v>#REF!</v>
      </c>
    </row>
    <row r="30" spans="1:20" ht="13.5" thickBot="1">
      <c r="A30" s="158" t="s">
        <v>6197</v>
      </c>
      <c r="B30" s="162" t="s">
        <v>6202</v>
      </c>
      <c r="C30" s="158" t="s">
        <v>6198</v>
      </c>
      <c r="D30" s="159" t="s">
        <v>19</v>
      </c>
      <c r="E30" s="160" t="s">
        <v>6199</v>
      </c>
      <c r="F30" s="159" t="s">
        <v>6120</v>
      </c>
      <c r="G30" s="159" t="s">
        <v>6200</v>
      </c>
      <c r="H30" s="161" t="s">
        <v>6201</v>
      </c>
      <c r="M30" s="175" t="s">
        <v>5693</v>
      </c>
      <c r="N30" s="175" t="e">
        <f>'Orç. Unificado'!#REF!</f>
        <v>#REF!</v>
      </c>
      <c r="O30" s="176" t="e">
        <f>'Orç. Unificado'!#REF!</f>
        <v>#REF!</v>
      </c>
      <c r="P30" s="177" t="e">
        <f>'Orç. Unificado'!#REF!</f>
        <v>#REF!</v>
      </c>
      <c r="Q30" s="178" t="e">
        <f>'Orç. Unificado'!#REF!</f>
        <v>#REF!</v>
      </c>
    </row>
    <row r="31" spans="1:20" ht="24.75" thickBot="1">
      <c r="A31" s="190" t="s">
        <v>7250</v>
      </c>
      <c r="B31" s="369">
        <v>84191</v>
      </c>
      <c r="C31" s="191" t="s">
        <v>4644</v>
      </c>
      <c r="D31" s="192" t="s">
        <v>132</v>
      </c>
      <c r="E31" s="199">
        <v>62837.9</v>
      </c>
      <c r="F31" s="198">
        <f>E31/$J$3</f>
        <v>0.22400426349542454</v>
      </c>
      <c r="G31" s="196">
        <f>F31</f>
        <v>0.22400426349542454</v>
      </c>
      <c r="H31" s="197" t="str">
        <f t="shared" ref="H31:H94" si="0">IF(G31&gt;80%,"C",IF(G31&gt;50%,"B","A"))</f>
        <v>A</v>
      </c>
      <c r="M31" s="175" t="s">
        <v>5695</v>
      </c>
      <c r="N31" s="175" t="e">
        <f>'Orç. Unificado'!#REF!</f>
        <v>#REF!</v>
      </c>
      <c r="O31" s="176" t="e">
        <f>'Orç. Unificado'!#REF!</f>
        <v>#REF!</v>
      </c>
      <c r="P31" s="177" t="e">
        <f>'Orç. Unificado'!#REF!</f>
        <v>#REF!</v>
      </c>
      <c r="Q31" s="178" t="e">
        <f>'Orç. Unificado'!#REF!</f>
        <v>#REF!</v>
      </c>
      <c r="R31" s="164"/>
      <c r="S31" s="165"/>
      <c r="T31" s="166"/>
    </row>
    <row r="32" spans="1:20" ht="13.5" thickBot="1">
      <c r="A32" s="190" t="s">
        <v>243</v>
      </c>
      <c r="B32" s="369" t="s">
        <v>7166</v>
      </c>
      <c r="C32" s="191" t="s">
        <v>7167</v>
      </c>
      <c r="D32" s="192" t="s">
        <v>129</v>
      </c>
      <c r="E32" s="199">
        <v>45764.2</v>
      </c>
      <c r="F32" s="198">
        <f t="shared" ref="F32:F95" si="1">E32/$J$3</f>
        <v>0.16314001447306969</v>
      </c>
      <c r="G32" s="196">
        <f>F32+G31</f>
        <v>0.38714427796849427</v>
      </c>
      <c r="H32" s="197" t="str">
        <f t="shared" si="0"/>
        <v>A</v>
      </c>
      <c r="L32" s="153">
        <v>5</v>
      </c>
      <c r="M32" s="175" t="s">
        <v>2</v>
      </c>
      <c r="N32" s="175" t="e">
        <f>N31</f>
        <v>#REF!</v>
      </c>
      <c r="O32" s="176" t="e">
        <f>O31</f>
        <v>#REF!</v>
      </c>
      <c r="P32" s="177" t="e">
        <f>P31</f>
        <v>#REF!</v>
      </c>
      <c r="Q32" s="178" t="e">
        <f>SUM(Q30:Q31)</f>
        <v>#REF!</v>
      </c>
      <c r="R32" s="164"/>
      <c r="S32" s="165"/>
      <c r="T32" s="166"/>
    </row>
    <row r="33" spans="1:20" ht="13.5" thickBot="1">
      <c r="A33" s="190" t="s">
        <v>7287</v>
      </c>
      <c r="B33" s="369" t="s">
        <v>7285</v>
      </c>
      <c r="C33" s="191" t="s">
        <v>7288</v>
      </c>
      <c r="D33" s="192" t="s">
        <v>5580</v>
      </c>
      <c r="E33" s="199">
        <v>29135.75</v>
      </c>
      <c r="F33" s="198">
        <f t="shared" si="1"/>
        <v>0.10386299064954137</v>
      </c>
      <c r="G33" s="196">
        <f t="shared" ref="G33:G96" si="2">F33+G32</f>
        <v>0.49100726861803562</v>
      </c>
      <c r="H33" s="197" t="str">
        <f t="shared" si="0"/>
        <v>A</v>
      </c>
      <c r="M33" s="175" t="s">
        <v>260</v>
      </c>
      <c r="N33" s="175" t="e">
        <f>'Orç. Unificado'!#REF!</f>
        <v>#REF!</v>
      </c>
      <c r="O33" s="176" t="e">
        <f>'Orç. Unificado'!#REF!</f>
        <v>#REF!</v>
      </c>
      <c r="P33" s="177" t="e">
        <f>'Orç. Unificado'!#REF!</f>
        <v>#REF!</v>
      </c>
      <c r="Q33" s="178" t="e">
        <f>'Orç. Unificado'!#REF!</f>
        <v>#REF!</v>
      </c>
      <c r="R33" s="164"/>
      <c r="S33" s="165"/>
      <c r="T33" s="166"/>
    </row>
    <row r="34" spans="1:20" ht="24.75" thickBot="1">
      <c r="A34" s="190" t="s">
        <v>7249</v>
      </c>
      <c r="B34" s="369" t="s">
        <v>5849</v>
      </c>
      <c r="C34" s="191" t="s">
        <v>7162</v>
      </c>
      <c r="D34" s="192" t="s">
        <v>132</v>
      </c>
      <c r="E34" s="199">
        <v>23353.42</v>
      </c>
      <c r="F34" s="198">
        <f t="shared" si="1"/>
        <v>8.3250166654189856E-2</v>
      </c>
      <c r="G34" s="196">
        <f t="shared" si="2"/>
        <v>0.5742574352722255</v>
      </c>
      <c r="H34" s="197" t="str">
        <f t="shared" si="0"/>
        <v>B</v>
      </c>
      <c r="M34" s="175" t="s">
        <v>6152</v>
      </c>
      <c r="N34" s="175" t="e">
        <f>'Orç. Unificado'!#REF!</f>
        <v>#REF!</v>
      </c>
      <c r="O34" s="176" t="e">
        <f>'Orç. Unificado'!#REF!</f>
        <v>#REF!</v>
      </c>
      <c r="P34" s="177" t="e">
        <f>'Orç. Unificado'!#REF!</f>
        <v>#REF!</v>
      </c>
      <c r="Q34" s="178" t="e">
        <f>'Orç. Unificado'!#REF!</f>
        <v>#REF!</v>
      </c>
      <c r="R34" s="164"/>
      <c r="S34" s="165"/>
      <c r="T34" s="166"/>
    </row>
    <row r="35" spans="1:20" ht="24.75" thickBot="1">
      <c r="A35" s="190" t="s">
        <v>7248</v>
      </c>
      <c r="B35" s="369">
        <v>87620</v>
      </c>
      <c r="C35" s="191" t="s">
        <v>199</v>
      </c>
      <c r="D35" s="192" t="s">
        <v>132</v>
      </c>
      <c r="E35" s="199">
        <v>15197.18</v>
      </c>
      <c r="F35" s="198">
        <f t="shared" si="1"/>
        <v>5.4174838960363028E-2</v>
      </c>
      <c r="G35" s="196">
        <f t="shared" si="2"/>
        <v>0.62843227423258852</v>
      </c>
      <c r="H35" s="197" t="str">
        <f t="shared" si="0"/>
        <v>B</v>
      </c>
      <c r="M35" s="175" t="s">
        <v>6163</v>
      </c>
      <c r="N35" s="175" t="e">
        <f>'Orç. Unificado'!#REF!</f>
        <v>#REF!</v>
      </c>
      <c r="O35" s="176" t="e">
        <f>'Orç. Unificado'!#REF!</f>
        <v>#REF!</v>
      </c>
      <c r="P35" s="177" t="e">
        <f>'Orç. Unificado'!#REF!</f>
        <v>#REF!</v>
      </c>
      <c r="Q35" s="178" t="e">
        <f>'Orç. Unificado'!#REF!</f>
        <v>#REF!</v>
      </c>
      <c r="R35" s="164"/>
      <c r="S35" s="165"/>
      <c r="T35" s="166"/>
    </row>
    <row r="36" spans="1:20" ht="13.5" thickBot="1">
      <c r="A36" s="190" t="s">
        <v>7241</v>
      </c>
      <c r="B36" s="369" t="s">
        <v>7147</v>
      </c>
      <c r="C36" s="191" t="s">
        <v>7148</v>
      </c>
      <c r="D36" s="192" t="s">
        <v>136</v>
      </c>
      <c r="E36" s="199">
        <v>7627.43</v>
      </c>
      <c r="F36" s="198">
        <f t="shared" si="1"/>
        <v>2.7190228182560304E-2</v>
      </c>
      <c r="G36" s="196">
        <f t="shared" si="2"/>
        <v>0.65562250241514886</v>
      </c>
      <c r="H36" s="197" t="str">
        <f t="shared" si="0"/>
        <v>B</v>
      </c>
      <c r="M36" s="175" t="s">
        <v>5873</v>
      </c>
      <c r="N36" s="175" t="e">
        <f>'Orç. Unificado'!#REF!</f>
        <v>#REF!</v>
      </c>
      <c r="O36" s="176" t="e">
        <f>'Orç. Unificado'!#REF!</f>
        <v>#REF!</v>
      </c>
      <c r="P36" s="177" t="e">
        <f>'Orç. Unificado'!#REF!</f>
        <v>#REF!</v>
      </c>
      <c r="Q36" s="178" t="e">
        <f>'Orç. Unificado'!#REF!</f>
        <v>#REF!</v>
      </c>
      <c r="R36" s="164"/>
      <c r="S36" s="165"/>
      <c r="T36" s="166"/>
    </row>
    <row r="37" spans="1:20" ht="24.75" thickBot="1">
      <c r="A37" s="190" t="s">
        <v>7265</v>
      </c>
      <c r="B37" s="369">
        <v>98673</v>
      </c>
      <c r="C37" s="191" t="s">
        <v>6971</v>
      </c>
      <c r="D37" s="192" t="s">
        <v>132</v>
      </c>
      <c r="E37" s="199">
        <v>7519.24</v>
      </c>
      <c r="F37" s="198">
        <f t="shared" si="1"/>
        <v>2.6804552956819626E-2</v>
      </c>
      <c r="G37" s="196">
        <f t="shared" si="2"/>
        <v>0.68242705537196846</v>
      </c>
      <c r="H37" s="197" t="str">
        <f t="shared" si="0"/>
        <v>B</v>
      </c>
      <c r="M37" s="175" t="s">
        <v>6177</v>
      </c>
      <c r="N37" s="175" t="e">
        <f>'Orç. Unificado'!#REF!</f>
        <v>#REF!</v>
      </c>
      <c r="O37" s="176" t="e">
        <f>'Orç. Unificado'!#REF!</f>
        <v>#REF!</v>
      </c>
      <c r="P37" s="177" t="e">
        <f>'Orç. Unificado'!#REF!</f>
        <v>#REF!</v>
      </c>
      <c r="Q37" s="178" t="e">
        <f>'Orç. Unificado'!#REF!</f>
        <v>#REF!</v>
      </c>
      <c r="R37" s="164"/>
      <c r="S37" s="165"/>
      <c r="T37" s="166"/>
    </row>
    <row r="38" spans="1:20" ht="13.5" thickBot="1">
      <c r="A38" s="190" t="s">
        <v>7251</v>
      </c>
      <c r="B38" s="369" t="s">
        <v>6985</v>
      </c>
      <c r="C38" s="191" t="s">
        <v>4652</v>
      </c>
      <c r="D38" s="192" t="s">
        <v>129</v>
      </c>
      <c r="E38" s="199">
        <v>6753.15</v>
      </c>
      <c r="F38" s="198">
        <f t="shared" si="1"/>
        <v>2.4073598768006667E-2</v>
      </c>
      <c r="G38" s="196">
        <f t="shared" si="2"/>
        <v>0.70650065413997509</v>
      </c>
      <c r="H38" s="197" t="str">
        <f t="shared" si="0"/>
        <v>B</v>
      </c>
      <c r="L38" s="153">
        <v>6</v>
      </c>
      <c r="M38" s="175" t="s">
        <v>2</v>
      </c>
      <c r="N38" s="175" t="e">
        <f>N37</f>
        <v>#REF!</v>
      </c>
      <c r="O38" s="176" t="e">
        <f>O37</f>
        <v>#REF!</v>
      </c>
      <c r="P38" s="177" t="e">
        <f>P37</f>
        <v>#REF!</v>
      </c>
      <c r="Q38" s="178" t="e">
        <f>SUM(Q33:Q37)</f>
        <v>#REF!</v>
      </c>
      <c r="R38" s="164"/>
      <c r="S38" s="165"/>
      <c r="T38" s="166"/>
    </row>
    <row r="39" spans="1:20" ht="13.5" thickBot="1">
      <c r="A39" s="190" t="s">
        <v>43</v>
      </c>
      <c r="B39" s="369" t="s">
        <v>208</v>
      </c>
      <c r="C39" s="191" t="s">
        <v>7207</v>
      </c>
      <c r="D39" s="192" t="s">
        <v>5580</v>
      </c>
      <c r="E39" s="199">
        <v>5307.51</v>
      </c>
      <c r="F39" s="198">
        <f t="shared" si="1"/>
        <v>1.8920187793427228E-2</v>
      </c>
      <c r="G39" s="196">
        <f t="shared" si="2"/>
        <v>0.72542084193340228</v>
      </c>
      <c r="H39" s="197" t="str">
        <f t="shared" si="0"/>
        <v>B</v>
      </c>
      <c r="M39" s="175" t="s">
        <v>6190</v>
      </c>
      <c r="N39" s="175" t="e">
        <f>'Orç. Unificado'!#REF!</f>
        <v>#REF!</v>
      </c>
      <c r="O39" s="176" t="e">
        <f>'Orç. Unificado'!#REF!</f>
        <v>#REF!</v>
      </c>
      <c r="P39" s="177" t="e">
        <f>'Orç. Unificado'!#REF!</f>
        <v>#REF!</v>
      </c>
      <c r="Q39" s="178" t="e">
        <f>'Orç. Unificado'!#REF!</f>
        <v>#REF!</v>
      </c>
      <c r="R39" s="164"/>
      <c r="S39" s="165"/>
      <c r="T39" s="166"/>
    </row>
    <row r="40" spans="1:20" ht="13.5" thickBot="1">
      <c r="A40" s="190" t="s">
        <v>7072</v>
      </c>
      <c r="B40" s="369" t="s">
        <v>237</v>
      </c>
      <c r="C40" s="191" t="s">
        <v>7213</v>
      </c>
      <c r="D40" s="192" t="s">
        <v>5580</v>
      </c>
      <c r="E40" s="199">
        <v>4939.55</v>
      </c>
      <c r="F40" s="198">
        <f t="shared" si="1"/>
        <v>1.7608485639221304E-2</v>
      </c>
      <c r="G40" s="196">
        <f t="shared" si="2"/>
        <v>0.74302932757262363</v>
      </c>
      <c r="H40" s="197" t="str">
        <f t="shared" si="0"/>
        <v>B</v>
      </c>
      <c r="M40" s="175" t="s">
        <v>6193</v>
      </c>
      <c r="N40" s="175" t="e">
        <f>'Orç. Unificado'!#REF!</f>
        <v>#REF!</v>
      </c>
      <c r="O40" s="176" t="e">
        <f>'Orç. Unificado'!#REF!</f>
        <v>#REF!</v>
      </c>
      <c r="P40" s="177" t="e">
        <f>'Orç. Unificado'!#REF!</f>
        <v>#REF!</v>
      </c>
      <c r="Q40" s="178" t="e">
        <f>'Orç. Unificado'!#REF!</f>
        <v>#REF!</v>
      </c>
      <c r="R40" s="164"/>
      <c r="S40" s="165"/>
      <c r="T40" s="166"/>
    </row>
    <row r="41" spans="1:20" ht="36.75" thickBot="1">
      <c r="A41" s="190" t="s">
        <v>7245</v>
      </c>
      <c r="B41" s="369">
        <v>87471</v>
      </c>
      <c r="C41" s="191" t="s">
        <v>4266</v>
      </c>
      <c r="D41" s="192" t="s">
        <v>132</v>
      </c>
      <c r="E41" s="199">
        <v>4692.16</v>
      </c>
      <c r="F41" s="198">
        <f t="shared" si="1"/>
        <v>1.6726590879114215E-2</v>
      </c>
      <c r="G41" s="196">
        <f t="shared" si="2"/>
        <v>0.75975591845173784</v>
      </c>
      <c r="H41" s="197" t="str">
        <f t="shared" si="0"/>
        <v>B</v>
      </c>
      <c r="L41" s="153">
        <v>7</v>
      </c>
      <c r="M41" s="175" t="s">
        <v>2</v>
      </c>
      <c r="N41" s="175" t="e">
        <f>N40</f>
        <v>#REF!</v>
      </c>
      <c r="O41" s="176" t="e">
        <f>O40</f>
        <v>#REF!</v>
      </c>
      <c r="P41" s="177" t="e">
        <f>P40</f>
        <v>#REF!</v>
      </c>
      <c r="Q41" s="178" t="e">
        <f>SUM(Q39:Q40)</f>
        <v>#REF!</v>
      </c>
      <c r="R41" s="164"/>
      <c r="S41" s="165"/>
      <c r="T41" s="166"/>
    </row>
    <row r="42" spans="1:20" ht="36.75" thickBot="1">
      <c r="A42" s="190" t="s">
        <v>7246</v>
      </c>
      <c r="B42" s="369">
        <v>87530</v>
      </c>
      <c r="C42" s="191" t="s">
        <v>4810</v>
      </c>
      <c r="D42" s="192" t="s">
        <v>132</v>
      </c>
      <c r="E42" s="199">
        <v>4094</v>
      </c>
      <c r="F42" s="198">
        <f t="shared" si="1"/>
        <v>1.4594272799540852E-2</v>
      </c>
      <c r="G42" s="196">
        <f t="shared" si="2"/>
        <v>0.77435019125127869</v>
      </c>
      <c r="H42" s="197" t="str">
        <f t="shared" si="0"/>
        <v>B</v>
      </c>
      <c r="M42" s="175" t="s">
        <v>6160</v>
      </c>
      <c r="N42" s="175" t="e">
        <f>'Orç. Unificado'!#REF!</f>
        <v>#REF!</v>
      </c>
      <c r="O42" s="176" t="e">
        <f>'Orç. Unificado'!#REF!</f>
        <v>#REF!</v>
      </c>
      <c r="P42" s="177" t="e">
        <f>'Orç. Unificado'!#REF!</f>
        <v>#REF!</v>
      </c>
      <c r="Q42" s="178" t="e">
        <f>'Orç. Unificado'!#REF!</f>
        <v>#REF!</v>
      </c>
      <c r="R42" s="164"/>
      <c r="S42" s="165"/>
      <c r="T42" s="166"/>
    </row>
    <row r="43" spans="1:20" ht="24.75" thickBot="1">
      <c r="A43" s="190" t="s">
        <v>7243</v>
      </c>
      <c r="B43" s="369" t="s">
        <v>159</v>
      </c>
      <c r="C43" s="191" t="s">
        <v>7160</v>
      </c>
      <c r="D43" s="192" t="s">
        <v>136</v>
      </c>
      <c r="E43" s="199">
        <v>3692.95</v>
      </c>
      <c r="F43" s="198">
        <f t="shared" si="1"/>
        <v>1.3164611562057739E-2</v>
      </c>
      <c r="G43" s="196">
        <f t="shared" si="2"/>
        <v>0.78751480281333641</v>
      </c>
      <c r="H43" s="197" t="str">
        <f t="shared" si="0"/>
        <v>B</v>
      </c>
      <c r="M43" s="175" t="s">
        <v>48</v>
      </c>
      <c r="N43" s="175" t="e">
        <f>'Orç. Unificado'!#REF!</f>
        <v>#REF!</v>
      </c>
      <c r="O43" s="176" t="e">
        <f>'Orç. Unificado'!#REF!</f>
        <v>#REF!</v>
      </c>
      <c r="P43" s="177" t="e">
        <f>'Orç. Unificado'!#REF!</f>
        <v>#REF!</v>
      </c>
      <c r="Q43" s="178" t="e">
        <f>'Orç. Unificado'!#REF!</f>
        <v>#REF!</v>
      </c>
      <c r="R43" s="164"/>
      <c r="S43" s="165"/>
      <c r="T43" s="166"/>
    </row>
    <row r="44" spans="1:20" ht="13.5" thickBot="1">
      <c r="A44" s="190" t="s">
        <v>20</v>
      </c>
      <c r="B44" s="369" t="s">
        <v>7074</v>
      </c>
      <c r="C44" s="191" t="s">
        <v>7092</v>
      </c>
      <c r="D44" s="192" t="s">
        <v>134</v>
      </c>
      <c r="E44" s="199">
        <v>2931.58</v>
      </c>
      <c r="F44" s="198">
        <f t="shared" si="1"/>
        <v>1.045048320803077E-2</v>
      </c>
      <c r="G44" s="196">
        <f t="shared" si="2"/>
        <v>0.79796528602136718</v>
      </c>
      <c r="H44" s="197" t="str">
        <f t="shared" si="0"/>
        <v>B</v>
      </c>
      <c r="M44" s="175" t="s">
        <v>6174</v>
      </c>
      <c r="N44" s="175" t="e">
        <f>'Orç. Unificado'!#REF!</f>
        <v>#REF!</v>
      </c>
      <c r="O44" s="176" t="e">
        <f>'Orç. Unificado'!#REF!</f>
        <v>#REF!</v>
      </c>
      <c r="P44" s="177" t="e">
        <f>'Orç. Unificado'!#REF!</f>
        <v>#REF!</v>
      </c>
      <c r="Q44" s="178" t="e">
        <f>'Orç. Unificado'!#REF!</f>
        <v>#REF!</v>
      </c>
      <c r="R44" s="164"/>
      <c r="S44" s="165"/>
      <c r="T44" s="166"/>
    </row>
    <row r="45" spans="1:20" ht="24.75" thickBot="1">
      <c r="A45" s="190" t="s">
        <v>241</v>
      </c>
      <c r="B45" s="369" t="s">
        <v>7277</v>
      </c>
      <c r="C45" s="191" t="s">
        <v>7214</v>
      </c>
      <c r="D45" s="192" t="s">
        <v>5580</v>
      </c>
      <c r="E45" s="199">
        <v>2666.22</v>
      </c>
      <c r="F45" s="198">
        <f t="shared" si="1"/>
        <v>9.5045290726897425E-3</v>
      </c>
      <c r="G45" s="196">
        <f t="shared" si="2"/>
        <v>0.80746981509405691</v>
      </c>
      <c r="H45" s="197" t="str">
        <f t="shared" si="0"/>
        <v>C</v>
      </c>
      <c r="M45" s="175" t="s">
        <v>254</v>
      </c>
      <c r="N45" s="175" t="e">
        <f>'Orç. Unificado'!#REF!</f>
        <v>#REF!</v>
      </c>
      <c r="O45" s="176" t="e">
        <f>'Orç. Unificado'!#REF!</f>
        <v>#REF!</v>
      </c>
      <c r="P45" s="177" t="e">
        <f>'Orç. Unificado'!#REF!</f>
        <v>#REF!</v>
      </c>
      <c r="Q45" s="178" t="e">
        <f>'Orç. Unificado'!#REF!</f>
        <v>#REF!</v>
      </c>
      <c r="R45" s="164"/>
      <c r="S45" s="165"/>
      <c r="T45" s="166"/>
    </row>
    <row r="46" spans="1:20" ht="36.75" thickBot="1">
      <c r="A46" s="190" t="s">
        <v>7256</v>
      </c>
      <c r="B46" s="369">
        <v>87264</v>
      </c>
      <c r="C46" s="191" t="s">
        <v>4912</v>
      </c>
      <c r="D46" s="192" t="s">
        <v>132</v>
      </c>
      <c r="E46" s="199">
        <v>2537</v>
      </c>
      <c r="F46" s="198">
        <f t="shared" si="1"/>
        <v>9.0438861974682806E-3</v>
      </c>
      <c r="G46" s="196">
        <f t="shared" si="2"/>
        <v>0.81651370129152523</v>
      </c>
      <c r="H46" s="197" t="str">
        <f t="shared" si="0"/>
        <v>C</v>
      </c>
      <c r="M46" s="175" t="s">
        <v>6151</v>
      </c>
      <c r="N46" s="175" t="e">
        <f>'Orç. Unificado'!#REF!</f>
        <v>#REF!</v>
      </c>
      <c r="O46" s="176" t="e">
        <f>'Orç. Unificado'!#REF!</f>
        <v>#REF!</v>
      </c>
      <c r="P46" s="177" t="e">
        <f>'Orç. Unificado'!#REF!</f>
        <v>#REF!</v>
      </c>
      <c r="Q46" s="178" t="e">
        <f>'Orç. Unificado'!#REF!</f>
        <v>#REF!</v>
      </c>
      <c r="R46" s="164"/>
      <c r="S46" s="165"/>
      <c r="T46" s="166"/>
    </row>
    <row r="47" spans="1:20" ht="13.5" thickBot="1">
      <c r="A47" s="190" t="s">
        <v>7240</v>
      </c>
      <c r="B47" s="369" t="s">
        <v>226</v>
      </c>
      <c r="C47" s="191" t="s">
        <v>7149</v>
      </c>
      <c r="D47" s="192" t="s">
        <v>5580</v>
      </c>
      <c r="E47" s="199">
        <v>2400.9699999999998</v>
      </c>
      <c r="F47" s="198">
        <f t="shared" si="1"/>
        <v>8.5589670648543222E-3</v>
      </c>
      <c r="G47" s="196">
        <f t="shared" si="2"/>
        <v>0.8250726683563796</v>
      </c>
      <c r="H47" s="197" t="str">
        <f t="shared" si="0"/>
        <v>C</v>
      </c>
      <c r="L47" s="153">
        <v>8</v>
      </c>
      <c r="M47" s="175" t="s">
        <v>2</v>
      </c>
      <c r="N47" s="175" t="e">
        <f>N46</f>
        <v>#REF!</v>
      </c>
      <c r="O47" s="176" t="e">
        <f>O46</f>
        <v>#REF!</v>
      </c>
      <c r="P47" s="177" t="e">
        <f>P46</f>
        <v>#REF!</v>
      </c>
      <c r="Q47" s="178" t="e">
        <f>SUM(Q42:Q46)</f>
        <v>#REF!</v>
      </c>
      <c r="R47" s="164"/>
      <c r="S47" s="165"/>
      <c r="T47" s="166"/>
    </row>
    <row r="48" spans="1:20" ht="36.75" thickBot="1">
      <c r="A48" s="190" t="s">
        <v>7255</v>
      </c>
      <c r="B48" s="369">
        <v>87530</v>
      </c>
      <c r="C48" s="191" t="s">
        <v>4810</v>
      </c>
      <c r="D48" s="192" t="s">
        <v>132</v>
      </c>
      <c r="E48" s="199">
        <v>2232.64</v>
      </c>
      <c r="F48" s="198">
        <f t="shared" si="1"/>
        <v>7.9589050374125267E-3</v>
      </c>
      <c r="G48" s="196">
        <f t="shared" si="2"/>
        <v>0.83303157339379208</v>
      </c>
      <c r="H48" s="197" t="str">
        <f t="shared" si="0"/>
        <v>C</v>
      </c>
      <c r="M48" s="175" t="s">
        <v>261</v>
      </c>
      <c r="N48" s="175" t="e">
        <f>'Orç. Unificado'!#REF!</f>
        <v>#REF!</v>
      </c>
      <c r="O48" s="176" t="e">
        <f>'Orç. Unificado'!#REF!</f>
        <v>#REF!</v>
      </c>
      <c r="P48" s="177" t="e">
        <f>'Orç. Unificado'!#REF!</f>
        <v>#REF!</v>
      </c>
      <c r="Q48" s="178" t="e">
        <f>'Orç. Unificado'!#REF!</f>
        <v>#REF!</v>
      </c>
      <c r="R48" s="164"/>
      <c r="S48" s="165"/>
      <c r="T48" s="166"/>
    </row>
    <row r="49" spans="1:20" ht="13.5" thickBot="1">
      <c r="A49" s="190" t="s">
        <v>33</v>
      </c>
      <c r="B49" s="369" t="s">
        <v>234</v>
      </c>
      <c r="C49" s="191" t="s">
        <v>7141</v>
      </c>
      <c r="D49" s="192" t="s">
        <v>5580</v>
      </c>
      <c r="E49" s="199">
        <v>2190.3200000000002</v>
      </c>
      <c r="F49" s="198">
        <f t="shared" si="1"/>
        <v>7.8080428916195216E-3</v>
      </c>
      <c r="G49" s="196">
        <f t="shared" si="2"/>
        <v>0.8408396162854116</v>
      </c>
      <c r="H49" s="197" t="str">
        <f t="shared" si="0"/>
        <v>C</v>
      </c>
      <c r="M49" s="175" t="s">
        <v>6164</v>
      </c>
      <c r="N49" s="175" t="e">
        <f>'Orç. Unificado'!#REF!</f>
        <v>#REF!</v>
      </c>
      <c r="O49" s="176" t="e">
        <f>'Orç. Unificado'!#REF!</f>
        <v>#REF!</v>
      </c>
      <c r="P49" s="177" t="e">
        <f>'Orç. Unificado'!#REF!</f>
        <v>#REF!</v>
      </c>
      <c r="Q49" s="178" t="e">
        <f>'Orç. Unificado'!#REF!</f>
        <v>#REF!</v>
      </c>
      <c r="R49" s="164"/>
      <c r="S49" s="165"/>
      <c r="T49" s="166"/>
    </row>
    <row r="50" spans="1:20" ht="13.5" thickBot="1">
      <c r="A50" s="190" t="s">
        <v>242</v>
      </c>
      <c r="B50" s="369" t="s">
        <v>7278</v>
      </c>
      <c r="C50" s="191" t="s">
        <v>7142</v>
      </c>
      <c r="D50" s="192" t="s">
        <v>5580</v>
      </c>
      <c r="E50" s="199">
        <v>2190.3200000000002</v>
      </c>
      <c r="F50" s="198">
        <f t="shared" si="1"/>
        <v>7.8080428916195216E-3</v>
      </c>
      <c r="G50" s="196">
        <f t="shared" si="2"/>
        <v>0.84864765917703111</v>
      </c>
      <c r="H50" s="197" t="str">
        <f t="shared" si="0"/>
        <v>C</v>
      </c>
      <c r="M50" s="175" t="s">
        <v>6153</v>
      </c>
      <c r="N50" s="175" t="e">
        <f>'Orç. Unificado'!#REF!</f>
        <v>#REF!</v>
      </c>
      <c r="O50" s="176" t="e">
        <f>'Orç. Unificado'!#REF!</f>
        <v>#REF!</v>
      </c>
      <c r="P50" s="177" t="e">
        <f>'Orç. Unificado'!#REF!</f>
        <v>#REF!</v>
      </c>
      <c r="Q50" s="178" t="e">
        <f>'Orç. Unificado'!#REF!</f>
        <v>#REF!</v>
      </c>
      <c r="R50" s="164"/>
      <c r="S50" s="165"/>
      <c r="T50" s="166"/>
    </row>
    <row r="51" spans="1:20" ht="13.5" thickBot="1">
      <c r="A51" s="190" t="s">
        <v>18</v>
      </c>
      <c r="B51" s="369" t="s">
        <v>148</v>
      </c>
      <c r="C51" s="191" t="s">
        <v>12541</v>
      </c>
      <c r="D51" s="192" t="s">
        <v>5580</v>
      </c>
      <c r="E51" s="199">
        <v>2017.15</v>
      </c>
      <c r="F51" s="198">
        <f t="shared" si="1"/>
        <v>7.1907272539310767E-3</v>
      </c>
      <c r="G51" s="196">
        <f t="shared" si="2"/>
        <v>0.85583838643096222</v>
      </c>
      <c r="H51" s="197" t="str">
        <f t="shared" si="0"/>
        <v>C</v>
      </c>
      <c r="M51" s="175" t="s">
        <v>6178</v>
      </c>
      <c r="N51" s="175" t="e">
        <f>'Orç. Unificado'!#REF!</f>
        <v>#REF!</v>
      </c>
      <c r="O51" s="176" t="e">
        <f>'Orç. Unificado'!#REF!</f>
        <v>#REF!</v>
      </c>
      <c r="P51" s="177" t="e">
        <f>'Orç. Unificado'!#REF!</f>
        <v>#REF!</v>
      </c>
      <c r="Q51" s="178" t="e">
        <f>'Orç. Unificado'!#REF!</f>
        <v>#REF!</v>
      </c>
      <c r="R51" s="164"/>
      <c r="S51" s="165"/>
      <c r="T51" s="166"/>
    </row>
    <row r="52" spans="1:20" ht="13.5" thickBot="1">
      <c r="A52" s="190" t="s">
        <v>17</v>
      </c>
      <c r="B52" s="369" t="s">
        <v>6210</v>
      </c>
      <c r="C52" s="191" t="s">
        <v>534</v>
      </c>
      <c r="D52" s="192" t="s">
        <v>132</v>
      </c>
      <c r="E52" s="199">
        <v>1935.35</v>
      </c>
      <c r="F52" s="198">
        <f t="shared" si="1"/>
        <v>6.8991269815806998E-3</v>
      </c>
      <c r="G52" s="196">
        <f t="shared" si="2"/>
        <v>0.8627375134125429</v>
      </c>
      <c r="H52" s="197" t="str">
        <f t="shared" si="0"/>
        <v>C</v>
      </c>
      <c r="M52" s="175" t="s">
        <v>5874</v>
      </c>
      <c r="N52" s="175" t="e">
        <f>'Orç. Unificado'!#REF!</f>
        <v>#REF!</v>
      </c>
      <c r="O52" s="176" t="e">
        <f>'Orç. Unificado'!#REF!</f>
        <v>#REF!</v>
      </c>
      <c r="P52" s="177" t="e">
        <f>'Orç. Unificado'!#REF!</f>
        <v>#REF!</v>
      </c>
      <c r="Q52" s="178" t="e">
        <f>'Orç. Unificado'!#REF!</f>
        <v>#REF!</v>
      </c>
      <c r="R52" s="164"/>
      <c r="S52" s="165"/>
      <c r="T52" s="166"/>
    </row>
    <row r="53" spans="1:20" ht="36.75" thickBot="1">
      <c r="A53" s="190" t="s">
        <v>7247</v>
      </c>
      <c r="B53" s="369">
        <v>87872</v>
      </c>
      <c r="C53" s="191" t="s">
        <v>4742</v>
      </c>
      <c r="D53" s="192" t="s">
        <v>132</v>
      </c>
      <c r="E53" s="199">
        <v>1890.41</v>
      </c>
      <c r="F53" s="198">
        <f t="shared" si="1"/>
        <v>6.738925071563269E-3</v>
      </c>
      <c r="G53" s="196">
        <f t="shared" si="2"/>
        <v>0.86947643848410616</v>
      </c>
      <c r="H53" s="197" t="str">
        <f t="shared" si="0"/>
        <v>C</v>
      </c>
      <c r="L53" s="153">
        <v>9</v>
      </c>
      <c r="M53" s="175" t="s">
        <v>2</v>
      </c>
      <c r="N53" s="175" t="e">
        <f>N52</f>
        <v>#REF!</v>
      </c>
      <c r="O53" s="176" t="e">
        <f>O52</f>
        <v>#REF!</v>
      </c>
      <c r="P53" s="177" t="e">
        <f>P52</f>
        <v>#REF!</v>
      </c>
      <c r="Q53" s="178" t="e">
        <f>SUM(Q48:Q52)</f>
        <v>#REF!</v>
      </c>
      <c r="R53" s="164"/>
      <c r="S53" s="165"/>
      <c r="T53" s="166"/>
    </row>
    <row r="54" spans="1:20" ht="13.5" thickBot="1">
      <c r="A54" s="190" t="s">
        <v>7258</v>
      </c>
      <c r="B54" s="369" t="s">
        <v>165</v>
      </c>
      <c r="C54" s="191" t="s">
        <v>7136</v>
      </c>
      <c r="D54" s="192" t="s">
        <v>132</v>
      </c>
      <c r="E54" s="199">
        <v>1794.31</v>
      </c>
      <c r="F54" s="198">
        <f t="shared" si="1"/>
        <v>6.3963482234841579E-3</v>
      </c>
      <c r="G54" s="196">
        <f t="shared" si="2"/>
        <v>0.87587278670759028</v>
      </c>
      <c r="H54" s="197" t="str">
        <f t="shared" si="0"/>
        <v>C</v>
      </c>
      <c r="M54" s="175" t="s">
        <v>243</v>
      </c>
      <c r="N54" s="175" t="e">
        <f>'Orç. Unificado'!#REF!</f>
        <v>#REF!</v>
      </c>
      <c r="O54" s="176" t="e">
        <f>'Orç. Unificado'!#REF!</f>
        <v>#REF!</v>
      </c>
      <c r="P54" s="177" t="e">
        <f>'Orç. Unificado'!#REF!</f>
        <v>#REF!</v>
      </c>
      <c r="Q54" s="178" t="e">
        <f>'Orç. Unificado'!#REF!</f>
        <v>#REF!</v>
      </c>
      <c r="R54" s="164"/>
      <c r="S54" s="165"/>
      <c r="T54" s="166"/>
    </row>
    <row r="55" spans="1:20" ht="13.5" thickBot="1">
      <c r="A55" s="190" t="s">
        <v>7252</v>
      </c>
      <c r="B55" s="369" t="s">
        <v>6943</v>
      </c>
      <c r="C55" s="191" t="s">
        <v>4528</v>
      </c>
      <c r="D55" s="192" t="s">
        <v>132</v>
      </c>
      <c r="E55" s="199">
        <v>1666.33</v>
      </c>
      <c r="F55" s="198">
        <f t="shared" si="1"/>
        <v>5.940125694689523E-3</v>
      </c>
      <c r="G55" s="196">
        <f t="shared" si="2"/>
        <v>0.88181291240227977</v>
      </c>
      <c r="H55" s="197" t="str">
        <f t="shared" si="0"/>
        <v>C</v>
      </c>
      <c r="M55" s="175" t="s">
        <v>39</v>
      </c>
      <c r="N55" s="175" t="e">
        <f>'Orç. Unificado'!#REF!</f>
        <v>#REF!</v>
      </c>
      <c r="O55" s="176" t="e">
        <f>'Orç. Unificado'!#REF!</f>
        <v>#REF!</v>
      </c>
      <c r="P55" s="177" t="e">
        <f>'Orç. Unificado'!#REF!</f>
        <v>#REF!</v>
      </c>
      <c r="Q55" s="178" t="e">
        <f>'Orç. Unificado'!#REF!</f>
        <v>#REF!</v>
      </c>
      <c r="R55" s="164"/>
      <c r="S55" s="165"/>
      <c r="T55" s="166"/>
    </row>
    <row r="56" spans="1:20" ht="13.5" thickBot="1">
      <c r="A56" s="190" t="s">
        <v>7060</v>
      </c>
      <c r="B56" s="369">
        <v>41598</v>
      </c>
      <c r="C56" s="191" t="s">
        <v>2711</v>
      </c>
      <c r="D56" s="192" t="s">
        <v>130</v>
      </c>
      <c r="E56" s="199">
        <v>1651.42</v>
      </c>
      <c r="F56" s="198">
        <f t="shared" si="1"/>
        <v>5.8869745937024315E-3</v>
      </c>
      <c r="G56" s="196">
        <f t="shared" si="2"/>
        <v>0.88769988699598223</v>
      </c>
      <c r="H56" s="197" t="str">
        <f t="shared" si="0"/>
        <v>C</v>
      </c>
      <c r="M56" s="175" t="s">
        <v>5868</v>
      </c>
      <c r="N56" s="175" t="e">
        <f>'Orç. Unificado'!#REF!</f>
        <v>#REF!</v>
      </c>
      <c r="O56" s="176" t="e">
        <f>'Orç. Unificado'!#REF!</f>
        <v>#REF!</v>
      </c>
      <c r="P56" s="177" t="e">
        <f>'Orç. Unificado'!#REF!</f>
        <v>#REF!</v>
      </c>
      <c r="Q56" s="178" t="e">
        <f>'Orç. Unificado'!#REF!</f>
        <v>#REF!</v>
      </c>
      <c r="R56" s="164"/>
      <c r="S56" s="165"/>
      <c r="T56" s="166"/>
    </row>
    <row r="57" spans="1:20" ht="13.5" thickBot="1">
      <c r="A57" s="190" t="s">
        <v>7244</v>
      </c>
      <c r="B57" s="369" t="s">
        <v>160</v>
      </c>
      <c r="C57" s="191" t="s">
        <v>7155</v>
      </c>
      <c r="D57" s="192" t="s">
        <v>132</v>
      </c>
      <c r="E57" s="199">
        <v>1613.45</v>
      </c>
      <c r="F57" s="198">
        <f t="shared" si="1"/>
        <v>5.7516193083583748E-3</v>
      </c>
      <c r="G57" s="196">
        <f t="shared" si="2"/>
        <v>0.89345150630434056</v>
      </c>
      <c r="H57" s="197" t="str">
        <f t="shared" si="0"/>
        <v>C</v>
      </c>
      <c r="M57" s="175" t="s">
        <v>250</v>
      </c>
      <c r="N57" s="175" t="e">
        <f>'Orç. Unificado'!#REF!</f>
        <v>#REF!</v>
      </c>
      <c r="O57" s="176" t="e">
        <f>'Orç. Unificado'!#REF!</f>
        <v>#REF!</v>
      </c>
      <c r="P57" s="177" t="e">
        <f>'Orç. Unificado'!#REF!</f>
        <v>#REF!</v>
      </c>
      <c r="Q57" s="178" t="e">
        <f>'Orç. Unificado'!#REF!</f>
        <v>#REF!</v>
      </c>
      <c r="R57" s="164"/>
      <c r="S57" s="165"/>
      <c r="T57" s="166"/>
    </row>
    <row r="58" spans="1:20" ht="13.5" thickBot="1">
      <c r="A58" s="190" t="s">
        <v>7262</v>
      </c>
      <c r="B58" s="369">
        <v>88489</v>
      </c>
      <c r="C58" s="191" t="s">
        <v>106</v>
      </c>
      <c r="D58" s="192" t="s">
        <v>132</v>
      </c>
      <c r="E58" s="199">
        <v>1599.23</v>
      </c>
      <c r="F58" s="198">
        <f t="shared" si="1"/>
        <v>5.7009279162700821E-3</v>
      </c>
      <c r="G58" s="196">
        <f t="shared" si="2"/>
        <v>0.89915243422061064</v>
      </c>
      <c r="H58" s="197" t="str">
        <f t="shared" si="0"/>
        <v>C</v>
      </c>
      <c r="M58" s="175" t="s">
        <v>5870</v>
      </c>
      <c r="N58" s="175" t="e">
        <f>'Orç. Unificado'!#REF!</f>
        <v>#REF!</v>
      </c>
      <c r="O58" s="176" t="e">
        <f>'Orç. Unificado'!#REF!</f>
        <v>#REF!</v>
      </c>
      <c r="P58" s="177" t="e">
        <f>'Orç. Unificado'!#REF!</f>
        <v>#REF!</v>
      </c>
      <c r="Q58" s="178" t="e">
        <f>'Orç. Unificado'!#REF!</f>
        <v>#REF!</v>
      </c>
      <c r="R58" s="164"/>
      <c r="S58" s="165"/>
      <c r="T58" s="166"/>
    </row>
    <row r="59" spans="1:20" ht="13.5" thickBot="1">
      <c r="A59" s="190" t="s">
        <v>7312</v>
      </c>
      <c r="B59" s="369" t="s">
        <v>6186</v>
      </c>
      <c r="C59" s="191" t="s">
        <v>119</v>
      </c>
      <c r="D59" s="192" t="s">
        <v>132</v>
      </c>
      <c r="E59" s="199">
        <v>1549.18</v>
      </c>
      <c r="F59" s="198">
        <f t="shared" si="1"/>
        <v>5.5225099012195158E-3</v>
      </c>
      <c r="G59" s="196">
        <f t="shared" si="2"/>
        <v>0.90467494412183014</v>
      </c>
      <c r="H59" s="197" t="str">
        <f t="shared" si="0"/>
        <v>C</v>
      </c>
      <c r="L59" s="153">
        <v>10</v>
      </c>
      <c r="M59" s="175" t="s">
        <v>2</v>
      </c>
      <c r="N59" s="175" t="e">
        <f>N58</f>
        <v>#REF!</v>
      </c>
      <c r="O59" s="176" t="e">
        <f>O58</f>
        <v>#REF!</v>
      </c>
      <c r="P59" s="177" t="e">
        <f>P58</f>
        <v>#REF!</v>
      </c>
      <c r="Q59" s="178" t="e">
        <f>SUM(Q54:Q58)</f>
        <v>#REF!</v>
      </c>
      <c r="R59" s="164"/>
      <c r="S59" s="165"/>
      <c r="T59" s="166"/>
    </row>
    <row r="60" spans="1:20" ht="13.5" thickBot="1">
      <c r="A60" s="190" t="s">
        <v>7273</v>
      </c>
      <c r="B60" s="369" t="s">
        <v>6185</v>
      </c>
      <c r="C60" s="191" t="s">
        <v>7301</v>
      </c>
      <c r="D60" s="192" t="s">
        <v>136</v>
      </c>
      <c r="E60" s="199">
        <v>1505.14</v>
      </c>
      <c r="F60" s="198">
        <f t="shared" si="1"/>
        <v>5.3655163071570392E-3</v>
      </c>
      <c r="G60" s="196">
        <f t="shared" si="2"/>
        <v>0.91004046042898723</v>
      </c>
      <c r="H60" s="197" t="str">
        <f t="shared" si="0"/>
        <v>C</v>
      </c>
      <c r="M60" s="175" t="s">
        <v>6165</v>
      </c>
      <c r="N60" s="175" t="e">
        <f>'Orç. Unificado'!#REF!</f>
        <v>#REF!</v>
      </c>
      <c r="O60" s="176" t="e">
        <f>'Orç. Unificado'!#REF!</f>
        <v>#REF!</v>
      </c>
      <c r="P60" s="177" t="e">
        <f>'Orç. Unificado'!#REF!</f>
        <v>#REF!</v>
      </c>
      <c r="Q60" s="178" t="e">
        <f>'Orç. Unificado'!#REF!</f>
        <v>#REF!</v>
      </c>
      <c r="R60" s="164"/>
      <c r="S60" s="165"/>
      <c r="T60" s="166"/>
    </row>
    <row r="61" spans="1:20" ht="13.5" thickBot="1">
      <c r="A61" s="190" t="s">
        <v>7271</v>
      </c>
      <c r="B61" s="369">
        <v>72897</v>
      </c>
      <c r="C61" s="191" t="s">
        <v>4227</v>
      </c>
      <c r="D61" s="192" t="s">
        <v>136</v>
      </c>
      <c r="E61" s="199">
        <v>1504.21</v>
      </c>
      <c r="F61" s="198">
        <f t="shared" si="1"/>
        <v>5.3622010473369187E-3</v>
      </c>
      <c r="G61" s="196">
        <f t="shared" si="2"/>
        <v>0.9154026614763241</v>
      </c>
      <c r="H61" s="197" t="str">
        <f t="shared" si="0"/>
        <v>C</v>
      </c>
      <c r="M61" s="175" t="s">
        <v>6154</v>
      </c>
      <c r="N61" s="175" t="e">
        <f>'Orç. Unificado'!#REF!</f>
        <v>#REF!</v>
      </c>
      <c r="O61" s="176" t="e">
        <f>'Orç. Unificado'!#REF!</f>
        <v>#REF!</v>
      </c>
      <c r="P61" s="177" t="e">
        <f>'Orç. Unificado'!#REF!</f>
        <v>#REF!</v>
      </c>
      <c r="Q61" s="178" t="e">
        <f>'Orç. Unificado'!#REF!</f>
        <v>#REF!</v>
      </c>
      <c r="R61" s="164"/>
      <c r="S61" s="165"/>
      <c r="T61" s="166"/>
    </row>
    <row r="62" spans="1:20" ht="13.5" thickBot="1">
      <c r="A62" s="190" t="s">
        <v>7261</v>
      </c>
      <c r="B62" s="369">
        <v>88488</v>
      </c>
      <c r="C62" s="191" t="s">
        <v>105</v>
      </c>
      <c r="D62" s="192" t="s">
        <v>132</v>
      </c>
      <c r="E62" s="199">
        <v>1469.61</v>
      </c>
      <c r="F62" s="198">
        <f t="shared" si="1"/>
        <v>5.2388591228464164E-3</v>
      </c>
      <c r="G62" s="196">
        <f t="shared" si="2"/>
        <v>0.92064152059917048</v>
      </c>
      <c r="H62" s="197" t="str">
        <f t="shared" si="0"/>
        <v>C</v>
      </c>
      <c r="M62" s="175" t="s">
        <v>5875</v>
      </c>
      <c r="N62" s="175" t="e">
        <f>'Orç. Unificado'!#REF!</f>
        <v>#REF!</v>
      </c>
      <c r="O62" s="176" t="e">
        <f>'Orç. Unificado'!#REF!</f>
        <v>#REF!</v>
      </c>
      <c r="P62" s="177" t="e">
        <f>'Orç. Unificado'!#REF!</f>
        <v>#REF!</v>
      </c>
      <c r="Q62" s="178" t="e">
        <f>'Orç. Unificado'!#REF!</f>
        <v>#REF!</v>
      </c>
      <c r="R62" s="164"/>
      <c r="S62" s="165"/>
      <c r="T62" s="166"/>
    </row>
    <row r="63" spans="1:20" ht="13.5" thickBot="1">
      <c r="A63" s="190" t="s">
        <v>7062</v>
      </c>
      <c r="B63" s="369" t="s">
        <v>7289</v>
      </c>
      <c r="C63" s="191" t="s">
        <v>7290</v>
      </c>
      <c r="D63" s="192" t="s">
        <v>129</v>
      </c>
      <c r="E63" s="199">
        <v>1451.15</v>
      </c>
      <c r="F63" s="198">
        <f t="shared" si="1"/>
        <v>5.1730529978147796E-3</v>
      </c>
      <c r="G63" s="196">
        <f t="shared" si="2"/>
        <v>0.92581457359698527</v>
      </c>
      <c r="H63" s="197" t="str">
        <f t="shared" si="0"/>
        <v>C</v>
      </c>
      <c r="M63" s="175" t="s">
        <v>6179</v>
      </c>
      <c r="N63" s="175" t="e">
        <f>'Orç. Unificado'!#REF!</f>
        <v>#REF!</v>
      </c>
      <c r="O63" s="176" t="e">
        <f>'Orç. Unificado'!#REF!</f>
        <v>#REF!</v>
      </c>
      <c r="P63" s="177" t="e">
        <f>'Orç. Unificado'!#REF!</f>
        <v>#REF!</v>
      </c>
      <c r="Q63" s="178" t="e">
        <f>'Orç. Unificado'!#REF!</f>
        <v>#REF!</v>
      </c>
      <c r="R63" s="164"/>
      <c r="S63" s="165"/>
      <c r="T63" s="166"/>
    </row>
    <row r="64" spans="1:20" ht="24.75" thickBot="1">
      <c r="A64" s="190" t="s">
        <v>7223</v>
      </c>
      <c r="B64" s="369" t="s">
        <v>5603</v>
      </c>
      <c r="C64" s="191" t="s">
        <v>7076</v>
      </c>
      <c r="D64" s="192" t="s">
        <v>5580</v>
      </c>
      <c r="E64" s="199">
        <v>1069.21</v>
      </c>
      <c r="F64" s="198">
        <f t="shared" si="1"/>
        <v>3.8115150024418841E-3</v>
      </c>
      <c r="G64" s="196">
        <f t="shared" si="2"/>
        <v>0.92962608859942719</v>
      </c>
      <c r="H64" s="197" t="str">
        <f t="shared" si="0"/>
        <v>C</v>
      </c>
      <c r="L64" s="153">
        <v>11</v>
      </c>
      <c r="M64" s="175" t="s">
        <v>2</v>
      </c>
      <c r="N64" s="175" t="e">
        <f>N63</f>
        <v>#REF!</v>
      </c>
      <c r="O64" s="176" t="e">
        <f>O63</f>
        <v>#REF!</v>
      </c>
      <c r="P64" s="177" t="e">
        <f>P63</f>
        <v>#REF!</v>
      </c>
      <c r="Q64" s="178" t="e">
        <f>SUM(Q60:Q63)</f>
        <v>#REF!</v>
      </c>
      <c r="R64" s="164"/>
      <c r="S64" s="165"/>
      <c r="T64" s="166"/>
    </row>
    <row r="65" spans="1:20" ht="13.5" thickBot="1">
      <c r="A65" s="190" t="s">
        <v>7216</v>
      </c>
      <c r="B65" s="369" t="s">
        <v>211</v>
      </c>
      <c r="C65" s="191" t="s">
        <v>7126</v>
      </c>
      <c r="D65" s="192" t="s">
        <v>5580</v>
      </c>
      <c r="E65" s="199">
        <v>1052.5999999999999</v>
      </c>
      <c r="F65" s="198">
        <f t="shared" si="1"/>
        <v>3.7523037490954322E-3</v>
      </c>
      <c r="G65" s="196">
        <f t="shared" si="2"/>
        <v>0.9333783923485226</v>
      </c>
      <c r="H65" s="197" t="str">
        <f t="shared" si="0"/>
        <v>C</v>
      </c>
      <c r="M65" s="175" t="s">
        <v>6191</v>
      </c>
      <c r="N65" s="175" t="e">
        <f>'Orç. Unificado'!#REF!</f>
        <v>#REF!</v>
      </c>
      <c r="O65" s="176" t="e">
        <f>'Orç. Unificado'!#REF!</f>
        <v>#REF!</v>
      </c>
      <c r="P65" s="177" t="e">
        <f>'Orç. Unificado'!#REF!</f>
        <v>#REF!</v>
      </c>
      <c r="Q65" s="178" t="e">
        <f>'Orç. Unificado'!#REF!</f>
        <v>#REF!</v>
      </c>
      <c r="R65" s="164"/>
      <c r="S65" s="165"/>
      <c r="T65" s="166"/>
    </row>
    <row r="66" spans="1:20" ht="36.75" thickBot="1">
      <c r="A66" s="190" t="s">
        <v>7254</v>
      </c>
      <c r="B66" s="369">
        <v>87872</v>
      </c>
      <c r="C66" s="191" t="s">
        <v>4742</v>
      </c>
      <c r="D66" s="192" t="s">
        <v>132</v>
      </c>
      <c r="E66" s="199">
        <v>1030.93</v>
      </c>
      <c r="F66" s="198">
        <f t="shared" si="1"/>
        <v>3.6750546304911212E-3</v>
      </c>
      <c r="G66" s="196">
        <f t="shared" si="2"/>
        <v>0.93705344697901372</v>
      </c>
      <c r="H66" s="197" t="str">
        <f t="shared" si="0"/>
        <v>C</v>
      </c>
      <c r="M66" s="175" t="s">
        <v>6194</v>
      </c>
      <c r="N66" s="175" t="e">
        <f>'Orç. Unificado'!#REF!</f>
        <v>#REF!</v>
      </c>
      <c r="O66" s="176" t="e">
        <f>'Orç. Unificado'!#REF!</f>
        <v>#REF!</v>
      </c>
      <c r="P66" s="177" t="e">
        <f>'Orç. Unificado'!#REF!</f>
        <v>#REF!</v>
      </c>
      <c r="Q66" s="178" t="e">
        <f>'Orç. Unificado'!#REF!</f>
        <v>#REF!</v>
      </c>
      <c r="R66" s="164"/>
      <c r="S66" s="165"/>
      <c r="T66" s="166"/>
    </row>
    <row r="67" spans="1:20" ht="13.5" thickBot="1">
      <c r="A67" s="190" t="s">
        <v>7242</v>
      </c>
      <c r="B67" s="369">
        <v>93358</v>
      </c>
      <c r="C67" s="191" t="s">
        <v>5762</v>
      </c>
      <c r="D67" s="192" t="s">
        <v>136</v>
      </c>
      <c r="E67" s="199">
        <v>969.67</v>
      </c>
      <c r="F67" s="198">
        <f t="shared" si="1"/>
        <v>3.4566752578238341E-3</v>
      </c>
      <c r="G67" s="196">
        <f t="shared" si="2"/>
        <v>0.9405101222368375</v>
      </c>
      <c r="H67" s="197" t="str">
        <f t="shared" si="0"/>
        <v>C</v>
      </c>
      <c r="M67" s="175" t="s">
        <v>2</v>
      </c>
      <c r="N67" s="175" t="e">
        <f>N66</f>
        <v>#REF!</v>
      </c>
      <c r="O67" s="176" t="e">
        <f>O66</f>
        <v>#REF!</v>
      </c>
      <c r="P67" s="177" t="e">
        <f>P66</f>
        <v>#REF!</v>
      </c>
      <c r="Q67" s="178" t="e">
        <f>SUM(Q65:Q66)</f>
        <v>#REF!</v>
      </c>
      <c r="R67" s="164"/>
      <c r="S67" s="165"/>
      <c r="T67" s="166"/>
    </row>
    <row r="68" spans="1:20" ht="36.75" thickBot="1">
      <c r="A68" s="190" t="s">
        <v>7266</v>
      </c>
      <c r="B68" s="369" t="s">
        <v>7169</v>
      </c>
      <c r="C68" s="191" t="s">
        <v>7170</v>
      </c>
      <c r="D68" s="192" t="s">
        <v>132</v>
      </c>
      <c r="E68" s="199">
        <v>920.02</v>
      </c>
      <c r="F68" s="198">
        <f t="shared" si="1"/>
        <v>3.2796831609754698E-3</v>
      </c>
      <c r="G68" s="196">
        <f t="shared" si="2"/>
        <v>0.94378980539781299</v>
      </c>
      <c r="H68" s="197" t="str">
        <f t="shared" si="0"/>
        <v>C</v>
      </c>
      <c r="L68" s="153">
        <v>12</v>
      </c>
      <c r="M68" s="175" t="s">
        <v>90</v>
      </c>
      <c r="N68" s="175" t="e">
        <f>'Orç. Unificado'!#REF!</f>
        <v>#REF!</v>
      </c>
      <c r="O68" s="176" t="e">
        <f>'Orç. Unificado'!#REF!</f>
        <v>#REF!</v>
      </c>
      <c r="P68" s="177" t="e">
        <f>'Orç. Unificado'!#REF!</f>
        <v>#REF!</v>
      </c>
      <c r="Q68" s="178" t="e">
        <f>'Orç. Unificado'!#REF!</f>
        <v>#REF!</v>
      </c>
      <c r="R68" s="164"/>
      <c r="S68" s="165"/>
      <c r="T68" s="166"/>
    </row>
    <row r="69" spans="1:20" ht="24.75" thickBot="1">
      <c r="A69" s="190" t="s">
        <v>7221</v>
      </c>
      <c r="B69" s="369">
        <v>86888</v>
      </c>
      <c r="C69" s="191" t="s">
        <v>3863</v>
      </c>
      <c r="D69" s="192" t="s">
        <v>130</v>
      </c>
      <c r="E69" s="199">
        <v>885.56</v>
      </c>
      <c r="F69" s="198">
        <f t="shared" si="1"/>
        <v>3.1568403078557389E-3</v>
      </c>
      <c r="G69" s="196">
        <f t="shared" si="2"/>
        <v>0.94694664570566878</v>
      </c>
      <c r="H69" s="197" t="str">
        <f t="shared" si="0"/>
        <v>C</v>
      </c>
      <c r="M69" s="175" t="s">
        <v>6168</v>
      </c>
      <c r="N69" s="175" t="e">
        <f>'Orç. Unificado'!#REF!</f>
        <v>#REF!</v>
      </c>
      <c r="O69" s="176" t="e">
        <f>'Orç. Unificado'!#REF!</f>
        <v>#REF!</v>
      </c>
      <c r="P69" s="177" t="e">
        <f>'Orç. Unificado'!#REF!</f>
        <v>#REF!</v>
      </c>
      <c r="Q69" s="178" t="e">
        <f>'Orç. Unificado'!#REF!</f>
        <v>#REF!</v>
      </c>
      <c r="R69" s="164"/>
      <c r="S69" s="165"/>
      <c r="T69" s="166"/>
    </row>
    <row r="70" spans="1:20" ht="13.5" thickBot="1">
      <c r="A70" s="190" t="s">
        <v>7253</v>
      </c>
      <c r="B70" s="369">
        <v>84651</v>
      </c>
      <c r="C70" s="191" t="s">
        <v>4531</v>
      </c>
      <c r="D70" s="192" t="s">
        <v>132</v>
      </c>
      <c r="E70" s="199">
        <v>852.29</v>
      </c>
      <c r="F70" s="198">
        <f t="shared" si="1"/>
        <v>3.0382395613875604E-3</v>
      </c>
      <c r="G70" s="196">
        <f t="shared" si="2"/>
        <v>0.94998488526705638</v>
      </c>
      <c r="H70" s="197" t="str">
        <f t="shared" si="0"/>
        <v>C</v>
      </c>
      <c r="M70" s="175" t="s">
        <v>5878</v>
      </c>
      <c r="N70" s="175" t="e">
        <f>'Orç. Unificado'!#REF!</f>
        <v>#REF!</v>
      </c>
      <c r="O70" s="176" t="e">
        <f>'Orç. Unificado'!#REF!</f>
        <v>#REF!</v>
      </c>
      <c r="P70" s="177" t="e">
        <f>'Orç. Unificado'!#REF!</f>
        <v>#REF!</v>
      </c>
      <c r="Q70" s="178" t="e">
        <f>'Orç. Unificado'!#REF!</f>
        <v>#REF!</v>
      </c>
      <c r="R70" s="164"/>
      <c r="S70" s="165"/>
      <c r="T70" s="166"/>
    </row>
    <row r="71" spans="1:20" ht="13.5" thickBot="1">
      <c r="A71" s="190" t="s">
        <v>239</v>
      </c>
      <c r="B71" s="369" t="s">
        <v>7275</v>
      </c>
      <c r="C71" s="191" t="s">
        <v>7172</v>
      </c>
      <c r="D71" s="192" t="s">
        <v>5580</v>
      </c>
      <c r="E71" s="199">
        <v>826.2</v>
      </c>
      <c r="F71" s="198">
        <f t="shared" si="1"/>
        <v>2.9452340466489136E-3</v>
      </c>
      <c r="G71" s="196">
        <f t="shared" si="2"/>
        <v>0.9529301193137053</v>
      </c>
      <c r="H71" s="197" t="str">
        <f t="shared" si="0"/>
        <v>C</v>
      </c>
      <c r="M71" s="175" t="s">
        <v>6149</v>
      </c>
      <c r="N71" s="175" t="e">
        <f>'Orç. Unificado'!#REF!</f>
        <v>#REF!</v>
      </c>
      <c r="O71" s="176" t="e">
        <f>'Orç. Unificado'!#REF!</f>
        <v>#REF!</v>
      </c>
      <c r="P71" s="177" t="e">
        <f>'Orç. Unificado'!#REF!</f>
        <v>#REF!</v>
      </c>
      <c r="Q71" s="178" t="e">
        <f>'Orç. Unificado'!#REF!</f>
        <v>#REF!</v>
      </c>
      <c r="R71" s="164"/>
      <c r="S71" s="165"/>
      <c r="T71" s="166"/>
    </row>
    <row r="72" spans="1:20" ht="36.75" thickBot="1">
      <c r="A72" s="190" t="s">
        <v>7222</v>
      </c>
      <c r="B72" s="369">
        <v>95472</v>
      </c>
      <c r="C72" s="191" t="s">
        <v>3916</v>
      </c>
      <c r="D72" s="192" t="s">
        <v>130</v>
      </c>
      <c r="E72" s="199">
        <v>774.44</v>
      </c>
      <c r="F72" s="198">
        <f t="shared" si="1"/>
        <v>2.760720231283932E-3</v>
      </c>
      <c r="G72" s="196">
        <f t="shared" si="2"/>
        <v>0.95569083954498923</v>
      </c>
      <c r="H72" s="197" t="str">
        <f t="shared" si="0"/>
        <v>C</v>
      </c>
      <c r="M72" s="175" t="s">
        <v>6181</v>
      </c>
      <c r="N72" s="175" t="e">
        <f>'Orç. Unificado'!#REF!</f>
        <v>#REF!</v>
      </c>
      <c r="O72" s="176" t="e">
        <f>'Orç. Unificado'!#REF!</f>
        <v>#REF!</v>
      </c>
      <c r="P72" s="177" t="e">
        <f>'Orç. Unificado'!#REF!</f>
        <v>#REF!</v>
      </c>
      <c r="Q72" s="178" t="e">
        <f>'Orç. Unificado'!#REF!</f>
        <v>#REF!</v>
      </c>
      <c r="R72" s="164"/>
      <c r="S72" s="165"/>
      <c r="T72" s="166"/>
    </row>
    <row r="73" spans="1:20" ht="36.75" thickBot="1">
      <c r="A73" s="190" t="s">
        <v>38</v>
      </c>
      <c r="B73" s="369">
        <v>87471</v>
      </c>
      <c r="C73" s="191" t="s">
        <v>4266</v>
      </c>
      <c r="D73" s="192" t="s">
        <v>132</v>
      </c>
      <c r="E73" s="199">
        <v>756.73</v>
      </c>
      <c r="F73" s="198">
        <f t="shared" si="1"/>
        <v>2.6975877028814236E-3</v>
      </c>
      <c r="G73" s="196">
        <f t="shared" si="2"/>
        <v>0.95838842724787066</v>
      </c>
      <c r="H73" s="197" t="str">
        <f t="shared" si="0"/>
        <v>C</v>
      </c>
      <c r="M73" s="175" t="s">
        <v>2</v>
      </c>
      <c r="N73" s="175" t="e">
        <f>N72</f>
        <v>#REF!</v>
      </c>
      <c r="O73" s="176" t="e">
        <f>O72</f>
        <v>#REF!</v>
      </c>
      <c r="P73" s="177" t="e">
        <f>P72</f>
        <v>#REF!</v>
      </c>
      <c r="Q73" s="178" t="e">
        <f>SUM(Q68:Q72)</f>
        <v>#REF!</v>
      </c>
      <c r="R73" s="164"/>
      <c r="S73" s="165"/>
      <c r="T73" s="166"/>
    </row>
    <row r="74" spans="1:20" ht="24.75" thickBot="1">
      <c r="A74" s="190" t="s">
        <v>7263</v>
      </c>
      <c r="B74" s="369">
        <v>87624</v>
      </c>
      <c r="C74" s="191" t="s">
        <v>4670</v>
      </c>
      <c r="D74" s="192" t="s">
        <v>132</v>
      </c>
      <c r="E74" s="199">
        <v>717.59</v>
      </c>
      <c r="F74" s="198">
        <f t="shared" si="1"/>
        <v>2.5580616067959259E-3</v>
      </c>
      <c r="G74" s="196">
        <f t="shared" si="2"/>
        <v>0.9609464888546666</v>
      </c>
      <c r="H74" s="197" t="str">
        <f t="shared" si="0"/>
        <v>C</v>
      </c>
      <c r="L74" s="153">
        <v>13</v>
      </c>
      <c r="M74" s="175" t="s">
        <v>6183</v>
      </c>
      <c r="N74" s="175" t="e">
        <f>'Orç. Unificado'!#REF!</f>
        <v>#REF!</v>
      </c>
      <c r="O74" s="176" t="e">
        <f>'Orç. Unificado'!#REF!</f>
        <v>#REF!</v>
      </c>
      <c r="P74" s="177" t="e">
        <f>'Orç. Unificado'!#REF!</f>
        <v>#REF!</v>
      </c>
      <c r="Q74" s="178" t="e">
        <f>'Orç. Unificado'!#REF!</f>
        <v>#REF!</v>
      </c>
      <c r="R74" s="164"/>
      <c r="S74" s="165"/>
      <c r="T74" s="166"/>
    </row>
    <row r="75" spans="1:20" ht="13.5" thickBot="1">
      <c r="A75" s="190" t="s">
        <v>74</v>
      </c>
      <c r="B75" s="369">
        <v>79466</v>
      </c>
      <c r="C75" s="191" t="s">
        <v>4583</v>
      </c>
      <c r="D75" s="192" t="s">
        <v>132</v>
      </c>
      <c r="E75" s="199">
        <v>577.66</v>
      </c>
      <c r="F75" s="198">
        <f t="shared" si="1"/>
        <v>2.0592397717104955E-3</v>
      </c>
      <c r="G75" s="196">
        <f t="shared" si="2"/>
        <v>0.96300572862637712</v>
      </c>
      <c r="H75" s="197" t="str">
        <f t="shared" si="0"/>
        <v>C</v>
      </c>
      <c r="M75" s="175" t="s">
        <v>244</v>
      </c>
      <c r="N75" s="175" t="e">
        <f>'Orç. Unificado'!#REF!</f>
        <v>#REF!</v>
      </c>
      <c r="O75" s="176" t="e">
        <f>'Orç. Unificado'!#REF!</f>
        <v>#REF!</v>
      </c>
      <c r="P75" s="177" t="e">
        <f>'Orç. Unificado'!#REF!</f>
        <v>#REF!</v>
      </c>
      <c r="Q75" s="178" t="e">
        <f>'Orç. Unificado'!#REF!</f>
        <v>#REF!</v>
      </c>
      <c r="R75" s="164"/>
      <c r="S75" s="165"/>
      <c r="T75" s="166"/>
    </row>
    <row r="76" spans="1:20" ht="36.75" thickBot="1">
      <c r="A76" s="190" t="s">
        <v>7220</v>
      </c>
      <c r="B76" s="369" t="s">
        <v>7086</v>
      </c>
      <c r="C76" s="191" t="s">
        <v>6169</v>
      </c>
      <c r="D76" s="192" t="s">
        <v>130</v>
      </c>
      <c r="E76" s="199">
        <v>563.21</v>
      </c>
      <c r="F76" s="198">
        <f t="shared" si="1"/>
        <v>2.0077284766559364E-3</v>
      </c>
      <c r="G76" s="196">
        <f t="shared" si="2"/>
        <v>0.9650134571030331</v>
      </c>
      <c r="H76" s="197" t="str">
        <f t="shared" si="0"/>
        <v>C</v>
      </c>
      <c r="M76" s="175" t="s">
        <v>6172</v>
      </c>
      <c r="N76" s="175" t="e">
        <f>'Orç. Unificado'!#REF!</f>
        <v>#REF!</v>
      </c>
      <c r="O76" s="176" t="e">
        <f>'Orç. Unificado'!#REF!</f>
        <v>#REF!</v>
      </c>
      <c r="P76" s="177" t="e">
        <f>'Orç. Unificado'!#REF!</f>
        <v>#REF!</v>
      </c>
      <c r="Q76" s="178" t="e">
        <f>'Orç. Unificado'!#REF!</f>
        <v>#REF!</v>
      </c>
      <c r="R76" s="164"/>
      <c r="S76" s="165"/>
      <c r="T76" s="166"/>
    </row>
    <row r="77" spans="1:20" ht="13.5" thickBot="1">
      <c r="A77" s="190" t="s">
        <v>7224</v>
      </c>
      <c r="B77" s="369" t="s">
        <v>5604</v>
      </c>
      <c r="C77" s="191" t="s">
        <v>7078</v>
      </c>
      <c r="D77" s="192" t="s">
        <v>5580</v>
      </c>
      <c r="E77" s="199">
        <v>534.61</v>
      </c>
      <c r="F77" s="198">
        <f t="shared" si="1"/>
        <v>1.9057753251984697E-3</v>
      </c>
      <c r="G77" s="196">
        <f t="shared" si="2"/>
        <v>0.96691923242823152</v>
      </c>
      <c r="H77" s="197" t="str">
        <f t="shared" si="0"/>
        <v>C</v>
      </c>
      <c r="M77" s="175" t="s">
        <v>6157</v>
      </c>
      <c r="N77" s="175" t="e">
        <f>'Orç. Unificado'!#REF!</f>
        <v>#REF!</v>
      </c>
      <c r="O77" s="176" t="e">
        <f>'Orç. Unificado'!#REF!</f>
        <v>#REF!</v>
      </c>
      <c r="P77" s="177" t="e">
        <f>'Orç. Unificado'!#REF!</f>
        <v>#REF!</v>
      </c>
      <c r="Q77" s="178" t="e">
        <f>'Orç. Unificado'!#REF!</f>
        <v>#REF!</v>
      </c>
      <c r="R77" s="164"/>
      <c r="S77" s="165"/>
      <c r="T77" s="166"/>
    </row>
    <row r="78" spans="1:20" ht="24.75" thickBot="1">
      <c r="A78" s="190" t="s">
        <v>7217</v>
      </c>
      <c r="B78" s="369" t="s">
        <v>229</v>
      </c>
      <c r="C78" s="191" t="s">
        <v>7127</v>
      </c>
      <c r="D78" s="192" t="s">
        <v>5580</v>
      </c>
      <c r="E78" s="199">
        <v>530.21</v>
      </c>
      <c r="F78" s="198">
        <f t="shared" si="1"/>
        <v>1.8900902249742442E-3</v>
      </c>
      <c r="G78" s="196">
        <f t="shared" si="2"/>
        <v>0.96880932265320574</v>
      </c>
      <c r="H78" s="197" t="str">
        <f t="shared" si="0"/>
        <v>C</v>
      </c>
      <c r="M78" s="175" t="s">
        <v>5869</v>
      </c>
      <c r="N78" s="175" t="e">
        <f>'Orç. Unificado'!#REF!</f>
        <v>#REF!</v>
      </c>
      <c r="O78" s="176" t="e">
        <f>'Orç. Unificado'!#REF!</f>
        <v>#REF!</v>
      </c>
      <c r="P78" s="177" t="e">
        <f>'Orç. Unificado'!#REF!</f>
        <v>#REF!</v>
      </c>
      <c r="Q78" s="178" t="e">
        <f>'Orç. Unificado'!#REF!</f>
        <v>#REF!</v>
      </c>
      <c r="R78" s="164"/>
      <c r="S78" s="165"/>
      <c r="T78" s="166"/>
    </row>
    <row r="79" spans="1:20" ht="24.75" thickBot="1">
      <c r="A79" s="190" t="s">
        <v>7272</v>
      </c>
      <c r="B79" s="369">
        <v>72899</v>
      </c>
      <c r="C79" s="191" t="s">
        <v>4228</v>
      </c>
      <c r="D79" s="192" t="s">
        <v>136</v>
      </c>
      <c r="E79" s="199">
        <v>496.41</v>
      </c>
      <c r="F79" s="198">
        <f t="shared" si="1"/>
        <v>1.7696001368881472E-3</v>
      </c>
      <c r="G79" s="196">
        <f t="shared" si="2"/>
        <v>0.97057892279009383</v>
      </c>
      <c r="H79" s="197" t="str">
        <f t="shared" si="0"/>
        <v>C</v>
      </c>
      <c r="M79" s="175" t="s">
        <v>41</v>
      </c>
      <c r="N79" s="175" t="e">
        <f>'Orç. Unificado'!#REF!</f>
        <v>#REF!</v>
      </c>
      <c r="O79" s="176" t="e">
        <f>'Orç. Unificado'!#REF!</f>
        <v>#REF!</v>
      </c>
      <c r="P79" s="177" t="e">
        <f>'Orç. Unificado'!#REF!</f>
        <v>#REF!</v>
      </c>
      <c r="Q79" s="178" t="e">
        <f>'Orç. Unificado'!#REF!</f>
        <v>#REF!</v>
      </c>
      <c r="R79" s="164"/>
      <c r="S79" s="165"/>
      <c r="T79" s="166"/>
    </row>
    <row r="80" spans="1:20" ht="24.75" thickBot="1">
      <c r="A80" s="190" t="s">
        <v>7264</v>
      </c>
      <c r="B80" s="369">
        <v>87246</v>
      </c>
      <c r="C80" s="191" t="s">
        <v>4613</v>
      </c>
      <c r="D80" s="192" t="s">
        <v>132</v>
      </c>
      <c r="E80" s="199">
        <v>489.78</v>
      </c>
      <c r="F80" s="198">
        <f t="shared" si="1"/>
        <v>1.7459655426866434E-3</v>
      </c>
      <c r="G80" s="196">
        <f t="shared" si="2"/>
        <v>0.97232488833278052</v>
      </c>
      <c r="H80" s="197" t="str">
        <f t="shared" si="0"/>
        <v>C</v>
      </c>
      <c r="M80" s="175" t="s">
        <v>6182</v>
      </c>
      <c r="N80" s="175" t="e">
        <f>'Orç. Unificado'!#REF!</f>
        <v>#REF!</v>
      </c>
      <c r="O80" s="176" t="e">
        <f>'Orç. Unificado'!#REF!</f>
        <v>#REF!</v>
      </c>
      <c r="P80" s="177" t="e">
        <f>'Orç. Unificado'!#REF!</f>
        <v>#REF!</v>
      </c>
      <c r="Q80" s="178" t="e">
        <f>'Orç. Unificado'!#REF!</f>
        <v>#REF!</v>
      </c>
      <c r="R80" s="164"/>
      <c r="S80" s="165"/>
      <c r="T80" s="166"/>
    </row>
    <row r="81" spans="1:20" ht="13.5" thickBot="1">
      <c r="A81" s="190" t="s">
        <v>28</v>
      </c>
      <c r="B81" s="369" t="s">
        <v>7134</v>
      </c>
      <c r="C81" s="191" t="s">
        <v>7110</v>
      </c>
      <c r="D81" s="192" t="s">
        <v>132</v>
      </c>
      <c r="E81" s="199">
        <v>449.33</v>
      </c>
      <c r="F81" s="198">
        <f t="shared" si="1"/>
        <v>1.6017695644889327E-3</v>
      </c>
      <c r="G81" s="196">
        <f t="shared" si="2"/>
        <v>0.97392665789726951</v>
      </c>
      <c r="H81" s="197" t="str">
        <f t="shared" si="0"/>
        <v>C</v>
      </c>
      <c r="M81" s="175" t="s">
        <v>251</v>
      </c>
      <c r="N81" s="175" t="e">
        <f>'Orç. Unificado'!#REF!</f>
        <v>#REF!</v>
      </c>
      <c r="O81" s="176" t="e">
        <f>'Orç. Unificado'!#REF!</f>
        <v>#REF!</v>
      </c>
      <c r="P81" s="177" t="e">
        <f>'Orç. Unificado'!#REF!</f>
        <v>#REF!</v>
      </c>
      <c r="Q81" s="178" t="e">
        <f>'Orç. Unificado'!#REF!</f>
        <v>#REF!</v>
      </c>
      <c r="R81" s="164"/>
      <c r="S81" s="165"/>
      <c r="T81" s="166"/>
    </row>
    <row r="82" spans="1:20" ht="13.5" thickBot="1">
      <c r="A82" s="190" t="s">
        <v>31</v>
      </c>
      <c r="B82" s="369" t="s">
        <v>5694</v>
      </c>
      <c r="C82" s="191" t="s">
        <v>27</v>
      </c>
      <c r="D82" s="192" t="s">
        <v>132</v>
      </c>
      <c r="E82" s="199">
        <v>442.21</v>
      </c>
      <c r="F82" s="198">
        <f t="shared" si="1"/>
        <v>1.5763882204897313E-3</v>
      </c>
      <c r="G82" s="196">
        <f t="shared" si="2"/>
        <v>0.97550304611775929</v>
      </c>
      <c r="H82" s="197" t="str">
        <f t="shared" si="0"/>
        <v>C</v>
      </c>
      <c r="M82" s="175" t="s">
        <v>5871</v>
      </c>
      <c r="N82" s="175" t="e">
        <f>'Orç. Unificado'!#REF!</f>
        <v>#REF!</v>
      </c>
      <c r="O82" s="176" t="e">
        <f>'Orç. Unificado'!#REF!</f>
        <v>#REF!</v>
      </c>
      <c r="P82" s="177" t="e">
        <f>'Orç. Unificado'!#REF!</f>
        <v>#REF!</v>
      </c>
      <c r="Q82" s="178" t="e">
        <f>'Orç. Unificado'!#REF!</f>
        <v>#REF!</v>
      </c>
      <c r="R82" s="164"/>
      <c r="S82" s="165"/>
      <c r="T82" s="166"/>
    </row>
    <row r="83" spans="1:20" ht="13.5" thickBot="1">
      <c r="A83" s="190" t="s">
        <v>7269</v>
      </c>
      <c r="B83" s="369" t="s">
        <v>7282</v>
      </c>
      <c r="C83" s="191" t="s">
        <v>7201</v>
      </c>
      <c r="D83" s="192" t="s">
        <v>5580</v>
      </c>
      <c r="E83" s="199">
        <v>426.33</v>
      </c>
      <c r="F83" s="198">
        <f t="shared" si="1"/>
        <v>1.5197792678622987E-3</v>
      </c>
      <c r="G83" s="196">
        <f t="shared" si="2"/>
        <v>0.97702282538562157</v>
      </c>
      <c r="H83" s="197" t="str">
        <f t="shared" si="0"/>
        <v>C</v>
      </c>
      <c r="M83" s="175" t="s">
        <v>2</v>
      </c>
      <c r="N83" s="175" t="e">
        <f>N82</f>
        <v>#REF!</v>
      </c>
      <c r="O83" s="176" t="e">
        <f>O82</f>
        <v>#REF!</v>
      </c>
      <c r="P83" s="177" t="e">
        <f>P82</f>
        <v>#REF!</v>
      </c>
      <c r="Q83" s="178" t="e">
        <f>SUM(Q74:Q82)</f>
        <v>#REF!</v>
      </c>
      <c r="R83" s="164"/>
      <c r="S83" s="165"/>
      <c r="T83" s="166"/>
    </row>
    <row r="84" spans="1:20" ht="24.75" thickBot="1">
      <c r="A84" s="190" t="s">
        <v>7227</v>
      </c>
      <c r="B84" s="369" t="s">
        <v>5605</v>
      </c>
      <c r="C84" s="191" t="s">
        <v>7085</v>
      </c>
      <c r="D84" s="192" t="s">
        <v>5580</v>
      </c>
      <c r="E84" s="199">
        <v>424.43</v>
      </c>
      <c r="F84" s="198">
        <f t="shared" si="1"/>
        <v>1.5130061564018378E-3</v>
      </c>
      <c r="G84" s="196">
        <f t="shared" si="2"/>
        <v>0.97853583154202339</v>
      </c>
      <c r="H84" s="197" t="str">
        <f t="shared" si="0"/>
        <v>C</v>
      </c>
      <c r="M84" s="175" t="s">
        <v>247</v>
      </c>
      <c r="N84" s="175" t="e">
        <f>'Orç. Unificado'!#REF!</f>
        <v>#REF!</v>
      </c>
      <c r="O84" s="176" t="e">
        <f>'Orç. Unificado'!#REF!</f>
        <v>#REF!</v>
      </c>
      <c r="P84" s="177" t="e">
        <f>'Orç. Unificado'!#REF!</f>
        <v>#REF!</v>
      </c>
      <c r="Q84" s="178" t="e">
        <f>'Orç. Unificado'!#REF!</f>
        <v>#REF!</v>
      </c>
      <c r="R84" s="164"/>
      <c r="S84" s="165"/>
      <c r="T84" s="166"/>
    </row>
    <row r="85" spans="1:20" ht="13.5" thickBot="1">
      <c r="A85" s="190" t="s">
        <v>22</v>
      </c>
      <c r="B85" s="369" t="s">
        <v>5848</v>
      </c>
      <c r="C85" s="191" t="s">
        <v>7095</v>
      </c>
      <c r="D85" s="192" t="s">
        <v>5580</v>
      </c>
      <c r="E85" s="199">
        <v>404.54</v>
      </c>
      <c r="F85" s="198">
        <f t="shared" si="1"/>
        <v>1.4421023737973269E-3</v>
      </c>
      <c r="G85" s="196">
        <f t="shared" si="2"/>
        <v>0.97997793391582066</v>
      </c>
      <c r="H85" s="197" t="str">
        <f t="shared" si="0"/>
        <v>C</v>
      </c>
      <c r="M85" s="175" t="s">
        <v>6189</v>
      </c>
      <c r="N85" s="175" t="e">
        <f>'Orç. Unificado'!#REF!</f>
        <v>#REF!</v>
      </c>
      <c r="O85" s="176" t="e">
        <f>'Orç. Unificado'!#REF!</f>
        <v>#REF!</v>
      </c>
      <c r="P85" s="177" t="e">
        <f>'Orç. Unificado'!#REF!</f>
        <v>#REF!</v>
      </c>
      <c r="Q85" s="178" t="e">
        <f>'Orç. Unificado'!#REF!</f>
        <v>#REF!</v>
      </c>
      <c r="R85" s="164"/>
      <c r="S85" s="165"/>
      <c r="T85" s="166"/>
    </row>
    <row r="86" spans="1:20" ht="13.5" thickBot="1">
      <c r="A86" s="190" t="s">
        <v>7061</v>
      </c>
      <c r="B86" s="369" t="s">
        <v>236</v>
      </c>
      <c r="C86" s="191" t="s">
        <v>7057</v>
      </c>
      <c r="D86" s="192" t="s">
        <v>5580</v>
      </c>
      <c r="E86" s="199">
        <v>352.45</v>
      </c>
      <c r="F86" s="198">
        <f t="shared" si="1"/>
        <v>1.2564121759155284E-3</v>
      </c>
      <c r="G86" s="196">
        <f t="shared" si="2"/>
        <v>0.98123434609173621</v>
      </c>
      <c r="H86" s="197" t="str">
        <f t="shared" si="0"/>
        <v>C</v>
      </c>
      <c r="M86" s="175" t="s">
        <v>2</v>
      </c>
      <c r="N86" s="175" t="e">
        <f>N85</f>
        <v>#REF!</v>
      </c>
      <c r="O86" s="176" t="e">
        <f>O85</f>
        <v>#REF!</v>
      </c>
      <c r="P86" s="177" t="e">
        <f>P85</f>
        <v>#REF!</v>
      </c>
      <c r="Q86" s="178" t="e">
        <f>SUM(Q84:Q85)</f>
        <v>#REF!</v>
      </c>
      <c r="R86" s="164"/>
      <c r="S86" s="165"/>
      <c r="T86" s="166"/>
    </row>
    <row r="87" spans="1:20" ht="24.75" thickBot="1">
      <c r="A87" s="190" t="s">
        <v>7225</v>
      </c>
      <c r="B87" s="369" t="s">
        <v>7274</v>
      </c>
      <c r="C87" s="191" t="s">
        <v>7180</v>
      </c>
      <c r="D87" s="192" t="s">
        <v>5580</v>
      </c>
      <c r="E87" s="199">
        <v>343.3</v>
      </c>
      <c r="F87" s="198">
        <f t="shared" si="1"/>
        <v>1.2237942970401501E-3</v>
      </c>
      <c r="G87" s="196">
        <f t="shared" si="2"/>
        <v>0.98245814038877632</v>
      </c>
      <c r="H87" s="197" t="str">
        <f t="shared" si="0"/>
        <v>C</v>
      </c>
      <c r="M87" s="175" t="s">
        <v>5864</v>
      </c>
      <c r="N87" s="175" t="e">
        <f>'Orç. Unificado'!#REF!</f>
        <v>#REF!</v>
      </c>
      <c r="O87" s="176" t="e">
        <f>'Orç. Unificado'!#REF!</f>
        <v>#REF!</v>
      </c>
      <c r="P87" s="177" t="e">
        <f>'Orç. Unificado'!#REF!</f>
        <v>#REF!</v>
      </c>
      <c r="Q87" s="178" t="e">
        <f>'Orç. Unificado'!#REF!</f>
        <v>#REF!</v>
      </c>
      <c r="R87" s="164"/>
      <c r="S87" s="165"/>
      <c r="T87" s="166"/>
    </row>
    <row r="88" spans="1:20" ht="13.5" thickBot="1">
      <c r="A88" s="190" t="s">
        <v>240</v>
      </c>
      <c r="B88" s="369" t="s">
        <v>7276</v>
      </c>
      <c r="C88" s="191" t="s">
        <v>183</v>
      </c>
      <c r="D88" s="192" t="s">
        <v>5580</v>
      </c>
      <c r="E88" s="199">
        <v>337.44</v>
      </c>
      <c r="F88" s="198">
        <f t="shared" si="1"/>
        <v>1.202904595377886E-3</v>
      </c>
      <c r="G88" s="196">
        <f t="shared" si="2"/>
        <v>0.98366104498415419</v>
      </c>
      <c r="H88" s="197" t="str">
        <f t="shared" si="0"/>
        <v>C</v>
      </c>
      <c r="M88" s="175" t="s">
        <v>46</v>
      </c>
      <c r="N88" s="175" t="e">
        <f>'Orç. Unificado'!#REF!</f>
        <v>#REF!</v>
      </c>
      <c r="O88" s="176" t="e">
        <f>'Orç. Unificado'!#REF!</f>
        <v>#REF!</v>
      </c>
      <c r="P88" s="177" t="e">
        <f>'Orç. Unificado'!#REF!</f>
        <v>#REF!</v>
      </c>
      <c r="Q88" s="178" t="e">
        <f>'Orç. Unificado'!#REF!</f>
        <v>#REF!</v>
      </c>
      <c r="R88" s="164"/>
      <c r="S88" s="165"/>
      <c r="T88" s="166"/>
    </row>
    <row r="89" spans="1:20" ht="24.75" thickBot="1">
      <c r="A89" s="190" t="s">
        <v>7226</v>
      </c>
      <c r="B89" s="369" t="s">
        <v>154</v>
      </c>
      <c r="C89" s="191" t="s">
        <v>7182</v>
      </c>
      <c r="D89" s="192" t="s">
        <v>5580</v>
      </c>
      <c r="E89" s="199">
        <v>315.58999999999997</v>
      </c>
      <c r="F89" s="198">
        <f t="shared" si="1"/>
        <v>1.1250138135825835E-3</v>
      </c>
      <c r="G89" s="196">
        <f t="shared" si="2"/>
        <v>0.98478605879773673</v>
      </c>
      <c r="H89" s="197" t="str">
        <f t="shared" si="0"/>
        <v>C</v>
      </c>
      <c r="M89" s="175" t="s">
        <v>2</v>
      </c>
      <c r="N89" s="175" t="e">
        <f>N88</f>
        <v>#REF!</v>
      </c>
      <c r="O89" s="176" t="e">
        <f>O88</f>
        <v>#REF!</v>
      </c>
      <c r="P89" s="177" t="e">
        <f>P88</f>
        <v>#REF!</v>
      </c>
      <c r="Q89" s="178" t="e">
        <f>SUM(Q87:Q88)</f>
        <v>#REF!</v>
      </c>
      <c r="R89" s="164"/>
      <c r="S89" s="165"/>
      <c r="T89" s="166"/>
    </row>
    <row r="90" spans="1:20" ht="13.5" thickBot="1">
      <c r="A90" s="190" t="s">
        <v>7257</v>
      </c>
      <c r="B90" s="369" t="s">
        <v>6943</v>
      </c>
      <c r="C90" s="191" t="s">
        <v>4528</v>
      </c>
      <c r="D90" s="192" t="s">
        <v>132</v>
      </c>
      <c r="E90" s="199">
        <v>297.55</v>
      </c>
      <c r="F90" s="198">
        <f t="shared" si="1"/>
        <v>1.0607049026632586E-3</v>
      </c>
      <c r="G90" s="196">
        <f t="shared" si="2"/>
        <v>0.98584676370040003</v>
      </c>
      <c r="H90" s="197" t="str">
        <f t="shared" si="0"/>
        <v>C</v>
      </c>
      <c r="M90" s="175" t="s">
        <v>245</v>
      </c>
      <c r="N90" s="175" t="e">
        <f>'Orç. Unificado'!#REF!</f>
        <v>#REF!</v>
      </c>
      <c r="O90" s="176" t="e">
        <f>'Orç. Unificado'!#REF!</f>
        <v>#REF!</v>
      </c>
      <c r="P90" s="177" t="e">
        <f>'Orç. Unificado'!#REF!</f>
        <v>#REF!</v>
      </c>
      <c r="Q90" s="178" t="e">
        <f>'Orç. Unificado'!#REF!</f>
        <v>#REF!</v>
      </c>
      <c r="R90" s="164"/>
      <c r="S90" s="165"/>
      <c r="T90" s="166"/>
    </row>
    <row r="91" spans="1:20" ht="13.5" thickBot="1">
      <c r="A91" s="190" t="s">
        <v>7260</v>
      </c>
      <c r="B91" s="369">
        <v>88485</v>
      </c>
      <c r="C91" s="191" t="s">
        <v>100</v>
      </c>
      <c r="D91" s="192" t="s">
        <v>132</v>
      </c>
      <c r="E91" s="199">
        <v>272.81</v>
      </c>
      <c r="F91" s="198">
        <f t="shared" si="1"/>
        <v>9.725118618570444E-4</v>
      </c>
      <c r="G91" s="196">
        <f t="shared" si="2"/>
        <v>0.98681927556225713</v>
      </c>
      <c r="H91" s="197" t="str">
        <f t="shared" si="0"/>
        <v>C</v>
      </c>
      <c r="M91" s="175" t="s">
        <v>6188</v>
      </c>
      <c r="N91" s="175" t="e">
        <f>'Orç. Unificado'!#REF!</f>
        <v>#REF!</v>
      </c>
      <c r="O91" s="176" t="e">
        <f>'Orç. Unificado'!#REF!</f>
        <v>#REF!</v>
      </c>
      <c r="P91" s="177" t="e">
        <f>'Orç. Unificado'!#REF!</f>
        <v>#REF!</v>
      </c>
      <c r="Q91" s="178" t="e">
        <f>'Orç. Unificado'!#REF!</f>
        <v>#REF!</v>
      </c>
      <c r="R91" s="164"/>
      <c r="S91" s="165"/>
      <c r="T91" s="166"/>
    </row>
    <row r="92" spans="1:20" ht="13.5" thickBot="1">
      <c r="A92" s="190" t="s">
        <v>34</v>
      </c>
      <c r="B92" s="369" t="s">
        <v>7114</v>
      </c>
      <c r="C92" s="191" t="s">
        <v>7115</v>
      </c>
      <c r="D92" s="192" t="s">
        <v>132</v>
      </c>
      <c r="E92" s="199">
        <v>269.41000000000003</v>
      </c>
      <c r="F92" s="198">
        <f t="shared" si="1"/>
        <v>9.6039155713832463E-4</v>
      </c>
      <c r="G92" s="196">
        <f t="shared" si="2"/>
        <v>0.98777966711939547</v>
      </c>
      <c r="H92" s="197" t="str">
        <f t="shared" si="0"/>
        <v>C</v>
      </c>
      <c r="M92" s="175" t="s">
        <v>2</v>
      </c>
      <c r="N92" s="175" t="e">
        <f>N91</f>
        <v>#REF!</v>
      </c>
      <c r="O92" s="176" t="e">
        <f>O91</f>
        <v>#REF!</v>
      </c>
      <c r="P92" s="177" t="e">
        <f>P91</f>
        <v>#REF!</v>
      </c>
      <c r="Q92" s="178" t="e">
        <f>SUM(Q90:Q91)</f>
        <v>#REF!</v>
      </c>
      <c r="R92" s="164"/>
      <c r="S92" s="165"/>
      <c r="T92" s="166"/>
    </row>
    <row r="93" spans="1:20" ht="13.5" thickBot="1">
      <c r="A93" s="190" t="s">
        <v>7259</v>
      </c>
      <c r="B93" s="369">
        <v>88484</v>
      </c>
      <c r="C93" s="191" t="s">
        <v>99</v>
      </c>
      <c r="D93" s="192" t="s">
        <v>132</v>
      </c>
      <c r="E93" s="199">
        <v>259.02999999999997</v>
      </c>
      <c r="F93" s="198">
        <f t="shared" si="1"/>
        <v>9.2338897979117401E-4</v>
      </c>
      <c r="G93" s="196">
        <f t="shared" si="2"/>
        <v>0.98870305609918663</v>
      </c>
      <c r="H93" s="197" t="str">
        <f t="shared" si="0"/>
        <v>C</v>
      </c>
      <c r="M93" s="175" t="s">
        <v>6192</v>
      </c>
      <c r="N93" s="175" t="e">
        <f>'Orç. Unificado'!#REF!</f>
        <v>#REF!</v>
      </c>
      <c r="O93" s="176" t="e">
        <f>'Orç. Unificado'!#REF!</f>
        <v>#REF!</v>
      </c>
      <c r="P93" s="177" t="e">
        <f>'Orç. Unificado'!#REF!</f>
        <v>#REF!</v>
      </c>
      <c r="Q93" s="178" t="e">
        <f>'Orç. Unificado'!#REF!</f>
        <v>#REF!</v>
      </c>
      <c r="R93" s="164"/>
      <c r="S93" s="165"/>
      <c r="T93" s="166"/>
    </row>
    <row r="94" spans="1:20" ht="13.5" thickBot="1">
      <c r="A94" s="190" t="s">
        <v>7229</v>
      </c>
      <c r="B94" s="369">
        <v>86881</v>
      </c>
      <c r="C94" s="191" t="s">
        <v>180</v>
      </c>
      <c r="D94" s="192" t="s">
        <v>130</v>
      </c>
      <c r="E94" s="199">
        <v>250.42</v>
      </c>
      <c r="F94" s="198">
        <f t="shared" si="1"/>
        <v>8.9269609048876894E-4</v>
      </c>
      <c r="G94" s="196">
        <f t="shared" si="2"/>
        <v>0.98959575218967544</v>
      </c>
      <c r="H94" s="197" t="str">
        <f t="shared" si="0"/>
        <v>C</v>
      </c>
      <c r="M94" s="175" t="s">
        <v>6195</v>
      </c>
      <c r="N94" s="175" t="e">
        <f>'Orç. Unificado'!#REF!</f>
        <v>#REF!</v>
      </c>
      <c r="O94" s="176" t="e">
        <f>'Orç. Unificado'!#REF!</f>
        <v>#REF!</v>
      </c>
      <c r="P94" s="177" t="e">
        <f>'Orç. Unificado'!#REF!</f>
        <v>#REF!</v>
      </c>
      <c r="Q94" s="178" t="e">
        <f>'Orç. Unificado'!#REF!</f>
        <v>#REF!</v>
      </c>
      <c r="R94" s="164"/>
      <c r="S94" s="165"/>
      <c r="T94" s="166"/>
    </row>
    <row r="95" spans="1:20" ht="24.75" thickBot="1">
      <c r="A95" s="190" t="s">
        <v>7233</v>
      </c>
      <c r="B95" s="369">
        <v>95547</v>
      </c>
      <c r="C95" s="191" t="s">
        <v>3922</v>
      </c>
      <c r="D95" s="192" t="s">
        <v>130</v>
      </c>
      <c r="E95" s="199">
        <v>247.72</v>
      </c>
      <c r="F95" s="198">
        <f t="shared" si="1"/>
        <v>8.8307114262390317E-4</v>
      </c>
      <c r="G95" s="196">
        <f t="shared" si="2"/>
        <v>0.99047882333229931</v>
      </c>
      <c r="H95" s="197" t="str">
        <f t="shared" ref="H95:H119" si="3">IF(G95&gt;80%,"C",IF(G95&gt;50%,"B","A"))</f>
        <v>C</v>
      </c>
      <c r="M95" s="175" t="s">
        <v>2</v>
      </c>
      <c r="N95" s="175" t="e">
        <f>N94</f>
        <v>#REF!</v>
      </c>
      <c r="O95" s="176" t="e">
        <f>O94</f>
        <v>#REF!</v>
      </c>
      <c r="P95" s="177" t="e">
        <f>P94</f>
        <v>#REF!</v>
      </c>
      <c r="Q95" s="178" t="e">
        <f>SUM(Q93:Q94)</f>
        <v>#REF!</v>
      </c>
      <c r="R95" s="164"/>
      <c r="S95" s="165"/>
      <c r="T95" s="166"/>
    </row>
    <row r="96" spans="1:20" ht="13.5" thickBot="1">
      <c r="A96" s="190" t="s">
        <v>35</v>
      </c>
      <c r="B96" s="369" t="s">
        <v>235</v>
      </c>
      <c r="C96" s="191" t="s">
        <v>7116</v>
      </c>
      <c r="D96" s="192" t="s">
        <v>132</v>
      </c>
      <c r="E96" s="199">
        <v>241.2</v>
      </c>
      <c r="F96" s="198">
        <f t="shared" ref="F96:F119" si="4">E96/$J$3</f>
        <v>8.5982867592800517E-4</v>
      </c>
      <c r="G96" s="196">
        <f t="shared" si="2"/>
        <v>0.99133865200822735</v>
      </c>
      <c r="H96" s="197" t="str">
        <f t="shared" si="3"/>
        <v>C</v>
      </c>
      <c r="M96" s="175" t="s">
        <v>258</v>
      </c>
      <c r="N96" s="175" t="e">
        <f>'Orç. Unificado'!#REF!</f>
        <v>#REF!</v>
      </c>
      <c r="O96" s="176" t="e">
        <f>'Orç. Unificado'!#REF!</f>
        <v>#REF!</v>
      </c>
      <c r="P96" s="177" t="e">
        <f>'Orç. Unificado'!#REF!</f>
        <v>#REF!</v>
      </c>
      <c r="Q96" s="178" t="e">
        <f>'Orç. Unificado'!#REF!</f>
        <v>#REF!</v>
      </c>
      <c r="R96" s="164"/>
      <c r="S96" s="165"/>
      <c r="T96" s="166"/>
    </row>
    <row r="97" spans="1:20" ht="13.5" thickBot="1">
      <c r="A97" s="190" t="s">
        <v>7232</v>
      </c>
      <c r="B97" s="369" t="s">
        <v>5865</v>
      </c>
      <c r="C97" s="191" t="s">
        <v>7191</v>
      </c>
      <c r="D97" s="192" t="s">
        <v>5580</v>
      </c>
      <c r="E97" s="199">
        <v>235.6</v>
      </c>
      <c r="F97" s="198">
        <f t="shared" si="4"/>
        <v>8.3986582109717254E-4</v>
      </c>
      <c r="G97" s="196">
        <f t="shared" ref="G97:G119" si="5">F97+G96</f>
        <v>0.99217851782932454</v>
      </c>
      <c r="H97" s="197" t="str">
        <f t="shared" si="3"/>
        <v>C</v>
      </c>
      <c r="M97" s="175" t="s">
        <v>47</v>
      </c>
      <c r="N97" s="175" t="e">
        <f>'Orç. Unificado'!#REF!</f>
        <v>#REF!</v>
      </c>
      <c r="O97" s="176" t="e">
        <f>'Orç. Unificado'!#REF!</f>
        <v>#REF!</v>
      </c>
      <c r="P97" s="177" t="e">
        <f>'Orç. Unificado'!#REF!</f>
        <v>#REF!</v>
      </c>
      <c r="Q97" s="178" t="e">
        <f>'Orç. Unificado'!#REF!</f>
        <v>#REF!</v>
      </c>
      <c r="R97" s="164"/>
      <c r="S97" s="165"/>
      <c r="T97" s="166"/>
    </row>
    <row r="98" spans="1:20" ht="13.5" thickBot="1">
      <c r="A98" s="190" t="s">
        <v>7234</v>
      </c>
      <c r="B98" s="369" t="s">
        <v>5867</v>
      </c>
      <c r="C98" s="191" t="s">
        <v>7080</v>
      </c>
      <c r="D98" s="192" t="s">
        <v>5580</v>
      </c>
      <c r="E98" s="199">
        <v>235.6</v>
      </c>
      <c r="F98" s="198">
        <f t="shared" si="4"/>
        <v>8.3986582109717254E-4</v>
      </c>
      <c r="G98" s="196">
        <f t="shared" si="5"/>
        <v>0.99301838365042172</v>
      </c>
      <c r="H98" s="197" t="str">
        <f t="shared" si="3"/>
        <v>C</v>
      </c>
      <c r="M98" s="175" t="s">
        <v>2</v>
      </c>
      <c r="N98" s="175" t="e">
        <f>N97</f>
        <v>#REF!</v>
      </c>
      <c r="O98" s="176" t="e">
        <f>O97</f>
        <v>#REF!</v>
      </c>
      <c r="P98" s="177" t="e">
        <f>P97</f>
        <v>#REF!</v>
      </c>
      <c r="Q98" s="178" t="e">
        <f>SUM(Q96:Q97)</f>
        <v>#REF!</v>
      </c>
      <c r="R98" s="164"/>
      <c r="S98" s="165"/>
      <c r="T98" s="166"/>
    </row>
    <row r="99" spans="1:20" ht="13.5" thickBot="1">
      <c r="A99" s="190" t="s">
        <v>7218</v>
      </c>
      <c r="B99" s="369" t="s">
        <v>5602</v>
      </c>
      <c r="C99" s="191" t="s">
        <v>7128</v>
      </c>
      <c r="D99" s="192" t="s">
        <v>5580</v>
      </c>
      <c r="E99" s="199">
        <v>203</v>
      </c>
      <c r="F99" s="198">
        <f t="shared" si="4"/>
        <v>7.2365348761768266E-4</v>
      </c>
      <c r="G99" s="196">
        <f t="shared" si="5"/>
        <v>0.99374203713803944</v>
      </c>
      <c r="H99" s="197" t="str">
        <f t="shared" si="3"/>
        <v>C</v>
      </c>
      <c r="M99" s="175" t="s">
        <v>259</v>
      </c>
      <c r="N99" s="175" t="e">
        <f>'Orç. Unificado'!#REF!</f>
        <v>#REF!</v>
      </c>
      <c r="O99" s="176" t="e">
        <f>'Orç. Unificado'!#REF!</f>
        <v>#REF!</v>
      </c>
      <c r="P99" s="177" t="e">
        <f>'Orç. Unificado'!#REF!</f>
        <v>#REF!</v>
      </c>
      <c r="Q99" s="178" t="e">
        <f>'Orç. Unificado'!#REF!</f>
        <v>#REF!</v>
      </c>
      <c r="R99" s="164"/>
      <c r="S99" s="165"/>
      <c r="T99" s="166"/>
    </row>
    <row r="100" spans="1:20" ht="13.5" thickBot="1">
      <c r="A100" s="190" t="s">
        <v>7268</v>
      </c>
      <c r="B100" s="369" t="s">
        <v>7281</v>
      </c>
      <c r="C100" s="191" t="s">
        <v>7196</v>
      </c>
      <c r="D100" s="192" t="s">
        <v>5580</v>
      </c>
      <c r="E100" s="199">
        <v>200.29</v>
      </c>
      <c r="F100" s="198">
        <f t="shared" si="4"/>
        <v>7.1399289179776182E-4</v>
      </c>
      <c r="G100" s="196">
        <f t="shared" si="5"/>
        <v>0.99445603002983718</v>
      </c>
      <c r="H100" s="197" t="str">
        <f t="shared" si="3"/>
        <v>C</v>
      </c>
      <c r="M100" s="175" t="s">
        <v>6162</v>
      </c>
      <c r="N100" s="175" t="e">
        <f>'Orç. Unificado'!#REF!</f>
        <v>#REF!</v>
      </c>
      <c r="O100" s="176" t="e">
        <f>'Orç. Unificado'!#REF!</f>
        <v>#REF!</v>
      </c>
      <c r="P100" s="177" t="e">
        <f>'Orç. Unificado'!#REF!</f>
        <v>#REF!</v>
      </c>
      <c r="Q100" s="178" t="e">
        <f>'Orç. Unificado'!#REF!</f>
        <v>#REF!</v>
      </c>
      <c r="R100" s="164"/>
      <c r="S100" s="165"/>
      <c r="T100" s="166"/>
    </row>
    <row r="101" spans="1:20" ht="24.75" thickBot="1">
      <c r="A101" s="190" t="s">
        <v>30</v>
      </c>
      <c r="B101" s="369">
        <v>97622</v>
      </c>
      <c r="C101" s="191" t="s">
        <v>5278</v>
      </c>
      <c r="D101" s="192" t="s">
        <v>136</v>
      </c>
      <c r="E101" s="199">
        <v>181.03</v>
      </c>
      <c r="F101" s="198">
        <f t="shared" si="4"/>
        <v>6.4533493036171964E-4</v>
      </c>
      <c r="G101" s="196">
        <f t="shared" si="5"/>
        <v>0.99510136496019885</v>
      </c>
      <c r="H101" s="197" t="str">
        <f t="shared" si="3"/>
        <v>C</v>
      </c>
      <c r="M101" s="175" t="s">
        <v>6176</v>
      </c>
      <c r="N101" s="175" t="e">
        <f>'Orç. Unificado'!#REF!</f>
        <v>#REF!</v>
      </c>
      <c r="O101" s="176" t="e">
        <f>'Orç. Unificado'!#REF!</f>
        <v>#REF!</v>
      </c>
      <c r="P101" s="177" t="e">
        <f>'Orç. Unificado'!#REF!</f>
        <v>#REF!</v>
      </c>
      <c r="Q101" s="178" t="e">
        <f>'Orç. Unificado'!#REF!</f>
        <v>#REF!</v>
      </c>
      <c r="R101" s="164"/>
      <c r="S101" s="165"/>
      <c r="T101" s="166"/>
    </row>
    <row r="102" spans="1:20" ht="13.5" thickBot="1">
      <c r="A102" s="190" t="s">
        <v>44</v>
      </c>
      <c r="B102" s="369" t="s">
        <v>6147</v>
      </c>
      <c r="C102" s="191" t="s">
        <v>7208</v>
      </c>
      <c r="D102" s="192" t="s">
        <v>5580</v>
      </c>
      <c r="E102" s="199">
        <v>145.54</v>
      </c>
      <c r="F102" s="198">
        <f t="shared" si="4"/>
        <v>5.1882033787131786E-4</v>
      </c>
      <c r="G102" s="196">
        <f t="shared" si="5"/>
        <v>0.99562018529807017</v>
      </c>
      <c r="H102" s="197" t="str">
        <f t="shared" si="3"/>
        <v>C</v>
      </c>
      <c r="M102" s="175" t="s">
        <v>2</v>
      </c>
      <c r="N102" s="175" t="e">
        <f>N101</f>
        <v>#REF!</v>
      </c>
      <c r="O102" s="176" t="e">
        <f>O101</f>
        <v>#REF!</v>
      </c>
      <c r="P102" s="177" t="e">
        <f>P101</f>
        <v>#REF!</v>
      </c>
      <c r="Q102" s="178" t="e">
        <f>SUM(Q99:Q101)</f>
        <v>#REF!</v>
      </c>
      <c r="R102" s="164"/>
      <c r="S102" s="165"/>
      <c r="T102" s="166"/>
    </row>
    <row r="103" spans="1:20" ht="13.5" thickBot="1">
      <c r="A103" s="190" t="s">
        <v>7267</v>
      </c>
      <c r="B103" s="369" t="s">
        <v>7280</v>
      </c>
      <c r="C103" s="191" t="s">
        <v>7193</v>
      </c>
      <c r="D103" s="192" t="s">
        <v>5580</v>
      </c>
      <c r="E103" s="199">
        <v>140.18</v>
      </c>
      <c r="F103" s="198">
        <f t="shared" si="4"/>
        <v>4.9971303396180672E-4</v>
      </c>
      <c r="G103" s="196">
        <f t="shared" si="5"/>
        <v>0.99611989833203196</v>
      </c>
      <c r="H103" s="197" t="str">
        <f t="shared" si="3"/>
        <v>C</v>
      </c>
      <c r="M103" s="175" t="s">
        <v>5872</v>
      </c>
      <c r="N103" s="175" t="e">
        <f>'Orç. Unificado'!#REF!</f>
        <v>#REF!</v>
      </c>
      <c r="O103" s="176" t="e">
        <f>'Orç. Unificado'!#REF!</f>
        <v>#REF!</v>
      </c>
      <c r="P103" s="177" t="e">
        <f>'Orç. Unificado'!#REF!</f>
        <v>#REF!</v>
      </c>
      <c r="Q103" s="178" t="e">
        <f>'Orç. Unificado'!#REF!</f>
        <v>#REF!</v>
      </c>
      <c r="R103" s="164"/>
      <c r="S103" s="165"/>
      <c r="T103" s="166"/>
    </row>
    <row r="104" spans="1:20" ht="13.5" thickBot="1">
      <c r="A104" s="190" t="s">
        <v>244</v>
      </c>
      <c r="B104" s="369" t="s">
        <v>7279</v>
      </c>
      <c r="C104" s="191" t="s">
        <v>7309</v>
      </c>
      <c r="D104" s="192" t="s">
        <v>129</v>
      </c>
      <c r="E104" s="199">
        <v>135.59</v>
      </c>
      <c r="F104" s="198">
        <f t="shared" si="4"/>
        <v>4.8335062259153493E-4</v>
      </c>
      <c r="G104" s="196">
        <f t="shared" si="5"/>
        <v>0.99660324895462349</v>
      </c>
      <c r="H104" s="197" t="str">
        <f t="shared" si="3"/>
        <v>C</v>
      </c>
      <c r="M104" s="175" t="s">
        <v>49</v>
      </c>
      <c r="N104" s="175" t="e">
        <f>'Orç. Unificado'!#REF!</f>
        <v>#REF!</v>
      </c>
      <c r="O104" s="176" t="e">
        <f>'Orç. Unificado'!#REF!</f>
        <v>#REF!</v>
      </c>
      <c r="P104" s="177" t="e">
        <f>'Orç. Unificado'!#REF!</f>
        <v>#REF!</v>
      </c>
      <c r="Q104" s="178" t="e">
        <f>'Orç. Unificado'!#REF!</f>
        <v>#REF!</v>
      </c>
      <c r="R104" s="164"/>
      <c r="S104" s="165"/>
      <c r="T104" s="166"/>
    </row>
    <row r="105" spans="1:20" ht="13.5" thickBot="1">
      <c r="A105" s="190" t="s">
        <v>7219</v>
      </c>
      <c r="B105" s="369" t="s">
        <v>7081</v>
      </c>
      <c r="C105" s="191" t="s">
        <v>7174</v>
      </c>
      <c r="D105" s="192" t="s">
        <v>130</v>
      </c>
      <c r="E105" s="199">
        <v>128</v>
      </c>
      <c r="F105" s="198">
        <f t="shared" si="4"/>
        <v>4.5629382470474571E-4</v>
      </c>
      <c r="G105" s="196">
        <f t="shared" si="5"/>
        <v>0.99705954277932829</v>
      </c>
      <c r="H105" s="197" t="str">
        <f t="shared" si="3"/>
        <v>C</v>
      </c>
      <c r="M105" s="175" t="s">
        <v>2</v>
      </c>
      <c r="N105" s="175" t="e">
        <f>N104</f>
        <v>#REF!</v>
      </c>
      <c r="O105" s="176" t="e">
        <f>O104</f>
        <v>#REF!</v>
      </c>
      <c r="P105" s="177" t="e">
        <f>P104</f>
        <v>#REF!</v>
      </c>
      <c r="Q105" s="178" t="e">
        <f>SUM(Q103:Q104)</f>
        <v>#REF!</v>
      </c>
      <c r="R105" s="164"/>
      <c r="S105" s="165"/>
      <c r="T105" s="166"/>
    </row>
    <row r="106" spans="1:20" ht="13.5" thickBot="1">
      <c r="A106" s="190" t="s">
        <v>29</v>
      </c>
      <c r="B106" s="369" t="s">
        <v>233</v>
      </c>
      <c r="C106" s="191" t="s">
        <v>7112</v>
      </c>
      <c r="D106" s="192" t="s">
        <v>5580</v>
      </c>
      <c r="E106" s="199">
        <v>121.56</v>
      </c>
      <c r="F106" s="198">
        <f t="shared" si="4"/>
        <v>4.3333654164928823E-4</v>
      </c>
      <c r="G106" s="196">
        <f t="shared" si="5"/>
        <v>0.99749287932097763</v>
      </c>
      <c r="H106" s="197" t="str">
        <f t="shared" si="3"/>
        <v>C</v>
      </c>
      <c r="M106" s="175" t="s">
        <v>88</v>
      </c>
      <c r="N106" s="175" t="e">
        <f>'Orç. Unificado'!#REF!</f>
        <v>#REF!</v>
      </c>
      <c r="O106" s="176" t="e">
        <f>'Orç. Unificado'!#REF!</f>
        <v>#REF!</v>
      </c>
      <c r="P106" s="177" t="e">
        <f>'Orç. Unificado'!#REF!</f>
        <v>#REF!</v>
      </c>
      <c r="Q106" s="178" t="e">
        <f>'Orç. Unificado'!#REF!</f>
        <v>#REF!</v>
      </c>
      <c r="R106" s="164"/>
      <c r="S106" s="165"/>
      <c r="T106" s="166"/>
    </row>
    <row r="107" spans="1:20" ht="13.5" thickBot="1">
      <c r="A107" s="190" t="s">
        <v>7230</v>
      </c>
      <c r="B107" s="369">
        <v>86887</v>
      </c>
      <c r="C107" s="191" t="s">
        <v>3862</v>
      </c>
      <c r="D107" s="192" t="s">
        <v>130</v>
      </c>
      <c r="E107" s="199">
        <v>101.58</v>
      </c>
      <c r="F107" s="198">
        <f t="shared" si="4"/>
        <v>3.6211192744928179E-4</v>
      </c>
      <c r="G107" s="196">
        <f t="shared" si="5"/>
        <v>0.99785499124842691</v>
      </c>
      <c r="H107" s="197" t="str">
        <f t="shared" si="3"/>
        <v>C</v>
      </c>
      <c r="M107" s="175" t="s">
        <v>6167</v>
      </c>
      <c r="N107" s="175" t="e">
        <f>'Orç. Unificado'!#REF!</f>
        <v>#REF!</v>
      </c>
      <c r="O107" s="176" t="e">
        <f>'Orç. Unificado'!#REF!</f>
        <v>#REF!</v>
      </c>
      <c r="P107" s="177" t="e">
        <f>'Orç. Unificado'!#REF!</f>
        <v>#REF!</v>
      </c>
      <c r="Q107" s="178" t="e">
        <f>'Orç. Unificado'!#REF!</f>
        <v>#REF!</v>
      </c>
      <c r="R107" s="164"/>
      <c r="S107" s="165"/>
      <c r="T107" s="166"/>
    </row>
    <row r="108" spans="1:20" ht="13.5" thickBot="1">
      <c r="A108" s="190" t="s">
        <v>7235</v>
      </c>
      <c r="B108" s="369" t="s">
        <v>7147</v>
      </c>
      <c r="C108" s="191" t="s">
        <v>7148</v>
      </c>
      <c r="D108" s="192" t="s">
        <v>136</v>
      </c>
      <c r="E108" s="199">
        <v>95.02</v>
      </c>
      <c r="F108" s="198">
        <f t="shared" si="4"/>
        <v>3.3872686893316356E-4</v>
      </c>
      <c r="G108" s="196">
        <f t="shared" si="5"/>
        <v>0.99819371811736013</v>
      </c>
      <c r="H108" s="197" t="str">
        <f t="shared" si="3"/>
        <v>C</v>
      </c>
      <c r="M108" s="175" t="s">
        <v>5877</v>
      </c>
      <c r="N108" s="175" t="e">
        <f>'Orç. Unificado'!#REF!</f>
        <v>#REF!</v>
      </c>
      <c r="O108" s="176" t="e">
        <f>'Orç. Unificado'!#REF!</f>
        <v>#REF!</v>
      </c>
      <c r="P108" s="177" t="e">
        <f>'Orç. Unificado'!#REF!</f>
        <v>#REF!</v>
      </c>
      <c r="Q108" s="178" t="e">
        <f>'Orç. Unificado'!#REF!</f>
        <v>#REF!</v>
      </c>
      <c r="R108" s="164"/>
      <c r="S108" s="165"/>
      <c r="T108" s="166"/>
    </row>
    <row r="109" spans="1:20" ht="13.5" thickBot="1">
      <c r="A109" s="190" t="s">
        <v>45</v>
      </c>
      <c r="B109" s="369" t="s">
        <v>6148</v>
      </c>
      <c r="C109" s="191" t="s">
        <v>7209</v>
      </c>
      <c r="D109" s="192" t="s">
        <v>5580</v>
      </c>
      <c r="E109" s="199">
        <v>91.69</v>
      </c>
      <c r="F109" s="198">
        <f t="shared" si="4"/>
        <v>3.2685609989982917E-4</v>
      </c>
      <c r="G109" s="196">
        <f t="shared" si="5"/>
        <v>0.99852057421725993</v>
      </c>
      <c r="H109" s="197" t="str">
        <f t="shared" si="3"/>
        <v>C</v>
      </c>
      <c r="M109" s="175" t="s">
        <v>256</v>
      </c>
      <c r="N109" s="175" t="e">
        <f>'Orç. Unificado'!#REF!</f>
        <v>#REF!</v>
      </c>
      <c r="O109" s="176" t="e">
        <f>'Orç. Unificado'!#REF!</f>
        <v>#REF!</v>
      </c>
      <c r="P109" s="177" t="e">
        <f>'Orç. Unificado'!#REF!</f>
        <v>#REF!</v>
      </c>
      <c r="Q109" s="178" t="e">
        <f>'Orç. Unificado'!#REF!</f>
        <v>#REF!</v>
      </c>
      <c r="R109" s="164"/>
      <c r="S109" s="165"/>
      <c r="T109" s="166"/>
    </row>
    <row r="110" spans="1:20" ht="13.5" thickBot="1">
      <c r="A110" s="190" t="s">
        <v>7270</v>
      </c>
      <c r="B110" s="369" t="s">
        <v>7283</v>
      </c>
      <c r="C110" s="191" t="s">
        <v>7203</v>
      </c>
      <c r="D110" s="192" t="s">
        <v>5580</v>
      </c>
      <c r="E110" s="199">
        <v>79.930000000000007</v>
      </c>
      <c r="F110" s="198">
        <f t="shared" si="4"/>
        <v>2.8493410475508067E-4</v>
      </c>
      <c r="G110" s="196">
        <f t="shared" si="5"/>
        <v>0.99880550832201498</v>
      </c>
      <c r="H110" s="197" t="str">
        <f t="shared" si="3"/>
        <v>C</v>
      </c>
      <c r="M110" s="175" t="s">
        <v>6156</v>
      </c>
      <c r="N110" s="175" t="e">
        <f>'Orç. Unificado'!#REF!</f>
        <v>#REF!</v>
      </c>
      <c r="O110" s="176" t="e">
        <f>'Orç. Unificado'!#REF!</f>
        <v>#REF!</v>
      </c>
      <c r="P110" s="177" t="e">
        <f>'Orç. Unificado'!#REF!</f>
        <v>#REF!</v>
      </c>
      <c r="Q110" s="178" t="e">
        <f>'Orç. Unificado'!#REF!</f>
        <v>#REF!</v>
      </c>
      <c r="R110" s="164"/>
      <c r="S110" s="165"/>
      <c r="T110" s="166"/>
    </row>
    <row r="111" spans="1:20" ht="13.5" thickBot="1">
      <c r="A111" s="190" t="s">
        <v>7231</v>
      </c>
      <c r="B111" s="369" t="s">
        <v>5863</v>
      </c>
      <c r="C111" s="191" t="s">
        <v>7079</v>
      </c>
      <c r="D111" s="192" t="s">
        <v>5580</v>
      </c>
      <c r="E111" s="199">
        <v>71.78</v>
      </c>
      <c r="F111" s="198">
        <f t="shared" si="4"/>
        <v>2.5588102138520818E-4</v>
      </c>
      <c r="G111" s="196">
        <f t="shared" si="5"/>
        <v>0.99906138934340016</v>
      </c>
      <c r="H111" s="197" t="str">
        <f t="shared" si="3"/>
        <v>C</v>
      </c>
      <c r="M111" s="175" t="s">
        <v>2</v>
      </c>
      <c r="N111" s="175" t="e">
        <f>N110</f>
        <v>#REF!</v>
      </c>
      <c r="O111" s="176" t="e">
        <f>O110</f>
        <v>#REF!</v>
      </c>
      <c r="P111" s="177" t="e">
        <f>P110</f>
        <v>#REF!</v>
      </c>
      <c r="Q111" s="178" t="e">
        <f>SUM(Q106:Q110)</f>
        <v>#REF!</v>
      </c>
      <c r="R111" s="164"/>
      <c r="S111" s="165"/>
      <c r="T111" s="166"/>
    </row>
    <row r="112" spans="1:20" ht="13.5" thickBot="1">
      <c r="A112" s="190" t="s">
        <v>7237</v>
      </c>
      <c r="B112" s="369" t="s">
        <v>40</v>
      </c>
      <c r="C112" s="191" t="s">
        <v>207</v>
      </c>
      <c r="D112" s="192" t="s">
        <v>132</v>
      </c>
      <c r="E112" s="199">
        <v>59.37</v>
      </c>
      <c r="F112" s="198">
        <f t="shared" si="4"/>
        <v>2.1164190916188089E-4</v>
      </c>
      <c r="G112" s="196">
        <f t="shared" si="5"/>
        <v>0.99927303125256206</v>
      </c>
      <c r="H112" s="197" t="str">
        <f t="shared" si="3"/>
        <v>C</v>
      </c>
      <c r="M112" s="175" t="s">
        <v>6159</v>
      </c>
      <c r="N112" s="175" t="e">
        <f>'Orç. Unificado'!#REF!</f>
        <v>#REF!</v>
      </c>
      <c r="O112" s="176" t="e">
        <f>'Orç. Unificado'!#REF!</f>
        <v>#REF!</v>
      </c>
      <c r="P112" s="177" t="e">
        <f>'Orç. Unificado'!#REF!</f>
        <v>#REF!</v>
      </c>
      <c r="Q112" s="178" t="e">
        <f>'Orç. Unificado'!#REF!</f>
        <v>#REF!</v>
      </c>
      <c r="R112" s="164"/>
      <c r="S112" s="165"/>
      <c r="T112" s="166"/>
    </row>
    <row r="113" spans="1:20" ht="24.75" thickBot="1">
      <c r="A113" s="190" t="s">
        <v>7228</v>
      </c>
      <c r="B113" s="369">
        <v>86877</v>
      </c>
      <c r="C113" s="191" t="s">
        <v>3853</v>
      </c>
      <c r="D113" s="192" t="s">
        <v>130</v>
      </c>
      <c r="E113" s="199">
        <v>55.65</v>
      </c>
      <c r="F113" s="198">
        <f t="shared" si="4"/>
        <v>1.9838086988139921E-4</v>
      </c>
      <c r="G113" s="196">
        <f t="shared" si="5"/>
        <v>0.9994714121224435</v>
      </c>
      <c r="H113" s="197" t="str">
        <f t="shared" si="3"/>
        <v>C</v>
      </c>
      <c r="M113" s="175"/>
      <c r="N113" s="175"/>
      <c r="O113" s="176"/>
      <c r="P113" s="177"/>
      <c r="Q113" s="178"/>
      <c r="R113" s="164"/>
      <c r="S113" s="165"/>
      <c r="T113" s="166"/>
    </row>
    <row r="114" spans="1:20" ht="13.5" thickBot="1">
      <c r="A114" s="190" t="s">
        <v>26</v>
      </c>
      <c r="B114" s="369" t="s">
        <v>151</v>
      </c>
      <c r="C114" s="191" t="s">
        <v>7108</v>
      </c>
      <c r="D114" s="192" t="s">
        <v>5580</v>
      </c>
      <c r="E114" s="199">
        <v>40.44</v>
      </c>
      <c r="F114" s="198">
        <f t="shared" si="4"/>
        <v>1.441603302426556E-4</v>
      </c>
      <c r="G114" s="196">
        <f t="shared" si="5"/>
        <v>0.99961557245268617</v>
      </c>
      <c r="H114" s="197" t="str">
        <f t="shared" si="3"/>
        <v>C</v>
      </c>
      <c r="M114" s="175" t="s">
        <v>253</v>
      </c>
      <c r="N114" s="175" t="e">
        <f>'Orç. Unificado'!#REF!</f>
        <v>#REF!</v>
      </c>
      <c r="O114" s="176" t="e">
        <f>'Orç. Unificado'!#REF!</f>
        <v>#REF!</v>
      </c>
      <c r="P114" s="177" t="e">
        <f>'Orç. Unificado'!#REF!</f>
        <v>#REF!</v>
      </c>
      <c r="Q114" s="178" t="e">
        <f>'Orç. Unificado'!#REF!</f>
        <v>#REF!</v>
      </c>
      <c r="R114" s="164"/>
      <c r="S114" s="165"/>
      <c r="T114" s="166"/>
    </row>
    <row r="115" spans="1:20" ht="13.5" thickBot="1">
      <c r="A115" s="190" t="s">
        <v>7236</v>
      </c>
      <c r="B115" s="369">
        <v>93358</v>
      </c>
      <c r="C115" s="191" t="s">
        <v>5762</v>
      </c>
      <c r="D115" s="192" t="s">
        <v>136</v>
      </c>
      <c r="E115" s="199">
        <v>31.47</v>
      </c>
      <c r="F115" s="198">
        <f t="shared" si="4"/>
        <v>1.1218411455826834E-4</v>
      </c>
      <c r="G115" s="196">
        <f t="shared" si="5"/>
        <v>0.99972775656724444</v>
      </c>
      <c r="H115" s="197" t="str">
        <f t="shared" si="3"/>
        <v>C</v>
      </c>
      <c r="M115" s="175" t="s">
        <v>6150</v>
      </c>
      <c r="N115" s="175" t="e">
        <f>'Orç. Unificado'!#REF!</f>
        <v>#REF!</v>
      </c>
      <c r="O115" s="176" t="e">
        <f>'Orç. Unificado'!#REF!</f>
        <v>#REF!</v>
      </c>
      <c r="P115" s="177" t="e">
        <f>'Orç. Unificado'!#REF!</f>
        <v>#REF!</v>
      </c>
      <c r="Q115" s="178" t="e">
        <f>'Orç. Unificado'!#REF!</f>
        <v>#REF!</v>
      </c>
      <c r="R115" s="164"/>
      <c r="S115" s="165"/>
      <c r="T115" s="166"/>
    </row>
    <row r="116" spans="1:20" ht="13.5" thickBot="1">
      <c r="A116" s="190" t="s">
        <v>32</v>
      </c>
      <c r="B116" s="369" t="s">
        <v>5866</v>
      </c>
      <c r="C116" s="191" t="s">
        <v>7113</v>
      </c>
      <c r="D116" s="192" t="s">
        <v>132</v>
      </c>
      <c r="E116" s="199">
        <v>26.62</v>
      </c>
      <c r="F116" s="198">
        <f t="shared" si="4"/>
        <v>9.489485635656509E-5</v>
      </c>
      <c r="G116" s="196">
        <f t="shared" si="5"/>
        <v>0.99982265142360105</v>
      </c>
      <c r="H116" s="197" t="str">
        <f t="shared" si="3"/>
        <v>C</v>
      </c>
      <c r="M116" s="175" t="s">
        <v>6173</v>
      </c>
      <c r="N116" s="175" t="e">
        <f>'Orç. Unificado'!#REF!</f>
        <v>#REF!</v>
      </c>
      <c r="O116" s="176" t="e">
        <f>'Orç. Unificado'!#REF!</f>
        <v>#REF!</v>
      </c>
      <c r="P116" s="177" t="e">
        <f>'Orç. Unificado'!#REF!</f>
        <v>#REF!</v>
      </c>
      <c r="Q116" s="178" t="e">
        <f>'Orç. Unificado'!#REF!</f>
        <v>#REF!</v>
      </c>
      <c r="R116" s="164"/>
      <c r="S116" s="165"/>
      <c r="T116" s="166"/>
    </row>
    <row r="117" spans="1:20" ht="13.5" thickBot="1">
      <c r="A117" s="190" t="s">
        <v>25</v>
      </c>
      <c r="B117" s="369" t="s">
        <v>7090</v>
      </c>
      <c r="C117" s="191" t="s">
        <v>7089</v>
      </c>
      <c r="D117" s="192" t="s">
        <v>130</v>
      </c>
      <c r="E117" s="199">
        <v>23.54</v>
      </c>
      <c r="F117" s="198">
        <f t="shared" si="4"/>
        <v>8.3915286199607144E-5</v>
      </c>
      <c r="G117" s="196">
        <f t="shared" si="5"/>
        <v>0.9999065667098006</v>
      </c>
      <c r="H117" s="197" t="str">
        <f t="shared" si="3"/>
        <v>C</v>
      </c>
      <c r="M117" s="175" t="s">
        <v>2</v>
      </c>
      <c r="N117" s="175" t="e">
        <f>N116</f>
        <v>#REF!</v>
      </c>
      <c r="O117" s="176" t="e">
        <f>O116</f>
        <v>#REF!</v>
      </c>
      <c r="P117" s="177" t="e">
        <f>P116</f>
        <v>#REF!</v>
      </c>
      <c r="Q117" s="178" t="e">
        <f>SUM(Q112:Q116)</f>
        <v>#REF!</v>
      </c>
      <c r="R117" s="164"/>
      <c r="S117" s="165"/>
      <c r="T117" s="166"/>
    </row>
    <row r="118" spans="1:20" ht="24.75" thickBot="1">
      <c r="A118" s="190" t="s">
        <v>7239</v>
      </c>
      <c r="B118" s="369">
        <v>87624</v>
      </c>
      <c r="C118" s="191" t="s">
        <v>4670</v>
      </c>
      <c r="D118" s="192" t="s">
        <v>132</v>
      </c>
      <c r="E118" s="199">
        <v>16.690000000000001</v>
      </c>
      <c r="F118" s="198">
        <f t="shared" si="4"/>
        <v>5.9496436986892236E-5</v>
      </c>
      <c r="G118" s="196">
        <f t="shared" si="5"/>
        <v>0.99996606314678749</v>
      </c>
      <c r="H118" s="197" t="str">
        <f t="shared" si="3"/>
        <v>C</v>
      </c>
      <c r="M118" s="175" t="s">
        <v>6187</v>
      </c>
      <c r="N118" s="175" t="e">
        <f>'Orç. Unificado'!#REF!</f>
        <v>#REF!</v>
      </c>
      <c r="O118" s="176" t="e">
        <f>'Orç. Unificado'!#REF!</f>
        <v>#REF!</v>
      </c>
      <c r="P118" s="177" t="e">
        <f>'Orç. Unificado'!#REF!</f>
        <v>#REF!</v>
      </c>
      <c r="Q118" s="178" t="e">
        <f>'Orç. Unificado'!#REF!</f>
        <v>#REF!</v>
      </c>
      <c r="R118" s="164"/>
      <c r="S118" s="165"/>
      <c r="T118" s="166"/>
    </row>
    <row r="119" spans="1:20" ht="13.5" thickBot="1">
      <c r="A119" s="190" t="s">
        <v>7238</v>
      </c>
      <c r="B119" s="369">
        <v>94342</v>
      </c>
      <c r="C119" s="191" t="s">
        <v>4198</v>
      </c>
      <c r="D119" s="192" t="s">
        <v>136</v>
      </c>
      <c r="E119" s="199">
        <v>9.52</v>
      </c>
      <c r="F119" s="198">
        <f t="shared" si="4"/>
        <v>3.3936853212415462E-5</v>
      </c>
      <c r="G119" s="196">
        <f t="shared" si="5"/>
        <v>0.99999999999999989</v>
      </c>
      <c r="H119" s="197" t="str">
        <f t="shared" si="3"/>
        <v>C</v>
      </c>
      <c r="M119" s="175" t="s">
        <v>246</v>
      </c>
      <c r="N119" s="175" t="e">
        <f>'Orç. Unificado'!#REF!</f>
        <v>#REF!</v>
      </c>
      <c r="O119" s="176" t="e">
        <f>'Orç. Unificado'!#REF!</f>
        <v>#REF!</v>
      </c>
      <c r="P119" s="177" t="e">
        <f>'Orç. Unificado'!#REF!</f>
        <v>#REF!</v>
      </c>
      <c r="Q119" s="178" t="e">
        <f>'Orç. Unificado'!#REF!</f>
        <v>#REF!</v>
      </c>
      <c r="R119" s="164"/>
      <c r="S119" s="165"/>
      <c r="T119" s="166"/>
    </row>
    <row r="120" spans="1:20">
      <c r="A120" s="157"/>
      <c r="B120" s="157"/>
      <c r="C120" s="157"/>
      <c r="D120" s="163"/>
      <c r="E120" s="157"/>
    </row>
    <row r="121" spans="1:20">
      <c r="A121" s="157"/>
      <c r="B121" s="157"/>
      <c r="C121" s="157"/>
      <c r="D121" s="163"/>
      <c r="E121" s="157"/>
    </row>
    <row r="122" spans="1:20">
      <c r="A122" s="157"/>
      <c r="B122" s="157"/>
      <c r="C122" s="157"/>
      <c r="D122" s="163"/>
      <c r="E122" s="157"/>
      <c r="F122" s="157"/>
      <c r="G122" s="157"/>
      <c r="H122" s="157"/>
    </row>
    <row r="123" spans="1:20">
      <c r="A123" s="157"/>
      <c r="B123" s="157"/>
      <c r="C123" s="157"/>
      <c r="D123" s="163"/>
      <c r="E123" s="157"/>
      <c r="F123" s="157"/>
      <c r="G123" s="157"/>
      <c r="H123" s="157"/>
    </row>
    <row r="124" spans="1:20">
      <c r="A124" s="157"/>
      <c r="B124" s="157"/>
      <c r="C124" s="157"/>
      <c r="D124" s="163"/>
      <c r="E124" s="157"/>
      <c r="F124" s="157"/>
      <c r="G124" s="157"/>
      <c r="H124" s="157"/>
    </row>
    <row r="125" spans="1:20">
      <c r="A125" s="157"/>
      <c r="B125" s="157"/>
      <c r="C125" s="157"/>
      <c r="D125" s="163"/>
      <c r="E125" s="157"/>
      <c r="F125" s="157"/>
      <c r="G125" s="157"/>
      <c r="H125" s="157"/>
    </row>
    <row r="126" spans="1:20">
      <c r="A126" s="157"/>
      <c r="B126" s="157"/>
      <c r="C126" s="157"/>
      <c r="D126" s="163"/>
      <c r="E126" s="157"/>
      <c r="F126" s="157"/>
      <c r="G126" s="157"/>
      <c r="H126" s="157"/>
    </row>
    <row r="127" spans="1:20">
      <c r="A127" s="157"/>
      <c r="B127" s="157"/>
      <c r="C127" s="157"/>
      <c r="D127" s="163"/>
      <c r="E127" s="157"/>
      <c r="F127" s="157"/>
      <c r="G127" s="157"/>
      <c r="H127" s="157"/>
    </row>
    <row r="128" spans="1:20">
      <c r="A128" s="157"/>
      <c r="B128" s="157"/>
      <c r="C128" s="157"/>
      <c r="D128" s="163"/>
      <c r="E128" s="157"/>
      <c r="F128" s="157"/>
      <c r="G128" s="157"/>
      <c r="H128" s="157"/>
    </row>
    <row r="129" spans="1:17">
      <c r="A129" s="157"/>
      <c r="B129" s="157"/>
      <c r="C129" s="157"/>
      <c r="D129" s="163"/>
      <c r="E129" s="157"/>
      <c r="F129" s="157"/>
      <c r="G129" s="157"/>
      <c r="H129" s="157"/>
    </row>
    <row r="130" spans="1:17">
      <c r="A130" s="157"/>
      <c r="B130" s="157"/>
      <c r="C130" s="157"/>
      <c r="D130" s="163"/>
      <c r="E130" s="157"/>
      <c r="F130" s="157"/>
      <c r="G130" s="157"/>
      <c r="H130" s="157"/>
    </row>
    <row r="131" spans="1:17">
      <c r="A131" s="157"/>
      <c r="B131" s="157"/>
      <c r="C131" s="157"/>
      <c r="D131" s="163"/>
      <c r="E131" s="157"/>
      <c r="F131" s="157"/>
      <c r="G131" s="157"/>
      <c r="H131" s="157"/>
    </row>
    <row r="132" spans="1:17">
      <c r="A132" s="157"/>
      <c r="B132" s="157"/>
      <c r="C132" s="157"/>
      <c r="D132" s="163"/>
      <c r="E132" s="157"/>
      <c r="F132" s="157"/>
      <c r="G132" s="157"/>
      <c r="H132" s="157"/>
    </row>
    <row r="133" spans="1:17">
      <c r="A133" s="157"/>
      <c r="B133" s="157"/>
      <c r="C133" s="157"/>
      <c r="D133" s="163"/>
      <c r="E133" s="157"/>
      <c r="F133" s="157"/>
      <c r="G133" s="157"/>
      <c r="H133" s="157"/>
    </row>
    <row r="134" spans="1:17">
      <c r="A134" s="157"/>
      <c r="B134" s="157"/>
      <c r="C134" s="157"/>
      <c r="D134" s="163"/>
      <c r="E134" s="157"/>
      <c r="F134" s="157"/>
      <c r="G134" s="157"/>
      <c r="H134" s="157"/>
    </row>
    <row r="135" spans="1:17">
      <c r="A135" s="157"/>
      <c r="B135" s="157"/>
      <c r="C135" s="157"/>
      <c r="D135" s="163"/>
      <c r="E135" s="157"/>
      <c r="F135" s="157"/>
      <c r="G135" s="157"/>
      <c r="H135" s="157"/>
    </row>
    <row r="136" spans="1:17">
      <c r="A136" s="157"/>
      <c r="B136" s="157"/>
      <c r="C136" s="157"/>
      <c r="D136" s="163"/>
      <c r="E136" s="157"/>
      <c r="F136" s="157"/>
      <c r="G136" s="157"/>
      <c r="H136" s="157"/>
    </row>
    <row r="144" spans="1:17">
      <c r="M144" s="167"/>
      <c r="N144" s="167"/>
      <c r="O144" s="167"/>
      <c r="P144" s="167"/>
      <c r="Q144" s="167"/>
    </row>
    <row r="145" spans="13:17">
      <c r="M145" s="167"/>
      <c r="N145" s="167"/>
      <c r="O145" s="167"/>
      <c r="P145" s="167"/>
      <c r="Q145" s="167"/>
    </row>
    <row r="146" spans="13:17">
      <c r="M146" s="167"/>
      <c r="N146" s="167"/>
      <c r="O146" s="167"/>
      <c r="P146" s="167"/>
      <c r="Q146" s="167"/>
    </row>
    <row r="148" spans="13:17">
      <c r="M148" s="167"/>
      <c r="N148" s="167"/>
      <c r="O148" s="167"/>
      <c r="P148" s="167"/>
      <c r="Q148" s="167"/>
    </row>
    <row r="149" spans="13:17">
      <c r="M149" s="167"/>
      <c r="N149" s="167"/>
      <c r="O149" s="167"/>
      <c r="P149" s="167"/>
      <c r="Q149" s="167"/>
    </row>
    <row r="150" spans="13:17">
      <c r="M150" s="167"/>
      <c r="N150" s="167"/>
      <c r="O150" s="167"/>
      <c r="P150" s="167"/>
      <c r="Q150" s="167"/>
    </row>
    <row r="151" spans="13:17">
      <c r="M151" s="167"/>
      <c r="N151" s="167"/>
      <c r="O151" s="167"/>
      <c r="P151" s="167"/>
      <c r="Q151" s="167"/>
    </row>
    <row r="157" spans="13:17">
      <c r="M157" s="167"/>
      <c r="N157" s="167"/>
      <c r="O157" s="167"/>
      <c r="P157" s="167"/>
      <c r="Q157" s="167"/>
    </row>
    <row r="158" spans="13:17">
      <c r="M158" s="167"/>
      <c r="N158" s="167"/>
      <c r="O158" s="167"/>
      <c r="P158" s="167"/>
      <c r="Q158" s="167"/>
    </row>
    <row r="159" spans="13:17">
      <c r="M159" s="167"/>
      <c r="N159" s="167"/>
      <c r="O159" s="167"/>
      <c r="P159" s="167"/>
      <c r="Q159" s="167"/>
    </row>
    <row r="160" spans="13:17">
      <c r="M160" s="167"/>
      <c r="N160" s="167"/>
      <c r="O160" s="167"/>
      <c r="P160" s="167"/>
      <c r="Q160" s="167"/>
    </row>
    <row r="161" spans="13:17">
      <c r="M161" s="167"/>
      <c r="N161" s="167"/>
      <c r="O161" s="167"/>
      <c r="P161" s="167"/>
      <c r="Q161" s="167"/>
    </row>
    <row r="203" spans="13:17">
      <c r="M203" s="167"/>
      <c r="N203" s="167"/>
      <c r="O203" s="167"/>
      <c r="P203" s="167"/>
      <c r="Q203" s="167"/>
    </row>
    <row r="204" spans="13:17">
      <c r="M204" s="167"/>
      <c r="N204" s="167"/>
      <c r="O204" s="167"/>
      <c r="P204" s="167"/>
      <c r="Q204" s="167"/>
    </row>
    <row r="225" spans="13:17">
      <c r="M225" s="167"/>
      <c r="N225" s="167"/>
      <c r="O225" s="167"/>
      <c r="P225" s="167"/>
      <c r="Q225" s="167"/>
    </row>
    <row r="226" spans="13:17">
      <c r="M226" s="167"/>
      <c r="N226" s="167"/>
      <c r="O226" s="167"/>
      <c r="P226" s="167"/>
      <c r="Q226" s="167"/>
    </row>
  </sheetData>
  <sortState ref="A31:H139">
    <sortCondition descending="1" ref="E31"/>
  </sortState>
  <mergeCells count="4">
    <mergeCell ref="F3:H3"/>
    <mergeCell ref="F4:H4"/>
    <mergeCell ref="A7:G7"/>
    <mergeCell ref="A8:G8"/>
  </mergeCells>
  <printOptions horizontalCentered="1"/>
  <pageMargins left="0.51181102362204722" right="0.51181102362204722" top="0.78740157480314965" bottom="0.78740157480314965" header="0.31496062992125984" footer="0.31496062992125984"/>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48"/>
  <sheetViews>
    <sheetView zoomScale="130" zoomScaleNormal="130" workbookViewId="0">
      <selection activeCell="G10" sqref="G10"/>
    </sheetView>
  </sheetViews>
  <sheetFormatPr defaultRowHeight="14.25"/>
  <cols>
    <col min="1" max="1" width="12.42578125" style="4" bestFit="1" customWidth="1"/>
    <col min="2" max="2" width="71.85546875" style="4" customWidth="1"/>
    <col min="3" max="3" width="9.140625" style="138"/>
    <col min="4" max="4" width="17.85546875" style="4" customWidth="1"/>
    <col min="5" max="5" width="12.28515625" style="38" customWidth="1"/>
    <col min="6" max="6" width="17.5703125" style="7" customWidth="1"/>
    <col min="7" max="7" width="17.5703125" style="4" customWidth="1"/>
    <col min="8" max="9" width="18.7109375" style="4" customWidth="1"/>
    <col min="10" max="11" width="13.42578125" style="4" customWidth="1"/>
    <col min="12" max="12" width="14.140625" style="4" customWidth="1"/>
    <col min="13" max="13" width="14.5703125" style="4" bestFit="1" customWidth="1"/>
    <col min="14" max="16384" width="9.140625" style="4"/>
  </cols>
  <sheetData>
    <row r="1" spans="1:6" ht="15">
      <c r="A1" s="359"/>
      <c r="B1" s="359" t="s">
        <v>12545</v>
      </c>
      <c r="C1" s="360"/>
      <c r="D1" s="448" t="s">
        <v>12554</v>
      </c>
      <c r="E1" s="449"/>
      <c r="F1" s="362"/>
    </row>
    <row r="2" spans="1:6" ht="15">
      <c r="A2" s="359"/>
      <c r="B2" s="359"/>
      <c r="C2" s="360"/>
      <c r="D2" s="359"/>
      <c r="E2" s="361"/>
    </row>
    <row r="3" spans="1:6" s="44" customFormat="1" ht="24">
      <c r="A3" s="267" t="s">
        <v>5696</v>
      </c>
      <c r="B3" s="268" t="s">
        <v>266</v>
      </c>
      <c r="C3" s="269" t="s">
        <v>146</v>
      </c>
      <c r="D3" s="269" t="s">
        <v>268</v>
      </c>
      <c r="E3" s="269" t="s">
        <v>7094</v>
      </c>
    </row>
    <row r="4" spans="1:6" s="44" customFormat="1" ht="12.75">
      <c r="A4" s="209"/>
      <c r="B4" s="210" t="s">
        <v>14</v>
      </c>
      <c r="C4" s="211"/>
      <c r="D4" s="211"/>
      <c r="E4" s="270"/>
    </row>
    <row r="5" spans="1:6" s="44" customFormat="1" ht="12.75">
      <c r="A5" s="271" t="s">
        <v>7074</v>
      </c>
      <c r="B5" s="248" t="s">
        <v>7092</v>
      </c>
      <c r="C5" s="249" t="s">
        <v>134</v>
      </c>
      <c r="D5" s="250">
        <v>573.38</v>
      </c>
      <c r="E5" s="272" t="s">
        <v>6184</v>
      </c>
    </row>
    <row r="6" spans="1:6" s="44" customFormat="1" ht="12.75">
      <c r="A6" s="273" t="s">
        <v>7056</v>
      </c>
      <c r="B6" s="245" t="s">
        <v>7093</v>
      </c>
      <c r="C6" s="246" t="s">
        <v>130</v>
      </c>
      <c r="D6" s="247">
        <v>58.17</v>
      </c>
      <c r="E6" s="274" t="s">
        <v>6184</v>
      </c>
    </row>
    <row r="7" spans="1:6" s="44" customFormat="1" ht="12.75">
      <c r="A7" s="273" t="s">
        <v>12543</v>
      </c>
      <c r="B7" s="245" t="s">
        <v>12544</v>
      </c>
      <c r="C7" s="246" t="s">
        <v>130</v>
      </c>
      <c r="D7" s="247">
        <v>86</v>
      </c>
      <c r="E7" s="274" t="s">
        <v>6170</v>
      </c>
    </row>
    <row r="8" spans="1:6" s="44" customFormat="1" ht="12.75">
      <c r="A8" s="273" t="s">
        <v>7293</v>
      </c>
      <c r="B8" s="245" t="s">
        <v>7128</v>
      </c>
      <c r="C8" s="246" t="s">
        <v>7294</v>
      </c>
      <c r="D8" s="247">
        <v>65.44</v>
      </c>
      <c r="E8" s="274" t="s">
        <v>6184</v>
      </c>
    </row>
    <row r="9" spans="1:6" s="44" customFormat="1" ht="12.75">
      <c r="A9" s="273" t="s">
        <v>7058</v>
      </c>
      <c r="B9" s="245" t="s">
        <v>7098</v>
      </c>
      <c r="C9" s="246" t="s">
        <v>130</v>
      </c>
      <c r="D9" s="247">
        <v>683.95</v>
      </c>
      <c r="E9" s="274" t="s">
        <v>6184</v>
      </c>
    </row>
    <row r="10" spans="1:6" s="44" customFormat="1" ht="12.75">
      <c r="A10" s="273" t="s">
        <v>7059</v>
      </c>
      <c r="B10" s="245" t="s">
        <v>7099</v>
      </c>
      <c r="C10" s="246" t="s">
        <v>136</v>
      </c>
      <c r="D10" s="247">
        <v>50</v>
      </c>
      <c r="E10" s="274" t="s">
        <v>6184</v>
      </c>
    </row>
    <row r="11" spans="1:6" s="44" customFormat="1" ht="12.75">
      <c r="A11" s="273" t="s">
        <v>7289</v>
      </c>
      <c r="B11" s="245" t="s">
        <v>7290</v>
      </c>
      <c r="C11" s="246" t="s">
        <v>129</v>
      </c>
      <c r="D11" s="247">
        <v>3.02</v>
      </c>
      <c r="E11" s="274" t="s">
        <v>6184</v>
      </c>
    </row>
    <row r="12" spans="1:6" s="44" customFormat="1" ht="12.75">
      <c r="A12" s="273" t="s">
        <v>7063</v>
      </c>
      <c r="B12" s="245" t="s">
        <v>7066</v>
      </c>
      <c r="C12" s="246" t="s">
        <v>130</v>
      </c>
      <c r="D12" s="247">
        <v>800</v>
      </c>
      <c r="E12" s="274" t="s">
        <v>6170</v>
      </c>
    </row>
    <row r="13" spans="1:6" s="44" customFormat="1" ht="12.75">
      <c r="A13" s="273" t="s">
        <v>7067</v>
      </c>
      <c r="B13" s="245" t="s">
        <v>7068</v>
      </c>
      <c r="C13" s="246" t="s">
        <v>130</v>
      </c>
      <c r="D13" s="247">
        <v>800</v>
      </c>
      <c r="E13" s="274" t="s">
        <v>6170</v>
      </c>
    </row>
    <row r="14" spans="1:6" s="44" customFormat="1" ht="12.75">
      <c r="A14" s="273" t="s">
        <v>7064</v>
      </c>
      <c r="B14" s="245" t="s">
        <v>7065</v>
      </c>
      <c r="C14" s="246" t="s">
        <v>130</v>
      </c>
      <c r="D14" s="247">
        <v>800</v>
      </c>
      <c r="E14" s="274" t="s">
        <v>6170</v>
      </c>
    </row>
    <row r="15" spans="1:6" s="44" customFormat="1" ht="12.75">
      <c r="A15" s="273" t="s">
        <v>7082</v>
      </c>
      <c r="B15" s="245" t="s">
        <v>7100</v>
      </c>
      <c r="C15" s="246" t="s">
        <v>132</v>
      </c>
      <c r="D15" s="247">
        <v>2.5</v>
      </c>
      <c r="E15" s="274" t="s">
        <v>6170</v>
      </c>
    </row>
    <row r="16" spans="1:6" s="44" customFormat="1" ht="48">
      <c r="A16" s="273" t="s">
        <v>7069</v>
      </c>
      <c r="B16" s="245" t="s">
        <v>7101</v>
      </c>
      <c r="C16" s="246" t="s">
        <v>130</v>
      </c>
      <c r="D16" s="247">
        <v>85.96</v>
      </c>
      <c r="E16" s="274" t="s">
        <v>7071</v>
      </c>
    </row>
    <row r="17" spans="1:5" s="44" customFormat="1" ht="48">
      <c r="A17" s="273" t="s">
        <v>7070</v>
      </c>
      <c r="B17" s="245" t="s">
        <v>7102</v>
      </c>
      <c r="C17" s="246" t="s">
        <v>130</v>
      </c>
      <c r="D17" s="247">
        <v>226.5</v>
      </c>
      <c r="E17" s="274" t="s">
        <v>7071</v>
      </c>
    </row>
    <row r="18" spans="1:5" s="44" customFormat="1" ht="12.75">
      <c r="A18" s="273" t="s">
        <v>189</v>
      </c>
      <c r="B18" s="245" t="s">
        <v>7103</v>
      </c>
      <c r="C18" s="246" t="s">
        <v>130</v>
      </c>
      <c r="D18" s="247">
        <v>2.7</v>
      </c>
      <c r="E18" s="274" t="s">
        <v>6170</v>
      </c>
    </row>
    <row r="19" spans="1:5" s="44" customFormat="1" ht="12.75">
      <c r="A19" s="273" t="s">
        <v>7090</v>
      </c>
      <c r="B19" s="245" t="s">
        <v>7089</v>
      </c>
      <c r="C19" s="246" t="s">
        <v>130</v>
      </c>
      <c r="D19" s="247">
        <v>9.2100000000000009</v>
      </c>
      <c r="E19" s="274" t="s">
        <v>6184</v>
      </c>
    </row>
    <row r="20" spans="1:5" s="44" customFormat="1" ht="12.75">
      <c r="A20" s="273" t="s">
        <v>7134</v>
      </c>
      <c r="B20" s="245" t="s">
        <v>7110</v>
      </c>
      <c r="C20" s="246" t="s">
        <v>132</v>
      </c>
      <c r="D20" s="247">
        <v>14.29</v>
      </c>
      <c r="E20" s="274" t="s">
        <v>6184</v>
      </c>
    </row>
    <row r="21" spans="1:5" s="44" customFormat="1" ht="12.75">
      <c r="A21" s="273" t="s">
        <v>5694</v>
      </c>
      <c r="B21" s="245" t="s">
        <v>27</v>
      </c>
      <c r="C21" s="246" t="s">
        <v>132</v>
      </c>
      <c r="D21" s="247">
        <v>14.29</v>
      </c>
      <c r="E21" s="274" t="s">
        <v>6184</v>
      </c>
    </row>
    <row r="22" spans="1:5" s="44" customFormat="1" ht="12.75">
      <c r="A22" s="273" t="s">
        <v>5866</v>
      </c>
      <c r="B22" s="245" t="s">
        <v>7113</v>
      </c>
      <c r="C22" s="246" t="s">
        <v>132</v>
      </c>
      <c r="D22" s="247">
        <v>18.600000000000001</v>
      </c>
      <c r="E22" s="274" t="s">
        <v>6184</v>
      </c>
    </row>
    <row r="23" spans="1:5" s="44" customFormat="1" ht="12.75">
      <c r="A23" s="273" t="s">
        <v>7114</v>
      </c>
      <c r="B23" s="245" t="s">
        <v>7115</v>
      </c>
      <c r="C23" s="246" t="s">
        <v>132</v>
      </c>
      <c r="D23" s="247">
        <v>3.78</v>
      </c>
      <c r="E23" s="274" t="s">
        <v>6184</v>
      </c>
    </row>
    <row r="24" spans="1:5" s="44" customFormat="1" ht="12.75">
      <c r="A24" s="209"/>
      <c r="B24" s="210" t="s">
        <v>80</v>
      </c>
      <c r="C24" s="211"/>
      <c r="D24" s="211"/>
      <c r="E24" s="270"/>
    </row>
    <row r="25" spans="1:5" s="44" customFormat="1" ht="12.75">
      <c r="A25" s="273" t="s">
        <v>7081</v>
      </c>
      <c r="B25" s="245" t="s">
        <v>7174</v>
      </c>
      <c r="C25" s="246" t="s">
        <v>130</v>
      </c>
      <c r="D25" s="247">
        <v>50.07</v>
      </c>
      <c r="E25" s="274" t="s">
        <v>6184</v>
      </c>
    </row>
    <row r="26" spans="1:5" s="44" customFormat="1" ht="24">
      <c r="A26" s="273" t="s">
        <v>7075</v>
      </c>
      <c r="B26" s="245" t="s">
        <v>7179</v>
      </c>
      <c r="C26" s="246" t="s">
        <v>130</v>
      </c>
      <c r="D26" s="247">
        <v>414.9</v>
      </c>
      <c r="E26" s="274" t="s">
        <v>6170</v>
      </c>
    </row>
    <row r="27" spans="1:5" s="44" customFormat="1" ht="24">
      <c r="A27" s="273" t="s">
        <v>7077</v>
      </c>
      <c r="B27" s="245" t="s">
        <v>7183</v>
      </c>
      <c r="C27" s="246" t="s">
        <v>130</v>
      </c>
      <c r="D27" s="247">
        <v>244.5</v>
      </c>
      <c r="E27" s="274" t="s">
        <v>6170</v>
      </c>
    </row>
    <row r="28" spans="1:5" s="44" customFormat="1" ht="12.75">
      <c r="A28" s="273" t="s">
        <v>7084</v>
      </c>
      <c r="B28" s="245" t="s">
        <v>7184</v>
      </c>
      <c r="C28" s="246" t="s">
        <v>130</v>
      </c>
      <c r="D28" s="247">
        <v>69.25</v>
      </c>
      <c r="E28" s="274" t="s">
        <v>6170</v>
      </c>
    </row>
    <row r="29" spans="1:5" s="44" customFormat="1" ht="24">
      <c r="A29" s="273" t="s">
        <v>7083</v>
      </c>
      <c r="B29" s="245" t="s">
        <v>7185</v>
      </c>
      <c r="C29" s="246" t="s">
        <v>130</v>
      </c>
      <c r="D29" s="247">
        <v>258.85000000000002</v>
      </c>
      <c r="E29" s="274" t="s">
        <v>6170</v>
      </c>
    </row>
    <row r="30" spans="1:5" s="44" customFormat="1" ht="12.75">
      <c r="A30" s="273" t="s">
        <v>7087</v>
      </c>
      <c r="B30" s="245" t="s">
        <v>7190</v>
      </c>
      <c r="C30" s="246" t="s">
        <v>130</v>
      </c>
      <c r="D30" s="247">
        <v>16.829999999999998</v>
      </c>
      <c r="E30" s="274" t="s">
        <v>6170</v>
      </c>
    </row>
    <row r="31" spans="1:5" s="44" customFormat="1" ht="12.75">
      <c r="A31" s="209"/>
      <c r="B31" s="210" t="s">
        <v>96</v>
      </c>
      <c r="C31" s="211"/>
      <c r="D31" s="211"/>
      <c r="E31" s="270"/>
    </row>
    <row r="32" spans="1:5" s="44" customFormat="1" ht="12.75">
      <c r="A32" s="273" t="s">
        <v>7147</v>
      </c>
      <c r="B32" s="245" t="s">
        <v>7148</v>
      </c>
      <c r="C32" s="246" t="s">
        <v>136</v>
      </c>
      <c r="D32" s="247">
        <v>185.84</v>
      </c>
      <c r="E32" s="274" t="s">
        <v>6184</v>
      </c>
    </row>
    <row r="33" spans="1:5" s="44" customFormat="1" ht="12.75">
      <c r="A33" s="273" t="s">
        <v>40</v>
      </c>
      <c r="B33" s="245" t="s">
        <v>207</v>
      </c>
      <c r="C33" s="246" t="s">
        <v>132</v>
      </c>
      <c r="D33" s="247">
        <v>18.96</v>
      </c>
      <c r="E33" s="274" t="s">
        <v>6184</v>
      </c>
    </row>
    <row r="34" spans="1:5" s="44" customFormat="1" ht="12.75">
      <c r="A34" s="273" t="s">
        <v>7166</v>
      </c>
      <c r="B34" s="245" t="s">
        <v>7167</v>
      </c>
      <c r="C34" s="246" t="s">
        <v>129</v>
      </c>
      <c r="D34" s="247">
        <v>586.08000000000004</v>
      </c>
      <c r="E34" s="274" t="s">
        <v>6184</v>
      </c>
    </row>
    <row r="35" spans="1:5" s="44" customFormat="1" ht="36">
      <c r="A35" s="273" t="s">
        <v>7169</v>
      </c>
      <c r="B35" s="245" t="s">
        <v>7170</v>
      </c>
      <c r="C35" s="246" t="s">
        <v>132</v>
      </c>
      <c r="D35" s="247">
        <v>76.41</v>
      </c>
      <c r="E35" s="274" t="s">
        <v>6184</v>
      </c>
    </row>
    <row r="36" spans="1:5" s="44" customFormat="1" ht="12.75">
      <c r="A36" s="209"/>
      <c r="B36" s="210" t="s">
        <v>115</v>
      </c>
      <c r="C36" s="211"/>
      <c r="D36" s="211"/>
      <c r="E36" s="270"/>
    </row>
    <row r="37" spans="1:5" s="44" customFormat="1" ht="12.75">
      <c r="A37" s="273" t="s">
        <v>7296</v>
      </c>
      <c r="B37" s="245" t="s">
        <v>7297</v>
      </c>
      <c r="C37" s="246" t="s">
        <v>7298</v>
      </c>
      <c r="D37" s="247">
        <v>3</v>
      </c>
      <c r="E37" s="274" t="s">
        <v>6184</v>
      </c>
    </row>
    <row r="38" spans="1:5" s="44" customFormat="1" ht="12.75">
      <c r="A38" s="273" t="s">
        <v>7073</v>
      </c>
      <c r="B38" s="245" t="s">
        <v>7106</v>
      </c>
      <c r="C38" s="246" t="s">
        <v>132</v>
      </c>
      <c r="D38" s="247">
        <v>0.75</v>
      </c>
      <c r="E38" s="274" t="s">
        <v>6170</v>
      </c>
    </row>
    <row r="39" spans="1:5" s="44" customFormat="1" ht="36">
      <c r="A39" s="273" t="s">
        <v>7086</v>
      </c>
      <c r="B39" s="245" t="s">
        <v>6169</v>
      </c>
      <c r="C39" s="246" t="s">
        <v>130</v>
      </c>
      <c r="D39" s="247">
        <v>440.63</v>
      </c>
      <c r="E39" s="274" t="s">
        <v>6184</v>
      </c>
    </row>
    <row r="40" spans="1:5" s="44" customFormat="1" ht="12.75">
      <c r="A40" s="273" t="s">
        <v>7306</v>
      </c>
      <c r="B40" s="245" t="s">
        <v>7307</v>
      </c>
      <c r="C40" s="246" t="s">
        <v>129</v>
      </c>
      <c r="D40" s="247">
        <v>23.18</v>
      </c>
      <c r="E40" s="274" t="s">
        <v>6170</v>
      </c>
    </row>
    <row r="41" spans="1:5" s="44" customFormat="1" ht="12.75">
      <c r="A41" s="273" t="s">
        <v>7194</v>
      </c>
      <c r="B41" s="245" t="s">
        <v>7195</v>
      </c>
      <c r="C41" s="246" t="s">
        <v>130</v>
      </c>
      <c r="D41" s="247">
        <v>104.9</v>
      </c>
      <c r="E41" s="274" t="s">
        <v>6170</v>
      </c>
    </row>
    <row r="42" spans="1:5" s="44" customFormat="1" ht="12.75">
      <c r="A42" s="273" t="s">
        <v>7198</v>
      </c>
      <c r="B42" s="245" t="s">
        <v>7197</v>
      </c>
      <c r="C42" s="246" t="s">
        <v>130</v>
      </c>
      <c r="D42" s="247">
        <v>151.93</v>
      </c>
      <c r="E42" s="274" t="s">
        <v>6170</v>
      </c>
    </row>
    <row r="43" spans="1:5" s="44" customFormat="1" ht="12.75">
      <c r="A43" s="273" t="s">
        <v>7200</v>
      </c>
      <c r="B43" s="245" t="s">
        <v>7199</v>
      </c>
      <c r="C43" s="246" t="s">
        <v>130</v>
      </c>
      <c r="D43" s="247">
        <v>162</v>
      </c>
      <c r="E43" s="274" t="s">
        <v>6170</v>
      </c>
    </row>
    <row r="44" spans="1:5" s="44" customFormat="1" ht="12.75">
      <c r="A44" s="273" t="s">
        <v>7204</v>
      </c>
      <c r="B44" s="245" t="s">
        <v>7205</v>
      </c>
      <c r="C44" s="246" t="s">
        <v>130</v>
      </c>
      <c r="D44" s="247">
        <v>173.45</v>
      </c>
      <c r="E44" s="274" t="s">
        <v>6170</v>
      </c>
    </row>
    <row r="45" spans="1:5" s="44" customFormat="1" ht="12.75">
      <c r="A45" s="209"/>
      <c r="B45" s="210" t="s">
        <v>120</v>
      </c>
      <c r="C45" s="211"/>
      <c r="D45" s="211"/>
      <c r="E45" s="270"/>
    </row>
    <row r="46" spans="1:5" s="44" customFormat="1" ht="12.75">
      <c r="A46" s="273" t="s">
        <v>188</v>
      </c>
      <c r="B46" s="245" t="s">
        <v>7286</v>
      </c>
      <c r="C46" s="246" t="s">
        <v>134</v>
      </c>
      <c r="D46" s="247">
        <v>30</v>
      </c>
      <c r="E46" s="274" t="s">
        <v>6170</v>
      </c>
    </row>
    <row r="47" spans="1:5" s="44" customFormat="1" ht="12.75">
      <c r="A47" s="273" t="s">
        <v>7302</v>
      </c>
      <c r="B47" s="245" t="s">
        <v>7303</v>
      </c>
      <c r="C47" s="246" t="s">
        <v>134</v>
      </c>
      <c r="D47" s="247">
        <v>394.99</v>
      </c>
      <c r="E47" s="274" t="s">
        <v>6170</v>
      </c>
    </row>
    <row r="48" spans="1:5" s="44" customFormat="1" ht="12.75">
      <c r="A48" s="275" t="s">
        <v>7305</v>
      </c>
      <c r="B48" s="276" t="s">
        <v>7304</v>
      </c>
      <c r="C48" s="277" t="s">
        <v>134</v>
      </c>
      <c r="D48" s="278">
        <v>180</v>
      </c>
      <c r="E48" s="279" t="s">
        <v>6170</v>
      </c>
    </row>
  </sheetData>
  <mergeCells count="1">
    <mergeCell ref="D1:E1"/>
  </mergeCells>
  <printOptions horizontalCentered="1" verticalCentered="1"/>
  <pageMargins left="0.98402777777777795" right="0.39374999999999999" top="0.98402777777777795" bottom="0.59027777777777801" header="0.51180555555555496" footer="0.51180555555555496"/>
  <pageSetup paperSize="9" scale="32" firstPageNumber="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509"/>
  <sheetViews>
    <sheetView zoomScaleNormal="100" workbookViewId="0">
      <selection activeCell="A4" sqref="A4"/>
    </sheetView>
  </sheetViews>
  <sheetFormatPr defaultRowHeight="12.75"/>
  <cols>
    <col min="1" max="1" width="24.5703125" style="76" customWidth="1"/>
    <col min="2" max="2" width="48.7109375" style="76" customWidth="1"/>
    <col min="3" max="3" width="8.140625" style="76" customWidth="1"/>
    <col min="4" max="4" width="38.7109375" style="76" customWidth="1"/>
    <col min="5" max="5" width="21.140625" style="76" customWidth="1"/>
    <col min="6" max="6" width="12.42578125" style="76" customWidth="1"/>
    <col min="7" max="250" width="9.140625" style="76"/>
    <col min="251" max="251" width="70.28515625" style="76" customWidth="1"/>
    <col min="252" max="252" width="17.5703125" style="76" customWidth="1"/>
    <col min="253" max="253" width="70.28515625" style="76" customWidth="1"/>
    <col min="254" max="254" width="17.5703125" style="76" customWidth="1"/>
    <col min="255" max="255" width="15.28515625" style="76" customWidth="1"/>
    <col min="256" max="256" width="48.7109375" style="76" customWidth="1"/>
    <col min="257" max="257" width="24.5703125" style="76" customWidth="1"/>
    <col min="258" max="258" width="48.7109375" style="76" customWidth="1"/>
    <col min="259" max="259" width="8.140625" style="76" customWidth="1"/>
    <col min="260" max="260" width="38.7109375" style="76" customWidth="1"/>
    <col min="261" max="261" width="21.140625" style="76" customWidth="1"/>
    <col min="262" max="262" width="82" style="76" customWidth="1"/>
    <col min="263" max="506" width="9.140625" style="76"/>
    <col min="507" max="507" width="70.28515625" style="76" customWidth="1"/>
    <col min="508" max="508" width="17.5703125" style="76" customWidth="1"/>
    <col min="509" max="509" width="70.28515625" style="76" customWidth="1"/>
    <col min="510" max="510" width="17.5703125" style="76" customWidth="1"/>
    <col min="511" max="511" width="15.28515625" style="76" customWidth="1"/>
    <col min="512" max="512" width="48.7109375" style="76" customWidth="1"/>
    <col min="513" max="513" width="24.5703125" style="76" customWidth="1"/>
    <col min="514" max="514" width="48.7109375" style="76" customWidth="1"/>
    <col min="515" max="515" width="8.140625" style="76" customWidth="1"/>
    <col min="516" max="516" width="38.7109375" style="76" customWidth="1"/>
    <col min="517" max="517" width="21.140625" style="76" customWidth="1"/>
    <col min="518" max="518" width="82" style="76" customWidth="1"/>
    <col min="519" max="762" width="9.140625" style="76"/>
    <col min="763" max="763" width="70.28515625" style="76" customWidth="1"/>
    <col min="764" max="764" width="17.5703125" style="76" customWidth="1"/>
    <col min="765" max="765" width="70.28515625" style="76" customWidth="1"/>
    <col min="766" max="766" width="17.5703125" style="76" customWidth="1"/>
    <col min="767" max="767" width="15.28515625" style="76" customWidth="1"/>
    <col min="768" max="768" width="48.7109375" style="76" customWidth="1"/>
    <col min="769" max="769" width="24.5703125" style="76" customWidth="1"/>
    <col min="770" max="770" width="48.7109375" style="76" customWidth="1"/>
    <col min="771" max="771" width="8.140625" style="76" customWidth="1"/>
    <col min="772" max="772" width="38.7109375" style="76" customWidth="1"/>
    <col min="773" max="773" width="21.140625" style="76" customWidth="1"/>
    <col min="774" max="774" width="82" style="76" customWidth="1"/>
    <col min="775" max="1018" width="9.140625" style="76"/>
    <col min="1019" max="1019" width="70.28515625" style="76" customWidth="1"/>
    <col min="1020" max="1020" width="17.5703125" style="76" customWidth="1"/>
    <col min="1021" max="1021" width="70.28515625" style="76" customWidth="1"/>
    <col min="1022" max="1022" width="17.5703125" style="76" customWidth="1"/>
    <col min="1023" max="1023" width="15.28515625" style="76" customWidth="1"/>
    <col min="1024" max="1024" width="48.7109375" style="76" customWidth="1"/>
    <col min="1025" max="1025" width="24.5703125" style="76" customWidth="1"/>
    <col min="1026" max="1026" width="48.7109375" style="76" customWidth="1"/>
    <col min="1027" max="1027" width="8.140625" style="76" customWidth="1"/>
    <col min="1028" max="1028" width="38.7109375" style="76" customWidth="1"/>
    <col min="1029" max="1029" width="21.140625" style="76" customWidth="1"/>
    <col min="1030" max="1030" width="82" style="76" customWidth="1"/>
    <col min="1031" max="1274" width="9.140625" style="76"/>
    <col min="1275" max="1275" width="70.28515625" style="76" customWidth="1"/>
    <col min="1276" max="1276" width="17.5703125" style="76" customWidth="1"/>
    <col min="1277" max="1277" width="70.28515625" style="76" customWidth="1"/>
    <col min="1278" max="1278" width="17.5703125" style="76" customWidth="1"/>
    <col min="1279" max="1279" width="15.28515625" style="76" customWidth="1"/>
    <col min="1280" max="1280" width="48.7109375" style="76" customWidth="1"/>
    <col min="1281" max="1281" width="24.5703125" style="76" customWidth="1"/>
    <col min="1282" max="1282" width="48.7109375" style="76" customWidth="1"/>
    <col min="1283" max="1283" width="8.140625" style="76" customWidth="1"/>
    <col min="1284" max="1284" width="38.7109375" style="76" customWidth="1"/>
    <col min="1285" max="1285" width="21.140625" style="76" customWidth="1"/>
    <col min="1286" max="1286" width="82" style="76" customWidth="1"/>
    <col min="1287" max="1530" width="9.140625" style="76"/>
    <col min="1531" max="1531" width="70.28515625" style="76" customWidth="1"/>
    <col min="1532" max="1532" width="17.5703125" style="76" customWidth="1"/>
    <col min="1533" max="1533" width="70.28515625" style="76" customWidth="1"/>
    <col min="1534" max="1534" width="17.5703125" style="76" customWidth="1"/>
    <col min="1535" max="1535" width="15.28515625" style="76" customWidth="1"/>
    <col min="1536" max="1536" width="48.7109375" style="76" customWidth="1"/>
    <col min="1537" max="1537" width="24.5703125" style="76" customWidth="1"/>
    <col min="1538" max="1538" width="48.7109375" style="76" customWidth="1"/>
    <col min="1539" max="1539" width="8.140625" style="76" customWidth="1"/>
    <col min="1540" max="1540" width="38.7109375" style="76" customWidth="1"/>
    <col min="1541" max="1541" width="21.140625" style="76" customWidth="1"/>
    <col min="1542" max="1542" width="82" style="76" customWidth="1"/>
    <col min="1543" max="1786" width="9.140625" style="76"/>
    <col min="1787" max="1787" width="70.28515625" style="76" customWidth="1"/>
    <col min="1788" max="1788" width="17.5703125" style="76" customWidth="1"/>
    <col min="1789" max="1789" width="70.28515625" style="76" customWidth="1"/>
    <col min="1790" max="1790" width="17.5703125" style="76" customWidth="1"/>
    <col min="1791" max="1791" width="15.28515625" style="76" customWidth="1"/>
    <col min="1792" max="1792" width="48.7109375" style="76" customWidth="1"/>
    <col min="1793" max="1793" width="24.5703125" style="76" customWidth="1"/>
    <col min="1794" max="1794" width="48.7109375" style="76" customWidth="1"/>
    <col min="1795" max="1795" width="8.140625" style="76" customWidth="1"/>
    <col min="1796" max="1796" width="38.7109375" style="76" customWidth="1"/>
    <col min="1797" max="1797" width="21.140625" style="76" customWidth="1"/>
    <col min="1798" max="1798" width="82" style="76" customWidth="1"/>
    <col min="1799" max="2042" width="9.140625" style="76"/>
    <col min="2043" max="2043" width="70.28515625" style="76" customWidth="1"/>
    <col min="2044" max="2044" width="17.5703125" style="76" customWidth="1"/>
    <col min="2045" max="2045" width="70.28515625" style="76" customWidth="1"/>
    <col min="2046" max="2046" width="17.5703125" style="76" customWidth="1"/>
    <col min="2047" max="2047" width="15.28515625" style="76" customWidth="1"/>
    <col min="2048" max="2048" width="48.7109375" style="76" customWidth="1"/>
    <col min="2049" max="2049" width="24.5703125" style="76" customWidth="1"/>
    <col min="2050" max="2050" width="48.7109375" style="76" customWidth="1"/>
    <col min="2051" max="2051" width="8.140625" style="76" customWidth="1"/>
    <col min="2052" max="2052" width="38.7109375" style="76" customWidth="1"/>
    <col min="2053" max="2053" width="21.140625" style="76" customWidth="1"/>
    <col min="2054" max="2054" width="82" style="76" customWidth="1"/>
    <col min="2055" max="2298" width="9.140625" style="76"/>
    <col min="2299" max="2299" width="70.28515625" style="76" customWidth="1"/>
    <col min="2300" max="2300" width="17.5703125" style="76" customWidth="1"/>
    <col min="2301" max="2301" width="70.28515625" style="76" customWidth="1"/>
    <col min="2302" max="2302" width="17.5703125" style="76" customWidth="1"/>
    <col min="2303" max="2303" width="15.28515625" style="76" customWidth="1"/>
    <col min="2304" max="2304" width="48.7109375" style="76" customWidth="1"/>
    <col min="2305" max="2305" width="24.5703125" style="76" customWidth="1"/>
    <col min="2306" max="2306" width="48.7109375" style="76" customWidth="1"/>
    <col min="2307" max="2307" width="8.140625" style="76" customWidth="1"/>
    <col min="2308" max="2308" width="38.7109375" style="76" customWidth="1"/>
    <col min="2309" max="2309" width="21.140625" style="76" customWidth="1"/>
    <col min="2310" max="2310" width="82" style="76" customWidth="1"/>
    <col min="2311" max="2554" width="9.140625" style="76"/>
    <col min="2555" max="2555" width="70.28515625" style="76" customWidth="1"/>
    <col min="2556" max="2556" width="17.5703125" style="76" customWidth="1"/>
    <col min="2557" max="2557" width="70.28515625" style="76" customWidth="1"/>
    <col min="2558" max="2558" width="17.5703125" style="76" customWidth="1"/>
    <col min="2559" max="2559" width="15.28515625" style="76" customWidth="1"/>
    <col min="2560" max="2560" width="48.7109375" style="76" customWidth="1"/>
    <col min="2561" max="2561" width="24.5703125" style="76" customWidth="1"/>
    <col min="2562" max="2562" width="48.7109375" style="76" customWidth="1"/>
    <col min="2563" max="2563" width="8.140625" style="76" customWidth="1"/>
    <col min="2564" max="2564" width="38.7109375" style="76" customWidth="1"/>
    <col min="2565" max="2565" width="21.140625" style="76" customWidth="1"/>
    <col min="2566" max="2566" width="82" style="76" customWidth="1"/>
    <col min="2567" max="2810" width="9.140625" style="76"/>
    <col min="2811" max="2811" width="70.28515625" style="76" customWidth="1"/>
    <col min="2812" max="2812" width="17.5703125" style="76" customWidth="1"/>
    <col min="2813" max="2813" width="70.28515625" style="76" customWidth="1"/>
    <col min="2814" max="2814" width="17.5703125" style="76" customWidth="1"/>
    <col min="2815" max="2815" width="15.28515625" style="76" customWidth="1"/>
    <col min="2816" max="2816" width="48.7109375" style="76" customWidth="1"/>
    <col min="2817" max="2817" width="24.5703125" style="76" customWidth="1"/>
    <col min="2818" max="2818" width="48.7109375" style="76" customWidth="1"/>
    <col min="2819" max="2819" width="8.140625" style="76" customWidth="1"/>
    <col min="2820" max="2820" width="38.7109375" style="76" customWidth="1"/>
    <col min="2821" max="2821" width="21.140625" style="76" customWidth="1"/>
    <col min="2822" max="2822" width="82" style="76" customWidth="1"/>
    <col min="2823" max="3066" width="9.140625" style="76"/>
    <col min="3067" max="3067" width="70.28515625" style="76" customWidth="1"/>
    <col min="3068" max="3068" width="17.5703125" style="76" customWidth="1"/>
    <col min="3069" max="3069" width="70.28515625" style="76" customWidth="1"/>
    <col min="3070" max="3070" width="17.5703125" style="76" customWidth="1"/>
    <col min="3071" max="3071" width="15.28515625" style="76" customWidth="1"/>
    <col min="3072" max="3072" width="48.7109375" style="76" customWidth="1"/>
    <col min="3073" max="3073" width="24.5703125" style="76" customWidth="1"/>
    <col min="3074" max="3074" width="48.7109375" style="76" customWidth="1"/>
    <col min="3075" max="3075" width="8.140625" style="76" customWidth="1"/>
    <col min="3076" max="3076" width="38.7109375" style="76" customWidth="1"/>
    <col min="3077" max="3077" width="21.140625" style="76" customWidth="1"/>
    <col min="3078" max="3078" width="82" style="76" customWidth="1"/>
    <col min="3079" max="3322" width="9.140625" style="76"/>
    <col min="3323" max="3323" width="70.28515625" style="76" customWidth="1"/>
    <col min="3324" max="3324" width="17.5703125" style="76" customWidth="1"/>
    <col min="3325" max="3325" width="70.28515625" style="76" customWidth="1"/>
    <col min="3326" max="3326" width="17.5703125" style="76" customWidth="1"/>
    <col min="3327" max="3327" width="15.28515625" style="76" customWidth="1"/>
    <col min="3328" max="3328" width="48.7109375" style="76" customWidth="1"/>
    <col min="3329" max="3329" width="24.5703125" style="76" customWidth="1"/>
    <col min="3330" max="3330" width="48.7109375" style="76" customWidth="1"/>
    <col min="3331" max="3331" width="8.140625" style="76" customWidth="1"/>
    <col min="3332" max="3332" width="38.7109375" style="76" customWidth="1"/>
    <col min="3333" max="3333" width="21.140625" style="76" customWidth="1"/>
    <col min="3334" max="3334" width="82" style="76" customWidth="1"/>
    <col min="3335" max="3578" width="9.140625" style="76"/>
    <col min="3579" max="3579" width="70.28515625" style="76" customWidth="1"/>
    <col min="3580" max="3580" width="17.5703125" style="76" customWidth="1"/>
    <col min="3581" max="3581" width="70.28515625" style="76" customWidth="1"/>
    <col min="3582" max="3582" width="17.5703125" style="76" customWidth="1"/>
    <col min="3583" max="3583" width="15.28515625" style="76" customWidth="1"/>
    <col min="3584" max="3584" width="48.7109375" style="76" customWidth="1"/>
    <col min="3585" max="3585" width="24.5703125" style="76" customWidth="1"/>
    <col min="3586" max="3586" width="48.7109375" style="76" customWidth="1"/>
    <col min="3587" max="3587" width="8.140625" style="76" customWidth="1"/>
    <col min="3588" max="3588" width="38.7109375" style="76" customWidth="1"/>
    <col min="3589" max="3589" width="21.140625" style="76" customWidth="1"/>
    <col min="3590" max="3590" width="82" style="76" customWidth="1"/>
    <col min="3591" max="3834" width="9.140625" style="76"/>
    <col min="3835" max="3835" width="70.28515625" style="76" customWidth="1"/>
    <col min="3836" max="3836" width="17.5703125" style="76" customWidth="1"/>
    <col min="3837" max="3837" width="70.28515625" style="76" customWidth="1"/>
    <col min="3838" max="3838" width="17.5703125" style="76" customWidth="1"/>
    <col min="3839" max="3839" width="15.28515625" style="76" customWidth="1"/>
    <col min="3840" max="3840" width="48.7109375" style="76" customWidth="1"/>
    <col min="3841" max="3841" width="24.5703125" style="76" customWidth="1"/>
    <col min="3842" max="3842" width="48.7109375" style="76" customWidth="1"/>
    <col min="3843" max="3843" width="8.140625" style="76" customWidth="1"/>
    <col min="3844" max="3844" width="38.7109375" style="76" customWidth="1"/>
    <col min="3845" max="3845" width="21.140625" style="76" customWidth="1"/>
    <col min="3846" max="3846" width="82" style="76" customWidth="1"/>
    <col min="3847" max="4090" width="9.140625" style="76"/>
    <col min="4091" max="4091" width="70.28515625" style="76" customWidth="1"/>
    <col min="4092" max="4092" width="17.5703125" style="76" customWidth="1"/>
    <col min="4093" max="4093" width="70.28515625" style="76" customWidth="1"/>
    <col min="4094" max="4094" width="17.5703125" style="76" customWidth="1"/>
    <col min="4095" max="4095" width="15.28515625" style="76" customWidth="1"/>
    <col min="4096" max="4096" width="48.7109375" style="76" customWidth="1"/>
    <col min="4097" max="4097" width="24.5703125" style="76" customWidth="1"/>
    <col min="4098" max="4098" width="48.7109375" style="76" customWidth="1"/>
    <col min="4099" max="4099" width="8.140625" style="76" customWidth="1"/>
    <col min="4100" max="4100" width="38.7109375" style="76" customWidth="1"/>
    <col min="4101" max="4101" width="21.140625" style="76" customWidth="1"/>
    <col min="4102" max="4102" width="82" style="76" customWidth="1"/>
    <col min="4103" max="4346" width="9.140625" style="76"/>
    <col min="4347" max="4347" width="70.28515625" style="76" customWidth="1"/>
    <col min="4348" max="4348" width="17.5703125" style="76" customWidth="1"/>
    <col min="4349" max="4349" width="70.28515625" style="76" customWidth="1"/>
    <col min="4350" max="4350" width="17.5703125" style="76" customWidth="1"/>
    <col min="4351" max="4351" width="15.28515625" style="76" customWidth="1"/>
    <col min="4352" max="4352" width="48.7109375" style="76" customWidth="1"/>
    <col min="4353" max="4353" width="24.5703125" style="76" customWidth="1"/>
    <col min="4354" max="4354" width="48.7109375" style="76" customWidth="1"/>
    <col min="4355" max="4355" width="8.140625" style="76" customWidth="1"/>
    <col min="4356" max="4356" width="38.7109375" style="76" customWidth="1"/>
    <col min="4357" max="4357" width="21.140625" style="76" customWidth="1"/>
    <col min="4358" max="4358" width="82" style="76" customWidth="1"/>
    <col min="4359" max="4602" width="9.140625" style="76"/>
    <col min="4603" max="4603" width="70.28515625" style="76" customWidth="1"/>
    <col min="4604" max="4604" width="17.5703125" style="76" customWidth="1"/>
    <col min="4605" max="4605" width="70.28515625" style="76" customWidth="1"/>
    <col min="4606" max="4606" width="17.5703125" style="76" customWidth="1"/>
    <col min="4607" max="4607" width="15.28515625" style="76" customWidth="1"/>
    <col min="4608" max="4608" width="48.7109375" style="76" customWidth="1"/>
    <col min="4609" max="4609" width="24.5703125" style="76" customWidth="1"/>
    <col min="4610" max="4610" width="48.7109375" style="76" customWidth="1"/>
    <col min="4611" max="4611" width="8.140625" style="76" customWidth="1"/>
    <col min="4612" max="4612" width="38.7109375" style="76" customWidth="1"/>
    <col min="4613" max="4613" width="21.140625" style="76" customWidth="1"/>
    <col min="4614" max="4614" width="82" style="76" customWidth="1"/>
    <col min="4615" max="4858" width="9.140625" style="76"/>
    <col min="4859" max="4859" width="70.28515625" style="76" customWidth="1"/>
    <col min="4860" max="4860" width="17.5703125" style="76" customWidth="1"/>
    <col min="4861" max="4861" width="70.28515625" style="76" customWidth="1"/>
    <col min="4862" max="4862" width="17.5703125" style="76" customWidth="1"/>
    <col min="4863" max="4863" width="15.28515625" style="76" customWidth="1"/>
    <col min="4864" max="4864" width="48.7109375" style="76" customWidth="1"/>
    <col min="4865" max="4865" width="24.5703125" style="76" customWidth="1"/>
    <col min="4866" max="4866" width="48.7109375" style="76" customWidth="1"/>
    <col min="4867" max="4867" width="8.140625" style="76" customWidth="1"/>
    <col min="4868" max="4868" width="38.7109375" style="76" customWidth="1"/>
    <col min="4869" max="4869" width="21.140625" style="76" customWidth="1"/>
    <col min="4870" max="4870" width="82" style="76" customWidth="1"/>
    <col min="4871" max="5114" width="9.140625" style="76"/>
    <col min="5115" max="5115" width="70.28515625" style="76" customWidth="1"/>
    <col min="5116" max="5116" width="17.5703125" style="76" customWidth="1"/>
    <col min="5117" max="5117" width="70.28515625" style="76" customWidth="1"/>
    <col min="5118" max="5118" width="17.5703125" style="76" customWidth="1"/>
    <col min="5119" max="5119" width="15.28515625" style="76" customWidth="1"/>
    <col min="5120" max="5120" width="48.7109375" style="76" customWidth="1"/>
    <col min="5121" max="5121" width="24.5703125" style="76" customWidth="1"/>
    <col min="5122" max="5122" width="48.7109375" style="76" customWidth="1"/>
    <col min="5123" max="5123" width="8.140625" style="76" customWidth="1"/>
    <col min="5124" max="5124" width="38.7109375" style="76" customWidth="1"/>
    <col min="5125" max="5125" width="21.140625" style="76" customWidth="1"/>
    <col min="5126" max="5126" width="82" style="76" customWidth="1"/>
    <col min="5127" max="5370" width="9.140625" style="76"/>
    <col min="5371" max="5371" width="70.28515625" style="76" customWidth="1"/>
    <col min="5372" max="5372" width="17.5703125" style="76" customWidth="1"/>
    <col min="5373" max="5373" width="70.28515625" style="76" customWidth="1"/>
    <col min="5374" max="5374" width="17.5703125" style="76" customWidth="1"/>
    <col min="5375" max="5375" width="15.28515625" style="76" customWidth="1"/>
    <col min="5376" max="5376" width="48.7109375" style="76" customWidth="1"/>
    <col min="5377" max="5377" width="24.5703125" style="76" customWidth="1"/>
    <col min="5378" max="5378" width="48.7109375" style="76" customWidth="1"/>
    <col min="5379" max="5379" width="8.140625" style="76" customWidth="1"/>
    <col min="5380" max="5380" width="38.7109375" style="76" customWidth="1"/>
    <col min="5381" max="5381" width="21.140625" style="76" customWidth="1"/>
    <col min="5382" max="5382" width="82" style="76" customWidth="1"/>
    <col min="5383" max="5626" width="9.140625" style="76"/>
    <col min="5627" max="5627" width="70.28515625" style="76" customWidth="1"/>
    <col min="5628" max="5628" width="17.5703125" style="76" customWidth="1"/>
    <col min="5629" max="5629" width="70.28515625" style="76" customWidth="1"/>
    <col min="5630" max="5630" width="17.5703125" style="76" customWidth="1"/>
    <col min="5631" max="5631" width="15.28515625" style="76" customWidth="1"/>
    <col min="5632" max="5632" width="48.7109375" style="76" customWidth="1"/>
    <col min="5633" max="5633" width="24.5703125" style="76" customWidth="1"/>
    <col min="5634" max="5634" width="48.7109375" style="76" customWidth="1"/>
    <col min="5635" max="5635" width="8.140625" style="76" customWidth="1"/>
    <col min="5636" max="5636" width="38.7109375" style="76" customWidth="1"/>
    <col min="5637" max="5637" width="21.140625" style="76" customWidth="1"/>
    <col min="5638" max="5638" width="82" style="76" customWidth="1"/>
    <col min="5639" max="5882" width="9.140625" style="76"/>
    <col min="5883" max="5883" width="70.28515625" style="76" customWidth="1"/>
    <col min="5884" max="5884" width="17.5703125" style="76" customWidth="1"/>
    <col min="5885" max="5885" width="70.28515625" style="76" customWidth="1"/>
    <col min="5886" max="5886" width="17.5703125" style="76" customWidth="1"/>
    <col min="5887" max="5887" width="15.28515625" style="76" customWidth="1"/>
    <col min="5888" max="5888" width="48.7109375" style="76" customWidth="1"/>
    <col min="5889" max="5889" width="24.5703125" style="76" customWidth="1"/>
    <col min="5890" max="5890" width="48.7109375" style="76" customWidth="1"/>
    <col min="5891" max="5891" width="8.140625" style="76" customWidth="1"/>
    <col min="5892" max="5892" width="38.7109375" style="76" customWidth="1"/>
    <col min="5893" max="5893" width="21.140625" style="76" customWidth="1"/>
    <col min="5894" max="5894" width="82" style="76" customWidth="1"/>
    <col min="5895" max="6138" width="9.140625" style="76"/>
    <col min="6139" max="6139" width="70.28515625" style="76" customWidth="1"/>
    <col min="6140" max="6140" width="17.5703125" style="76" customWidth="1"/>
    <col min="6141" max="6141" width="70.28515625" style="76" customWidth="1"/>
    <col min="6142" max="6142" width="17.5703125" style="76" customWidth="1"/>
    <col min="6143" max="6143" width="15.28515625" style="76" customWidth="1"/>
    <col min="6144" max="6144" width="48.7109375" style="76" customWidth="1"/>
    <col min="6145" max="6145" width="24.5703125" style="76" customWidth="1"/>
    <col min="6146" max="6146" width="48.7109375" style="76" customWidth="1"/>
    <col min="6147" max="6147" width="8.140625" style="76" customWidth="1"/>
    <col min="6148" max="6148" width="38.7109375" style="76" customWidth="1"/>
    <col min="6149" max="6149" width="21.140625" style="76" customWidth="1"/>
    <col min="6150" max="6150" width="82" style="76" customWidth="1"/>
    <col min="6151" max="6394" width="9.140625" style="76"/>
    <col min="6395" max="6395" width="70.28515625" style="76" customWidth="1"/>
    <col min="6396" max="6396" width="17.5703125" style="76" customWidth="1"/>
    <col min="6397" max="6397" width="70.28515625" style="76" customWidth="1"/>
    <col min="6398" max="6398" width="17.5703125" style="76" customWidth="1"/>
    <col min="6399" max="6399" width="15.28515625" style="76" customWidth="1"/>
    <col min="6400" max="6400" width="48.7109375" style="76" customWidth="1"/>
    <col min="6401" max="6401" width="24.5703125" style="76" customWidth="1"/>
    <col min="6402" max="6402" width="48.7109375" style="76" customWidth="1"/>
    <col min="6403" max="6403" width="8.140625" style="76" customWidth="1"/>
    <col min="6404" max="6404" width="38.7109375" style="76" customWidth="1"/>
    <col min="6405" max="6405" width="21.140625" style="76" customWidth="1"/>
    <col min="6406" max="6406" width="82" style="76" customWidth="1"/>
    <col min="6407" max="6650" width="9.140625" style="76"/>
    <col min="6651" max="6651" width="70.28515625" style="76" customWidth="1"/>
    <col min="6652" max="6652" width="17.5703125" style="76" customWidth="1"/>
    <col min="6653" max="6653" width="70.28515625" style="76" customWidth="1"/>
    <col min="6654" max="6654" width="17.5703125" style="76" customWidth="1"/>
    <col min="6655" max="6655" width="15.28515625" style="76" customWidth="1"/>
    <col min="6656" max="6656" width="48.7109375" style="76" customWidth="1"/>
    <col min="6657" max="6657" width="24.5703125" style="76" customWidth="1"/>
    <col min="6658" max="6658" width="48.7109375" style="76" customWidth="1"/>
    <col min="6659" max="6659" width="8.140625" style="76" customWidth="1"/>
    <col min="6660" max="6660" width="38.7109375" style="76" customWidth="1"/>
    <col min="6661" max="6661" width="21.140625" style="76" customWidth="1"/>
    <col min="6662" max="6662" width="82" style="76" customWidth="1"/>
    <col min="6663" max="6906" width="9.140625" style="76"/>
    <col min="6907" max="6907" width="70.28515625" style="76" customWidth="1"/>
    <col min="6908" max="6908" width="17.5703125" style="76" customWidth="1"/>
    <col min="6909" max="6909" width="70.28515625" style="76" customWidth="1"/>
    <col min="6910" max="6910" width="17.5703125" style="76" customWidth="1"/>
    <col min="6911" max="6911" width="15.28515625" style="76" customWidth="1"/>
    <col min="6912" max="6912" width="48.7109375" style="76" customWidth="1"/>
    <col min="6913" max="6913" width="24.5703125" style="76" customWidth="1"/>
    <col min="6914" max="6914" width="48.7109375" style="76" customWidth="1"/>
    <col min="6915" max="6915" width="8.140625" style="76" customWidth="1"/>
    <col min="6916" max="6916" width="38.7109375" style="76" customWidth="1"/>
    <col min="6917" max="6917" width="21.140625" style="76" customWidth="1"/>
    <col min="6918" max="6918" width="82" style="76" customWidth="1"/>
    <col min="6919" max="7162" width="9.140625" style="76"/>
    <col min="7163" max="7163" width="70.28515625" style="76" customWidth="1"/>
    <col min="7164" max="7164" width="17.5703125" style="76" customWidth="1"/>
    <col min="7165" max="7165" width="70.28515625" style="76" customWidth="1"/>
    <col min="7166" max="7166" width="17.5703125" style="76" customWidth="1"/>
    <col min="7167" max="7167" width="15.28515625" style="76" customWidth="1"/>
    <col min="7168" max="7168" width="48.7109375" style="76" customWidth="1"/>
    <col min="7169" max="7169" width="24.5703125" style="76" customWidth="1"/>
    <col min="7170" max="7170" width="48.7109375" style="76" customWidth="1"/>
    <col min="7171" max="7171" width="8.140625" style="76" customWidth="1"/>
    <col min="7172" max="7172" width="38.7109375" style="76" customWidth="1"/>
    <col min="7173" max="7173" width="21.140625" style="76" customWidth="1"/>
    <col min="7174" max="7174" width="82" style="76" customWidth="1"/>
    <col min="7175" max="7418" width="9.140625" style="76"/>
    <col min="7419" max="7419" width="70.28515625" style="76" customWidth="1"/>
    <col min="7420" max="7420" width="17.5703125" style="76" customWidth="1"/>
    <col min="7421" max="7421" width="70.28515625" style="76" customWidth="1"/>
    <col min="7422" max="7422" width="17.5703125" style="76" customWidth="1"/>
    <col min="7423" max="7423" width="15.28515625" style="76" customWidth="1"/>
    <col min="7424" max="7424" width="48.7109375" style="76" customWidth="1"/>
    <col min="7425" max="7425" width="24.5703125" style="76" customWidth="1"/>
    <col min="7426" max="7426" width="48.7109375" style="76" customWidth="1"/>
    <col min="7427" max="7427" width="8.140625" style="76" customWidth="1"/>
    <col min="7428" max="7428" width="38.7109375" style="76" customWidth="1"/>
    <col min="7429" max="7429" width="21.140625" style="76" customWidth="1"/>
    <col min="7430" max="7430" width="82" style="76" customWidth="1"/>
    <col min="7431" max="7674" width="9.140625" style="76"/>
    <col min="7675" max="7675" width="70.28515625" style="76" customWidth="1"/>
    <col min="7676" max="7676" width="17.5703125" style="76" customWidth="1"/>
    <col min="7677" max="7677" width="70.28515625" style="76" customWidth="1"/>
    <col min="7678" max="7678" width="17.5703125" style="76" customWidth="1"/>
    <col min="7679" max="7679" width="15.28515625" style="76" customWidth="1"/>
    <col min="7680" max="7680" width="48.7109375" style="76" customWidth="1"/>
    <col min="7681" max="7681" width="24.5703125" style="76" customWidth="1"/>
    <col min="7682" max="7682" width="48.7109375" style="76" customWidth="1"/>
    <col min="7683" max="7683" width="8.140625" style="76" customWidth="1"/>
    <col min="7684" max="7684" width="38.7109375" style="76" customWidth="1"/>
    <col min="7685" max="7685" width="21.140625" style="76" customWidth="1"/>
    <col min="7686" max="7686" width="82" style="76" customWidth="1"/>
    <col min="7687" max="7930" width="9.140625" style="76"/>
    <col min="7931" max="7931" width="70.28515625" style="76" customWidth="1"/>
    <col min="7932" max="7932" width="17.5703125" style="76" customWidth="1"/>
    <col min="7933" max="7933" width="70.28515625" style="76" customWidth="1"/>
    <col min="7934" max="7934" width="17.5703125" style="76" customWidth="1"/>
    <col min="7935" max="7935" width="15.28515625" style="76" customWidth="1"/>
    <col min="7936" max="7936" width="48.7109375" style="76" customWidth="1"/>
    <col min="7937" max="7937" width="24.5703125" style="76" customWidth="1"/>
    <col min="7938" max="7938" width="48.7109375" style="76" customWidth="1"/>
    <col min="7939" max="7939" width="8.140625" style="76" customWidth="1"/>
    <col min="7940" max="7940" width="38.7109375" style="76" customWidth="1"/>
    <col min="7941" max="7941" width="21.140625" style="76" customWidth="1"/>
    <col min="7942" max="7942" width="82" style="76" customWidth="1"/>
    <col min="7943" max="8186" width="9.140625" style="76"/>
    <col min="8187" max="8187" width="70.28515625" style="76" customWidth="1"/>
    <col min="8188" max="8188" width="17.5703125" style="76" customWidth="1"/>
    <col min="8189" max="8189" width="70.28515625" style="76" customWidth="1"/>
    <col min="8190" max="8190" width="17.5703125" style="76" customWidth="1"/>
    <col min="8191" max="8191" width="15.28515625" style="76" customWidth="1"/>
    <col min="8192" max="8192" width="48.7109375" style="76" customWidth="1"/>
    <col min="8193" max="8193" width="24.5703125" style="76" customWidth="1"/>
    <col min="8194" max="8194" width="48.7109375" style="76" customWidth="1"/>
    <col min="8195" max="8195" width="8.140625" style="76" customWidth="1"/>
    <col min="8196" max="8196" width="38.7109375" style="76" customWidth="1"/>
    <col min="8197" max="8197" width="21.140625" style="76" customWidth="1"/>
    <col min="8198" max="8198" width="82" style="76" customWidth="1"/>
    <col min="8199" max="8442" width="9.140625" style="76"/>
    <col min="8443" max="8443" width="70.28515625" style="76" customWidth="1"/>
    <col min="8444" max="8444" width="17.5703125" style="76" customWidth="1"/>
    <col min="8445" max="8445" width="70.28515625" style="76" customWidth="1"/>
    <col min="8446" max="8446" width="17.5703125" style="76" customWidth="1"/>
    <col min="8447" max="8447" width="15.28515625" style="76" customWidth="1"/>
    <col min="8448" max="8448" width="48.7109375" style="76" customWidth="1"/>
    <col min="8449" max="8449" width="24.5703125" style="76" customWidth="1"/>
    <col min="8450" max="8450" width="48.7109375" style="76" customWidth="1"/>
    <col min="8451" max="8451" width="8.140625" style="76" customWidth="1"/>
    <col min="8452" max="8452" width="38.7109375" style="76" customWidth="1"/>
    <col min="8453" max="8453" width="21.140625" style="76" customWidth="1"/>
    <col min="8454" max="8454" width="82" style="76" customWidth="1"/>
    <col min="8455" max="8698" width="9.140625" style="76"/>
    <col min="8699" max="8699" width="70.28515625" style="76" customWidth="1"/>
    <col min="8700" max="8700" width="17.5703125" style="76" customWidth="1"/>
    <col min="8701" max="8701" width="70.28515625" style="76" customWidth="1"/>
    <col min="8702" max="8702" width="17.5703125" style="76" customWidth="1"/>
    <col min="8703" max="8703" width="15.28515625" style="76" customWidth="1"/>
    <col min="8704" max="8704" width="48.7109375" style="76" customWidth="1"/>
    <col min="8705" max="8705" width="24.5703125" style="76" customWidth="1"/>
    <col min="8706" max="8706" width="48.7109375" style="76" customWidth="1"/>
    <col min="8707" max="8707" width="8.140625" style="76" customWidth="1"/>
    <col min="8708" max="8708" width="38.7109375" style="76" customWidth="1"/>
    <col min="8709" max="8709" width="21.140625" style="76" customWidth="1"/>
    <col min="8710" max="8710" width="82" style="76" customWidth="1"/>
    <col min="8711" max="8954" width="9.140625" style="76"/>
    <col min="8955" max="8955" width="70.28515625" style="76" customWidth="1"/>
    <col min="8956" max="8956" width="17.5703125" style="76" customWidth="1"/>
    <col min="8957" max="8957" width="70.28515625" style="76" customWidth="1"/>
    <col min="8958" max="8958" width="17.5703125" style="76" customWidth="1"/>
    <col min="8959" max="8959" width="15.28515625" style="76" customWidth="1"/>
    <col min="8960" max="8960" width="48.7109375" style="76" customWidth="1"/>
    <col min="8961" max="8961" width="24.5703125" style="76" customWidth="1"/>
    <col min="8962" max="8962" width="48.7109375" style="76" customWidth="1"/>
    <col min="8963" max="8963" width="8.140625" style="76" customWidth="1"/>
    <col min="8964" max="8964" width="38.7109375" style="76" customWidth="1"/>
    <col min="8965" max="8965" width="21.140625" style="76" customWidth="1"/>
    <col min="8966" max="8966" width="82" style="76" customWidth="1"/>
    <col min="8967" max="9210" width="9.140625" style="76"/>
    <col min="9211" max="9211" width="70.28515625" style="76" customWidth="1"/>
    <col min="9212" max="9212" width="17.5703125" style="76" customWidth="1"/>
    <col min="9213" max="9213" width="70.28515625" style="76" customWidth="1"/>
    <col min="9214" max="9214" width="17.5703125" style="76" customWidth="1"/>
    <col min="9215" max="9215" width="15.28515625" style="76" customWidth="1"/>
    <col min="9216" max="9216" width="48.7109375" style="76" customWidth="1"/>
    <col min="9217" max="9217" width="24.5703125" style="76" customWidth="1"/>
    <col min="9218" max="9218" width="48.7109375" style="76" customWidth="1"/>
    <col min="9219" max="9219" width="8.140625" style="76" customWidth="1"/>
    <col min="9220" max="9220" width="38.7109375" style="76" customWidth="1"/>
    <col min="9221" max="9221" width="21.140625" style="76" customWidth="1"/>
    <col min="9222" max="9222" width="82" style="76" customWidth="1"/>
    <col min="9223" max="9466" width="9.140625" style="76"/>
    <col min="9467" max="9467" width="70.28515625" style="76" customWidth="1"/>
    <col min="9468" max="9468" width="17.5703125" style="76" customWidth="1"/>
    <col min="9469" max="9469" width="70.28515625" style="76" customWidth="1"/>
    <col min="9470" max="9470" width="17.5703125" style="76" customWidth="1"/>
    <col min="9471" max="9471" width="15.28515625" style="76" customWidth="1"/>
    <col min="9472" max="9472" width="48.7109375" style="76" customWidth="1"/>
    <col min="9473" max="9473" width="24.5703125" style="76" customWidth="1"/>
    <col min="9474" max="9474" width="48.7109375" style="76" customWidth="1"/>
    <col min="9475" max="9475" width="8.140625" style="76" customWidth="1"/>
    <col min="9476" max="9476" width="38.7109375" style="76" customWidth="1"/>
    <col min="9477" max="9477" width="21.140625" style="76" customWidth="1"/>
    <col min="9478" max="9478" width="82" style="76" customWidth="1"/>
    <col min="9479" max="9722" width="9.140625" style="76"/>
    <col min="9723" max="9723" width="70.28515625" style="76" customWidth="1"/>
    <col min="9724" max="9724" width="17.5703125" style="76" customWidth="1"/>
    <col min="9725" max="9725" width="70.28515625" style="76" customWidth="1"/>
    <col min="9726" max="9726" width="17.5703125" style="76" customWidth="1"/>
    <col min="9727" max="9727" width="15.28515625" style="76" customWidth="1"/>
    <col min="9728" max="9728" width="48.7109375" style="76" customWidth="1"/>
    <col min="9729" max="9729" width="24.5703125" style="76" customWidth="1"/>
    <col min="9730" max="9730" width="48.7109375" style="76" customWidth="1"/>
    <col min="9731" max="9731" width="8.140625" style="76" customWidth="1"/>
    <col min="9732" max="9732" width="38.7109375" style="76" customWidth="1"/>
    <col min="9733" max="9733" width="21.140625" style="76" customWidth="1"/>
    <col min="9734" max="9734" width="82" style="76" customWidth="1"/>
    <col min="9735" max="9978" width="9.140625" style="76"/>
    <col min="9979" max="9979" width="70.28515625" style="76" customWidth="1"/>
    <col min="9980" max="9980" width="17.5703125" style="76" customWidth="1"/>
    <col min="9981" max="9981" width="70.28515625" style="76" customWidth="1"/>
    <col min="9982" max="9982" width="17.5703125" style="76" customWidth="1"/>
    <col min="9983" max="9983" width="15.28515625" style="76" customWidth="1"/>
    <col min="9984" max="9984" width="48.7109375" style="76" customWidth="1"/>
    <col min="9985" max="9985" width="24.5703125" style="76" customWidth="1"/>
    <col min="9986" max="9986" width="48.7109375" style="76" customWidth="1"/>
    <col min="9987" max="9987" width="8.140625" style="76" customWidth="1"/>
    <col min="9988" max="9988" width="38.7109375" style="76" customWidth="1"/>
    <col min="9989" max="9989" width="21.140625" style="76" customWidth="1"/>
    <col min="9990" max="9990" width="82" style="76" customWidth="1"/>
    <col min="9991" max="10234" width="9.140625" style="76"/>
    <col min="10235" max="10235" width="70.28515625" style="76" customWidth="1"/>
    <col min="10236" max="10236" width="17.5703125" style="76" customWidth="1"/>
    <col min="10237" max="10237" width="70.28515625" style="76" customWidth="1"/>
    <col min="10238" max="10238" width="17.5703125" style="76" customWidth="1"/>
    <col min="10239" max="10239" width="15.28515625" style="76" customWidth="1"/>
    <col min="10240" max="10240" width="48.7109375" style="76" customWidth="1"/>
    <col min="10241" max="10241" width="24.5703125" style="76" customWidth="1"/>
    <col min="10242" max="10242" width="48.7109375" style="76" customWidth="1"/>
    <col min="10243" max="10243" width="8.140625" style="76" customWidth="1"/>
    <col min="10244" max="10244" width="38.7109375" style="76" customWidth="1"/>
    <col min="10245" max="10245" width="21.140625" style="76" customWidth="1"/>
    <col min="10246" max="10246" width="82" style="76" customWidth="1"/>
    <col min="10247" max="10490" width="9.140625" style="76"/>
    <col min="10491" max="10491" width="70.28515625" style="76" customWidth="1"/>
    <col min="10492" max="10492" width="17.5703125" style="76" customWidth="1"/>
    <col min="10493" max="10493" width="70.28515625" style="76" customWidth="1"/>
    <col min="10494" max="10494" width="17.5703125" style="76" customWidth="1"/>
    <col min="10495" max="10495" width="15.28515625" style="76" customWidth="1"/>
    <col min="10496" max="10496" width="48.7109375" style="76" customWidth="1"/>
    <col min="10497" max="10497" width="24.5703125" style="76" customWidth="1"/>
    <col min="10498" max="10498" width="48.7109375" style="76" customWidth="1"/>
    <col min="10499" max="10499" width="8.140625" style="76" customWidth="1"/>
    <col min="10500" max="10500" width="38.7109375" style="76" customWidth="1"/>
    <col min="10501" max="10501" width="21.140625" style="76" customWidth="1"/>
    <col min="10502" max="10502" width="82" style="76" customWidth="1"/>
    <col min="10503" max="10746" width="9.140625" style="76"/>
    <col min="10747" max="10747" width="70.28515625" style="76" customWidth="1"/>
    <col min="10748" max="10748" width="17.5703125" style="76" customWidth="1"/>
    <col min="10749" max="10749" width="70.28515625" style="76" customWidth="1"/>
    <col min="10750" max="10750" width="17.5703125" style="76" customWidth="1"/>
    <col min="10751" max="10751" width="15.28515625" style="76" customWidth="1"/>
    <col min="10752" max="10752" width="48.7109375" style="76" customWidth="1"/>
    <col min="10753" max="10753" width="24.5703125" style="76" customWidth="1"/>
    <col min="10754" max="10754" width="48.7109375" style="76" customWidth="1"/>
    <col min="10755" max="10755" width="8.140625" style="76" customWidth="1"/>
    <col min="10756" max="10756" width="38.7109375" style="76" customWidth="1"/>
    <col min="10757" max="10757" width="21.140625" style="76" customWidth="1"/>
    <col min="10758" max="10758" width="82" style="76" customWidth="1"/>
    <col min="10759" max="11002" width="9.140625" style="76"/>
    <col min="11003" max="11003" width="70.28515625" style="76" customWidth="1"/>
    <col min="11004" max="11004" width="17.5703125" style="76" customWidth="1"/>
    <col min="11005" max="11005" width="70.28515625" style="76" customWidth="1"/>
    <col min="11006" max="11006" width="17.5703125" style="76" customWidth="1"/>
    <col min="11007" max="11007" width="15.28515625" style="76" customWidth="1"/>
    <col min="11008" max="11008" width="48.7109375" style="76" customWidth="1"/>
    <col min="11009" max="11009" width="24.5703125" style="76" customWidth="1"/>
    <col min="11010" max="11010" width="48.7109375" style="76" customWidth="1"/>
    <col min="11011" max="11011" width="8.140625" style="76" customWidth="1"/>
    <col min="11012" max="11012" width="38.7109375" style="76" customWidth="1"/>
    <col min="11013" max="11013" width="21.140625" style="76" customWidth="1"/>
    <col min="11014" max="11014" width="82" style="76" customWidth="1"/>
    <col min="11015" max="11258" width="9.140625" style="76"/>
    <col min="11259" max="11259" width="70.28515625" style="76" customWidth="1"/>
    <col min="11260" max="11260" width="17.5703125" style="76" customWidth="1"/>
    <col min="11261" max="11261" width="70.28515625" style="76" customWidth="1"/>
    <col min="11262" max="11262" width="17.5703125" style="76" customWidth="1"/>
    <col min="11263" max="11263" width="15.28515625" style="76" customWidth="1"/>
    <col min="11264" max="11264" width="48.7109375" style="76" customWidth="1"/>
    <col min="11265" max="11265" width="24.5703125" style="76" customWidth="1"/>
    <col min="11266" max="11266" width="48.7109375" style="76" customWidth="1"/>
    <col min="11267" max="11267" width="8.140625" style="76" customWidth="1"/>
    <col min="11268" max="11268" width="38.7109375" style="76" customWidth="1"/>
    <col min="11269" max="11269" width="21.140625" style="76" customWidth="1"/>
    <col min="11270" max="11270" width="82" style="76" customWidth="1"/>
    <col min="11271" max="11514" width="9.140625" style="76"/>
    <col min="11515" max="11515" width="70.28515625" style="76" customWidth="1"/>
    <col min="11516" max="11516" width="17.5703125" style="76" customWidth="1"/>
    <col min="11517" max="11517" width="70.28515625" style="76" customWidth="1"/>
    <col min="11518" max="11518" width="17.5703125" style="76" customWidth="1"/>
    <col min="11519" max="11519" width="15.28515625" style="76" customWidth="1"/>
    <col min="11520" max="11520" width="48.7109375" style="76" customWidth="1"/>
    <col min="11521" max="11521" width="24.5703125" style="76" customWidth="1"/>
    <col min="11522" max="11522" width="48.7109375" style="76" customWidth="1"/>
    <col min="11523" max="11523" width="8.140625" style="76" customWidth="1"/>
    <col min="11524" max="11524" width="38.7109375" style="76" customWidth="1"/>
    <col min="11525" max="11525" width="21.140625" style="76" customWidth="1"/>
    <col min="11526" max="11526" width="82" style="76" customWidth="1"/>
    <col min="11527" max="11770" width="9.140625" style="76"/>
    <col min="11771" max="11771" width="70.28515625" style="76" customWidth="1"/>
    <col min="11772" max="11772" width="17.5703125" style="76" customWidth="1"/>
    <col min="11773" max="11773" width="70.28515625" style="76" customWidth="1"/>
    <col min="11774" max="11774" width="17.5703125" style="76" customWidth="1"/>
    <col min="11775" max="11775" width="15.28515625" style="76" customWidth="1"/>
    <col min="11776" max="11776" width="48.7109375" style="76" customWidth="1"/>
    <col min="11777" max="11777" width="24.5703125" style="76" customWidth="1"/>
    <col min="11778" max="11778" width="48.7109375" style="76" customWidth="1"/>
    <col min="11779" max="11779" width="8.140625" style="76" customWidth="1"/>
    <col min="11780" max="11780" width="38.7109375" style="76" customWidth="1"/>
    <col min="11781" max="11781" width="21.140625" style="76" customWidth="1"/>
    <col min="11782" max="11782" width="82" style="76" customWidth="1"/>
    <col min="11783" max="12026" width="9.140625" style="76"/>
    <col min="12027" max="12027" width="70.28515625" style="76" customWidth="1"/>
    <col min="12028" max="12028" width="17.5703125" style="76" customWidth="1"/>
    <col min="12029" max="12029" width="70.28515625" style="76" customWidth="1"/>
    <col min="12030" max="12030" width="17.5703125" style="76" customWidth="1"/>
    <col min="12031" max="12031" width="15.28515625" style="76" customWidth="1"/>
    <col min="12032" max="12032" width="48.7109375" style="76" customWidth="1"/>
    <col min="12033" max="12033" width="24.5703125" style="76" customWidth="1"/>
    <col min="12034" max="12034" width="48.7109375" style="76" customWidth="1"/>
    <col min="12035" max="12035" width="8.140625" style="76" customWidth="1"/>
    <col min="12036" max="12036" width="38.7109375" style="76" customWidth="1"/>
    <col min="12037" max="12037" width="21.140625" style="76" customWidth="1"/>
    <col min="12038" max="12038" width="82" style="76" customWidth="1"/>
    <col min="12039" max="12282" width="9.140625" style="76"/>
    <col min="12283" max="12283" width="70.28515625" style="76" customWidth="1"/>
    <col min="12284" max="12284" width="17.5703125" style="76" customWidth="1"/>
    <col min="12285" max="12285" width="70.28515625" style="76" customWidth="1"/>
    <col min="12286" max="12286" width="17.5703125" style="76" customWidth="1"/>
    <col min="12287" max="12287" width="15.28515625" style="76" customWidth="1"/>
    <col min="12288" max="12288" width="48.7109375" style="76" customWidth="1"/>
    <col min="12289" max="12289" width="24.5703125" style="76" customWidth="1"/>
    <col min="12290" max="12290" width="48.7109375" style="76" customWidth="1"/>
    <col min="12291" max="12291" width="8.140625" style="76" customWidth="1"/>
    <col min="12292" max="12292" width="38.7109375" style="76" customWidth="1"/>
    <col min="12293" max="12293" width="21.140625" style="76" customWidth="1"/>
    <col min="12294" max="12294" width="82" style="76" customWidth="1"/>
    <col min="12295" max="12538" width="9.140625" style="76"/>
    <col min="12539" max="12539" width="70.28515625" style="76" customWidth="1"/>
    <col min="12540" max="12540" width="17.5703125" style="76" customWidth="1"/>
    <col min="12541" max="12541" width="70.28515625" style="76" customWidth="1"/>
    <col min="12542" max="12542" width="17.5703125" style="76" customWidth="1"/>
    <col min="12543" max="12543" width="15.28515625" style="76" customWidth="1"/>
    <col min="12544" max="12544" width="48.7109375" style="76" customWidth="1"/>
    <col min="12545" max="12545" width="24.5703125" style="76" customWidth="1"/>
    <col min="12546" max="12546" width="48.7109375" style="76" customWidth="1"/>
    <col min="12547" max="12547" width="8.140625" style="76" customWidth="1"/>
    <col min="12548" max="12548" width="38.7109375" style="76" customWidth="1"/>
    <col min="12549" max="12549" width="21.140625" style="76" customWidth="1"/>
    <col min="12550" max="12550" width="82" style="76" customWidth="1"/>
    <col min="12551" max="12794" width="9.140625" style="76"/>
    <col min="12795" max="12795" width="70.28515625" style="76" customWidth="1"/>
    <col min="12796" max="12796" width="17.5703125" style="76" customWidth="1"/>
    <col min="12797" max="12797" width="70.28515625" style="76" customWidth="1"/>
    <col min="12798" max="12798" width="17.5703125" style="76" customWidth="1"/>
    <col min="12799" max="12799" width="15.28515625" style="76" customWidth="1"/>
    <col min="12800" max="12800" width="48.7109375" style="76" customWidth="1"/>
    <col min="12801" max="12801" width="24.5703125" style="76" customWidth="1"/>
    <col min="12802" max="12802" width="48.7109375" style="76" customWidth="1"/>
    <col min="12803" max="12803" width="8.140625" style="76" customWidth="1"/>
    <col min="12804" max="12804" width="38.7109375" style="76" customWidth="1"/>
    <col min="12805" max="12805" width="21.140625" style="76" customWidth="1"/>
    <col min="12806" max="12806" width="82" style="76" customWidth="1"/>
    <col min="12807" max="13050" width="9.140625" style="76"/>
    <col min="13051" max="13051" width="70.28515625" style="76" customWidth="1"/>
    <col min="13052" max="13052" width="17.5703125" style="76" customWidth="1"/>
    <col min="13053" max="13053" width="70.28515625" style="76" customWidth="1"/>
    <col min="13054" max="13054" width="17.5703125" style="76" customWidth="1"/>
    <col min="13055" max="13055" width="15.28515625" style="76" customWidth="1"/>
    <col min="13056" max="13056" width="48.7109375" style="76" customWidth="1"/>
    <col min="13057" max="13057" width="24.5703125" style="76" customWidth="1"/>
    <col min="13058" max="13058" width="48.7109375" style="76" customWidth="1"/>
    <col min="13059" max="13059" width="8.140625" style="76" customWidth="1"/>
    <col min="13060" max="13060" width="38.7109375" style="76" customWidth="1"/>
    <col min="13061" max="13061" width="21.140625" style="76" customWidth="1"/>
    <col min="13062" max="13062" width="82" style="76" customWidth="1"/>
    <col min="13063" max="13306" width="9.140625" style="76"/>
    <col min="13307" max="13307" width="70.28515625" style="76" customWidth="1"/>
    <col min="13308" max="13308" width="17.5703125" style="76" customWidth="1"/>
    <col min="13309" max="13309" width="70.28515625" style="76" customWidth="1"/>
    <col min="13310" max="13310" width="17.5703125" style="76" customWidth="1"/>
    <col min="13311" max="13311" width="15.28515625" style="76" customWidth="1"/>
    <col min="13312" max="13312" width="48.7109375" style="76" customWidth="1"/>
    <col min="13313" max="13313" width="24.5703125" style="76" customWidth="1"/>
    <col min="13314" max="13314" width="48.7109375" style="76" customWidth="1"/>
    <col min="13315" max="13315" width="8.140625" style="76" customWidth="1"/>
    <col min="13316" max="13316" width="38.7109375" style="76" customWidth="1"/>
    <col min="13317" max="13317" width="21.140625" style="76" customWidth="1"/>
    <col min="13318" max="13318" width="82" style="76" customWidth="1"/>
    <col min="13319" max="13562" width="9.140625" style="76"/>
    <col min="13563" max="13563" width="70.28515625" style="76" customWidth="1"/>
    <col min="13564" max="13564" width="17.5703125" style="76" customWidth="1"/>
    <col min="13565" max="13565" width="70.28515625" style="76" customWidth="1"/>
    <col min="13566" max="13566" width="17.5703125" style="76" customWidth="1"/>
    <col min="13567" max="13567" width="15.28515625" style="76" customWidth="1"/>
    <col min="13568" max="13568" width="48.7109375" style="76" customWidth="1"/>
    <col min="13569" max="13569" width="24.5703125" style="76" customWidth="1"/>
    <col min="13570" max="13570" width="48.7109375" style="76" customWidth="1"/>
    <col min="13571" max="13571" width="8.140625" style="76" customWidth="1"/>
    <col min="13572" max="13572" width="38.7109375" style="76" customWidth="1"/>
    <col min="13573" max="13573" width="21.140625" style="76" customWidth="1"/>
    <col min="13574" max="13574" width="82" style="76" customWidth="1"/>
    <col min="13575" max="13818" width="9.140625" style="76"/>
    <col min="13819" max="13819" width="70.28515625" style="76" customWidth="1"/>
    <col min="13820" max="13820" width="17.5703125" style="76" customWidth="1"/>
    <col min="13821" max="13821" width="70.28515625" style="76" customWidth="1"/>
    <col min="13822" max="13822" width="17.5703125" style="76" customWidth="1"/>
    <col min="13823" max="13823" width="15.28515625" style="76" customWidth="1"/>
    <col min="13824" max="13824" width="48.7109375" style="76" customWidth="1"/>
    <col min="13825" max="13825" width="24.5703125" style="76" customWidth="1"/>
    <col min="13826" max="13826" width="48.7109375" style="76" customWidth="1"/>
    <col min="13827" max="13827" width="8.140625" style="76" customWidth="1"/>
    <col min="13828" max="13828" width="38.7109375" style="76" customWidth="1"/>
    <col min="13829" max="13829" width="21.140625" style="76" customWidth="1"/>
    <col min="13830" max="13830" width="82" style="76" customWidth="1"/>
    <col min="13831" max="14074" width="9.140625" style="76"/>
    <col min="14075" max="14075" width="70.28515625" style="76" customWidth="1"/>
    <col min="14076" max="14076" width="17.5703125" style="76" customWidth="1"/>
    <col min="14077" max="14077" width="70.28515625" style="76" customWidth="1"/>
    <col min="14078" max="14078" width="17.5703125" style="76" customWidth="1"/>
    <col min="14079" max="14079" width="15.28515625" style="76" customWidth="1"/>
    <col min="14080" max="14080" width="48.7109375" style="76" customWidth="1"/>
    <col min="14081" max="14081" width="24.5703125" style="76" customWidth="1"/>
    <col min="14082" max="14082" width="48.7109375" style="76" customWidth="1"/>
    <col min="14083" max="14083" width="8.140625" style="76" customWidth="1"/>
    <col min="14084" max="14084" width="38.7109375" style="76" customWidth="1"/>
    <col min="14085" max="14085" width="21.140625" style="76" customWidth="1"/>
    <col min="14086" max="14086" width="82" style="76" customWidth="1"/>
    <col min="14087" max="14330" width="9.140625" style="76"/>
    <col min="14331" max="14331" width="70.28515625" style="76" customWidth="1"/>
    <col min="14332" max="14332" width="17.5703125" style="76" customWidth="1"/>
    <col min="14333" max="14333" width="70.28515625" style="76" customWidth="1"/>
    <col min="14334" max="14334" width="17.5703125" style="76" customWidth="1"/>
    <col min="14335" max="14335" width="15.28515625" style="76" customWidth="1"/>
    <col min="14336" max="14336" width="48.7109375" style="76" customWidth="1"/>
    <col min="14337" max="14337" width="24.5703125" style="76" customWidth="1"/>
    <col min="14338" max="14338" width="48.7109375" style="76" customWidth="1"/>
    <col min="14339" max="14339" width="8.140625" style="76" customWidth="1"/>
    <col min="14340" max="14340" width="38.7109375" style="76" customWidth="1"/>
    <col min="14341" max="14341" width="21.140625" style="76" customWidth="1"/>
    <col min="14342" max="14342" width="82" style="76" customWidth="1"/>
    <col min="14343" max="14586" width="9.140625" style="76"/>
    <col min="14587" max="14587" width="70.28515625" style="76" customWidth="1"/>
    <col min="14588" max="14588" width="17.5703125" style="76" customWidth="1"/>
    <col min="14589" max="14589" width="70.28515625" style="76" customWidth="1"/>
    <col min="14590" max="14590" width="17.5703125" style="76" customWidth="1"/>
    <col min="14591" max="14591" width="15.28515625" style="76" customWidth="1"/>
    <col min="14592" max="14592" width="48.7109375" style="76" customWidth="1"/>
    <col min="14593" max="14593" width="24.5703125" style="76" customWidth="1"/>
    <col min="14594" max="14594" width="48.7109375" style="76" customWidth="1"/>
    <col min="14595" max="14595" width="8.140625" style="76" customWidth="1"/>
    <col min="14596" max="14596" width="38.7109375" style="76" customWidth="1"/>
    <col min="14597" max="14597" width="21.140625" style="76" customWidth="1"/>
    <col min="14598" max="14598" width="82" style="76" customWidth="1"/>
    <col min="14599" max="14842" width="9.140625" style="76"/>
    <col min="14843" max="14843" width="70.28515625" style="76" customWidth="1"/>
    <col min="14844" max="14844" width="17.5703125" style="76" customWidth="1"/>
    <col min="14845" max="14845" width="70.28515625" style="76" customWidth="1"/>
    <col min="14846" max="14846" width="17.5703125" style="76" customWidth="1"/>
    <col min="14847" max="14847" width="15.28515625" style="76" customWidth="1"/>
    <col min="14848" max="14848" width="48.7109375" style="76" customWidth="1"/>
    <col min="14849" max="14849" width="24.5703125" style="76" customWidth="1"/>
    <col min="14850" max="14850" width="48.7109375" style="76" customWidth="1"/>
    <col min="14851" max="14851" width="8.140625" style="76" customWidth="1"/>
    <col min="14852" max="14852" width="38.7109375" style="76" customWidth="1"/>
    <col min="14853" max="14853" width="21.140625" style="76" customWidth="1"/>
    <col min="14854" max="14854" width="82" style="76" customWidth="1"/>
    <col min="14855" max="15098" width="9.140625" style="76"/>
    <col min="15099" max="15099" width="70.28515625" style="76" customWidth="1"/>
    <col min="15100" max="15100" width="17.5703125" style="76" customWidth="1"/>
    <col min="15101" max="15101" width="70.28515625" style="76" customWidth="1"/>
    <col min="15102" max="15102" width="17.5703125" style="76" customWidth="1"/>
    <col min="15103" max="15103" width="15.28515625" style="76" customWidth="1"/>
    <col min="15104" max="15104" width="48.7109375" style="76" customWidth="1"/>
    <col min="15105" max="15105" width="24.5703125" style="76" customWidth="1"/>
    <col min="15106" max="15106" width="48.7109375" style="76" customWidth="1"/>
    <col min="15107" max="15107" width="8.140625" style="76" customWidth="1"/>
    <col min="15108" max="15108" width="38.7109375" style="76" customWidth="1"/>
    <col min="15109" max="15109" width="21.140625" style="76" customWidth="1"/>
    <col min="15110" max="15110" width="82" style="76" customWidth="1"/>
    <col min="15111" max="15354" width="9.140625" style="76"/>
    <col min="15355" max="15355" width="70.28515625" style="76" customWidth="1"/>
    <col min="15356" max="15356" width="17.5703125" style="76" customWidth="1"/>
    <col min="15357" max="15357" width="70.28515625" style="76" customWidth="1"/>
    <col min="15358" max="15358" width="17.5703125" style="76" customWidth="1"/>
    <col min="15359" max="15359" width="15.28515625" style="76" customWidth="1"/>
    <col min="15360" max="15360" width="48.7109375" style="76" customWidth="1"/>
    <col min="15361" max="15361" width="24.5703125" style="76" customWidth="1"/>
    <col min="15362" max="15362" width="48.7109375" style="76" customWidth="1"/>
    <col min="15363" max="15363" width="8.140625" style="76" customWidth="1"/>
    <col min="15364" max="15364" width="38.7109375" style="76" customWidth="1"/>
    <col min="15365" max="15365" width="21.140625" style="76" customWidth="1"/>
    <col min="15366" max="15366" width="82" style="76" customWidth="1"/>
    <col min="15367" max="15610" width="9.140625" style="76"/>
    <col min="15611" max="15611" width="70.28515625" style="76" customWidth="1"/>
    <col min="15612" max="15612" width="17.5703125" style="76" customWidth="1"/>
    <col min="15613" max="15613" width="70.28515625" style="76" customWidth="1"/>
    <col min="15614" max="15614" width="17.5703125" style="76" customWidth="1"/>
    <col min="15615" max="15615" width="15.28515625" style="76" customWidth="1"/>
    <col min="15616" max="15616" width="48.7109375" style="76" customWidth="1"/>
    <col min="15617" max="15617" width="24.5703125" style="76" customWidth="1"/>
    <col min="15618" max="15618" width="48.7109375" style="76" customWidth="1"/>
    <col min="15619" max="15619" width="8.140625" style="76" customWidth="1"/>
    <col min="15620" max="15620" width="38.7109375" style="76" customWidth="1"/>
    <col min="15621" max="15621" width="21.140625" style="76" customWidth="1"/>
    <col min="15622" max="15622" width="82" style="76" customWidth="1"/>
    <col min="15623" max="15866" width="9.140625" style="76"/>
    <col min="15867" max="15867" width="70.28515625" style="76" customWidth="1"/>
    <col min="15868" max="15868" width="17.5703125" style="76" customWidth="1"/>
    <col min="15869" max="15869" width="70.28515625" style="76" customWidth="1"/>
    <col min="15870" max="15870" width="17.5703125" style="76" customWidth="1"/>
    <col min="15871" max="15871" width="15.28515625" style="76" customWidth="1"/>
    <col min="15872" max="15872" width="48.7109375" style="76" customWidth="1"/>
    <col min="15873" max="15873" width="24.5703125" style="76" customWidth="1"/>
    <col min="15874" max="15874" width="48.7109375" style="76" customWidth="1"/>
    <col min="15875" max="15875" width="8.140625" style="76" customWidth="1"/>
    <col min="15876" max="15876" width="38.7109375" style="76" customWidth="1"/>
    <col min="15877" max="15877" width="21.140625" style="76" customWidth="1"/>
    <col min="15878" max="15878" width="82" style="76" customWidth="1"/>
    <col min="15879" max="16122" width="9.140625" style="76"/>
    <col min="16123" max="16123" width="70.28515625" style="76" customWidth="1"/>
    <col min="16124" max="16124" width="17.5703125" style="76" customWidth="1"/>
    <col min="16125" max="16125" width="70.28515625" style="76" customWidth="1"/>
    <col min="16126" max="16126" width="17.5703125" style="76" customWidth="1"/>
    <col min="16127" max="16127" width="15.28515625" style="76" customWidth="1"/>
    <col min="16128" max="16128" width="48.7109375" style="76" customWidth="1"/>
    <col min="16129" max="16129" width="24.5703125" style="76" customWidth="1"/>
    <col min="16130" max="16130" width="48.7109375" style="76" customWidth="1"/>
    <col min="16131" max="16131" width="8.140625" style="76" customWidth="1"/>
    <col min="16132" max="16132" width="38.7109375" style="76" customWidth="1"/>
    <col min="16133" max="16133" width="21.140625" style="76" customWidth="1"/>
    <col min="16134" max="16134" width="82" style="76" customWidth="1"/>
    <col min="16135" max="16384" width="9.140625" style="76"/>
  </cols>
  <sheetData>
    <row r="1" spans="1:13" ht="13.5" customHeight="1">
      <c r="A1" s="450" t="s">
        <v>7363</v>
      </c>
      <c r="B1" s="450"/>
      <c r="C1" s="450"/>
      <c r="D1" s="450"/>
      <c r="E1" s="450"/>
      <c r="F1" s="145"/>
      <c r="G1" s="145"/>
      <c r="H1" s="145"/>
      <c r="I1" s="145"/>
      <c r="J1" s="145"/>
      <c r="K1" s="145"/>
      <c r="L1" s="145"/>
      <c r="M1" s="145"/>
    </row>
    <row r="2" spans="1:13" ht="13.5" customHeight="1">
      <c r="A2" s="450" t="s">
        <v>7362</v>
      </c>
      <c r="B2" s="450"/>
      <c r="C2" s="450"/>
      <c r="D2" s="450"/>
      <c r="E2" s="450"/>
      <c r="F2" s="145"/>
      <c r="G2" s="145"/>
      <c r="H2" s="145"/>
      <c r="I2" s="145"/>
      <c r="J2" s="145"/>
      <c r="K2" s="145"/>
      <c r="L2" s="145"/>
      <c r="M2" s="145"/>
    </row>
    <row r="3" spans="1:13" ht="13.5" customHeight="1">
      <c r="A3" s="450" t="s">
        <v>12539</v>
      </c>
      <c r="B3" s="450"/>
      <c r="C3" s="450"/>
      <c r="D3" s="450"/>
      <c r="E3" s="450"/>
      <c r="F3" s="145"/>
      <c r="G3" s="145"/>
      <c r="H3" s="145"/>
      <c r="I3" s="145"/>
      <c r="J3" s="145"/>
      <c r="K3" s="145"/>
      <c r="L3" s="145"/>
      <c r="M3" s="145"/>
    </row>
    <row r="4" spans="1:13" ht="13.5">
      <c r="A4" s="202"/>
      <c r="B4" s="202"/>
      <c r="C4" s="202"/>
      <c r="D4" s="202"/>
      <c r="E4" s="202"/>
      <c r="F4" s="202"/>
      <c r="G4" s="202"/>
    </row>
    <row r="5" spans="1:13" ht="13.5">
      <c r="A5" s="357" t="s">
        <v>265</v>
      </c>
      <c r="B5" s="357" t="s">
        <v>266</v>
      </c>
      <c r="C5" s="357" t="s">
        <v>146</v>
      </c>
      <c r="D5" s="357" t="s">
        <v>267</v>
      </c>
      <c r="E5" s="357" t="s">
        <v>268</v>
      </c>
      <c r="F5" s="202"/>
      <c r="G5" s="202"/>
      <c r="I5" s="76">
        <v>1</v>
      </c>
    </row>
    <row r="6" spans="1:13" ht="13.5">
      <c r="A6" s="153"/>
      <c r="B6" s="153"/>
      <c r="C6" s="153"/>
      <c r="D6" s="153"/>
      <c r="E6" s="153"/>
      <c r="F6" s="202"/>
      <c r="G6" s="202"/>
    </row>
    <row r="7" spans="1:13" ht="13.5">
      <c r="A7" s="353">
        <v>97141</v>
      </c>
      <c r="B7" s="357" t="s">
        <v>269</v>
      </c>
      <c r="C7" s="357" t="s">
        <v>129</v>
      </c>
      <c r="D7" s="357" t="s">
        <v>270</v>
      </c>
      <c r="E7" s="353">
        <v>4.91</v>
      </c>
      <c r="F7" s="202"/>
      <c r="G7" s="202"/>
    </row>
    <row r="8" spans="1:13" ht="13.5">
      <c r="A8" s="353">
        <v>97142</v>
      </c>
      <c r="B8" s="357" t="s">
        <v>271</v>
      </c>
      <c r="C8" s="357" t="s">
        <v>129</v>
      </c>
      <c r="D8" s="357" t="s">
        <v>270</v>
      </c>
      <c r="E8" s="353">
        <v>5.47</v>
      </c>
      <c r="F8" s="202"/>
      <c r="G8" s="202"/>
    </row>
    <row r="9" spans="1:13" ht="13.5">
      <c r="A9" s="353">
        <v>97143</v>
      </c>
      <c r="B9" s="357" t="s">
        <v>272</v>
      </c>
      <c r="C9" s="357" t="s">
        <v>129</v>
      </c>
      <c r="D9" s="357" t="s">
        <v>270</v>
      </c>
      <c r="E9" s="353">
        <v>6.86</v>
      </c>
      <c r="F9" s="202"/>
      <c r="G9" s="202"/>
    </row>
    <row r="10" spans="1:13" ht="13.5">
      <c r="A10" s="353">
        <v>97144</v>
      </c>
      <c r="B10" s="357" t="s">
        <v>273</v>
      </c>
      <c r="C10" s="357" t="s">
        <v>129</v>
      </c>
      <c r="D10" s="357" t="s">
        <v>270</v>
      </c>
      <c r="E10" s="353">
        <v>8.23</v>
      </c>
      <c r="F10" s="77"/>
    </row>
    <row r="11" spans="1:13" ht="13.5">
      <c r="A11" s="353">
        <v>97145</v>
      </c>
      <c r="B11" s="357" t="s">
        <v>274</v>
      </c>
      <c r="C11" s="357" t="s">
        <v>129</v>
      </c>
      <c r="D11" s="357" t="s">
        <v>270</v>
      </c>
      <c r="E11" s="353">
        <v>9.64</v>
      </c>
      <c r="F11" s="77"/>
    </row>
    <row r="12" spans="1:13" ht="13.5">
      <c r="A12" s="353">
        <v>97146</v>
      </c>
      <c r="B12" s="357" t="s">
        <v>275</v>
      </c>
      <c r="C12" s="357" t="s">
        <v>129</v>
      </c>
      <c r="D12" s="357" t="s">
        <v>270</v>
      </c>
      <c r="E12" s="353">
        <v>11.03</v>
      </c>
      <c r="F12" s="77"/>
    </row>
    <row r="13" spans="1:13" ht="13.5">
      <c r="A13" s="353">
        <v>97147</v>
      </c>
      <c r="B13" s="357" t="s">
        <v>276</v>
      </c>
      <c r="C13" s="357" t="s">
        <v>129</v>
      </c>
      <c r="D13" s="357" t="s">
        <v>270</v>
      </c>
      <c r="E13" s="353">
        <v>12.43</v>
      </c>
      <c r="F13" s="77"/>
    </row>
    <row r="14" spans="1:13" ht="13.5">
      <c r="A14" s="353">
        <v>97148</v>
      </c>
      <c r="B14" s="357" t="s">
        <v>277</v>
      </c>
      <c r="C14" s="357" t="s">
        <v>129</v>
      </c>
      <c r="D14" s="357" t="s">
        <v>270</v>
      </c>
      <c r="E14" s="353">
        <v>13.82</v>
      </c>
      <c r="F14" s="77"/>
    </row>
    <row r="15" spans="1:13" ht="13.5">
      <c r="A15" s="353">
        <v>97149</v>
      </c>
      <c r="B15" s="357" t="s">
        <v>278</v>
      </c>
      <c r="C15" s="357" t="s">
        <v>129</v>
      </c>
      <c r="D15" s="357" t="s">
        <v>270</v>
      </c>
      <c r="E15" s="353">
        <v>15.23</v>
      </c>
      <c r="F15" s="77"/>
    </row>
    <row r="16" spans="1:13" ht="13.5">
      <c r="A16" s="353">
        <v>97150</v>
      </c>
      <c r="B16" s="357" t="s">
        <v>279</v>
      </c>
      <c r="C16" s="357" t="s">
        <v>129</v>
      </c>
      <c r="D16" s="357" t="s">
        <v>270</v>
      </c>
      <c r="E16" s="353">
        <v>18.850000000000001</v>
      </c>
      <c r="F16" s="77"/>
    </row>
    <row r="17" spans="1:6" ht="13.5">
      <c r="A17" s="353">
        <v>97151</v>
      </c>
      <c r="B17" s="357" t="s">
        <v>280</v>
      </c>
      <c r="C17" s="357" t="s">
        <v>129</v>
      </c>
      <c r="D17" s="357" t="s">
        <v>270</v>
      </c>
      <c r="E17" s="353">
        <v>21.98</v>
      </c>
      <c r="F17" s="77"/>
    </row>
    <row r="18" spans="1:6" ht="13.5">
      <c r="A18" s="353">
        <v>97152</v>
      </c>
      <c r="B18" s="357" t="s">
        <v>281</v>
      </c>
      <c r="C18" s="357" t="s">
        <v>129</v>
      </c>
      <c r="D18" s="357" t="s">
        <v>270</v>
      </c>
      <c r="E18" s="353">
        <v>24.98</v>
      </c>
      <c r="F18" s="77"/>
    </row>
    <row r="19" spans="1:6" ht="13.5">
      <c r="A19" s="353">
        <v>97153</v>
      </c>
      <c r="B19" s="357" t="s">
        <v>282</v>
      </c>
      <c r="C19" s="357" t="s">
        <v>129</v>
      </c>
      <c r="D19" s="357" t="s">
        <v>270</v>
      </c>
      <c r="E19" s="353">
        <v>28.06</v>
      </c>
      <c r="F19" s="77"/>
    </row>
    <row r="20" spans="1:6" ht="13.5">
      <c r="A20" s="353">
        <v>97154</v>
      </c>
      <c r="B20" s="357" t="s">
        <v>283</v>
      </c>
      <c r="C20" s="357" t="s">
        <v>129</v>
      </c>
      <c r="D20" s="357" t="s">
        <v>270</v>
      </c>
      <c r="E20" s="353">
        <v>31.16</v>
      </c>
      <c r="F20" s="77"/>
    </row>
    <row r="21" spans="1:6" ht="13.5">
      <c r="A21" s="353">
        <v>97155</v>
      </c>
      <c r="B21" s="357" t="s">
        <v>284</v>
      </c>
      <c r="C21" s="357" t="s">
        <v>129</v>
      </c>
      <c r="D21" s="357" t="s">
        <v>270</v>
      </c>
      <c r="E21" s="353">
        <v>34.26</v>
      </c>
      <c r="F21" s="77"/>
    </row>
    <row r="22" spans="1:6" ht="13.5">
      <c r="A22" s="353">
        <v>97156</v>
      </c>
      <c r="B22" s="357" t="s">
        <v>285</v>
      </c>
      <c r="C22" s="357" t="s">
        <v>129</v>
      </c>
      <c r="D22" s="357" t="s">
        <v>270</v>
      </c>
      <c r="E22" s="353">
        <v>40.67</v>
      </c>
      <c r="F22" s="77"/>
    </row>
    <row r="23" spans="1:6" ht="13.5">
      <c r="A23" s="353">
        <v>97157</v>
      </c>
      <c r="B23" s="357" t="s">
        <v>286</v>
      </c>
      <c r="C23" s="357" t="s">
        <v>129</v>
      </c>
      <c r="D23" s="357" t="s">
        <v>270</v>
      </c>
      <c r="E23" s="353">
        <v>3.03</v>
      </c>
      <c r="F23" s="77"/>
    </row>
    <row r="24" spans="1:6" ht="13.5">
      <c r="A24" s="353">
        <v>97158</v>
      </c>
      <c r="B24" s="357" t="s">
        <v>287</v>
      </c>
      <c r="C24" s="357" t="s">
        <v>129</v>
      </c>
      <c r="D24" s="357" t="s">
        <v>270</v>
      </c>
      <c r="E24" s="353">
        <v>3.39</v>
      </c>
      <c r="F24" s="77"/>
    </row>
    <row r="25" spans="1:6" ht="13.5">
      <c r="A25" s="353">
        <v>97159</v>
      </c>
      <c r="B25" s="357" t="s">
        <v>288</v>
      </c>
      <c r="C25" s="357" t="s">
        <v>129</v>
      </c>
      <c r="D25" s="357" t="s">
        <v>270</v>
      </c>
      <c r="E25" s="353">
        <v>4.25</v>
      </c>
      <c r="F25" s="77"/>
    </row>
    <row r="26" spans="1:6" ht="13.5">
      <c r="A26" s="353">
        <v>97160</v>
      </c>
      <c r="B26" s="357" t="s">
        <v>289</v>
      </c>
      <c r="C26" s="357" t="s">
        <v>129</v>
      </c>
      <c r="D26" s="357" t="s">
        <v>270</v>
      </c>
      <c r="E26" s="353">
        <v>5.09</v>
      </c>
      <c r="F26" s="77"/>
    </row>
    <row r="27" spans="1:6" ht="13.5">
      <c r="A27" s="353">
        <v>97161</v>
      </c>
      <c r="B27" s="357" t="s">
        <v>290</v>
      </c>
      <c r="C27" s="357" t="s">
        <v>129</v>
      </c>
      <c r="D27" s="357" t="s">
        <v>270</v>
      </c>
      <c r="E27" s="353">
        <v>5.97</v>
      </c>
      <c r="F27" s="77"/>
    </row>
    <row r="28" spans="1:6" ht="13.5">
      <c r="A28" s="353">
        <v>97162</v>
      </c>
      <c r="B28" s="357" t="s">
        <v>291</v>
      </c>
      <c r="C28" s="357" t="s">
        <v>129</v>
      </c>
      <c r="D28" s="357" t="s">
        <v>270</v>
      </c>
      <c r="E28" s="353">
        <v>6.83</v>
      </c>
      <c r="F28" s="77"/>
    </row>
    <row r="29" spans="1:6" ht="13.5">
      <c r="A29" s="353">
        <v>97163</v>
      </c>
      <c r="B29" s="357" t="s">
        <v>292</v>
      </c>
      <c r="C29" s="357" t="s">
        <v>129</v>
      </c>
      <c r="D29" s="357" t="s">
        <v>270</v>
      </c>
      <c r="E29" s="353">
        <v>7.7</v>
      </c>
      <c r="F29" s="77"/>
    </row>
    <row r="30" spans="1:6" ht="13.5">
      <c r="A30" s="353">
        <v>97164</v>
      </c>
      <c r="B30" s="357" t="s">
        <v>293</v>
      </c>
      <c r="C30" s="357" t="s">
        <v>129</v>
      </c>
      <c r="D30" s="357" t="s">
        <v>270</v>
      </c>
      <c r="E30" s="353">
        <v>8.56</v>
      </c>
      <c r="F30" s="77"/>
    </row>
    <row r="31" spans="1:6" ht="13.5">
      <c r="A31" s="353">
        <v>97165</v>
      </c>
      <c r="B31" s="357" t="s">
        <v>294</v>
      </c>
      <c r="C31" s="357" t="s">
        <v>129</v>
      </c>
      <c r="D31" s="357" t="s">
        <v>270</v>
      </c>
      <c r="E31" s="353">
        <v>9.4499999999999993</v>
      </c>
      <c r="F31" s="77"/>
    </row>
    <row r="32" spans="1:6" ht="13.5">
      <c r="A32" s="353">
        <v>97166</v>
      </c>
      <c r="B32" s="357" t="s">
        <v>295</v>
      </c>
      <c r="C32" s="357" t="s">
        <v>129</v>
      </c>
      <c r="D32" s="357" t="s">
        <v>270</v>
      </c>
      <c r="E32" s="353">
        <v>11.69</v>
      </c>
      <c r="F32" s="77"/>
    </row>
    <row r="33" spans="1:6" ht="13.5">
      <c r="A33" s="353">
        <v>97167</v>
      </c>
      <c r="B33" s="357" t="s">
        <v>296</v>
      </c>
      <c r="C33" s="357" t="s">
        <v>129</v>
      </c>
      <c r="D33" s="357" t="s">
        <v>270</v>
      </c>
      <c r="E33" s="353">
        <v>13.64</v>
      </c>
      <c r="F33" s="77"/>
    </row>
    <row r="34" spans="1:6" ht="13.5">
      <c r="A34" s="353">
        <v>97168</v>
      </c>
      <c r="B34" s="357" t="s">
        <v>297</v>
      </c>
      <c r="C34" s="357" t="s">
        <v>129</v>
      </c>
      <c r="D34" s="357" t="s">
        <v>270</v>
      </c>
      <c r="E34" s="353">
        <v>15.45</v>
      </c>
      <c r="F34" s="77"/>
    </row>
    <row r="35" spans="1:6" ht="13.5">
      <c r="A35" s="353">
        <v>97169</v>
      </c>
      <c r="B35" s="357" t="s">
        <v>298</v>
      </c>
      <c r="C35" s="357" t="s">
        <v>129</v>
      </c>
      <c r="D35" s="357" t="s">
        <v>270</v>
      </c>
      <c r="E35" s="353">
        <v>17.36</v>
      </c>
      <c r="F35" s="77"/>
    </row>
    <row r="36" spans="1:6" ht="13.5">
      <c r="A36" s="353">
        <v>97170</v>
      </c>
      <c r="B36" s="357" t="s">
        <v>299</v>
      </c>
      <c r="C36" s="357" t="s">
        <v>129</v>
      </c>
      <c r="D36" s="357" t="s">
        <v>270</v>
      </c>
      <c r="E36" s="353">
        <v>19.28</v>
      </c>
      <c r="F36" s="77"/>
    </row>
    <row r="37" spans="1:6" ht="13.5">
      <c r="A37" s="353">
        <v>97171</v>
      </c>
      <c r="B37" s="357" t="s">
        <v>300</v>
      </c>
      <c r="C37" s="357" t="s">
        <v>129</v>
      </c>
      <c r="D37" s="357" t="s">
        <v>270</v>
      </c>
      <c r="E37" s="353">
        <v>21.21</v>
      </c>
      <c r="F37" s="77"/>
    </row>
    <row r="38" spans="1:6" ht="13.5">
      <c r="A38" s="353">
        <v>97172</v>
      </c>
      <c r="B38" s="357" t="s">
        <v>301</v>
      </c>
      <c r="C38" s="357" t="s">
        <v>129</v>
      </c>
      <c r="D38" s="357" t="s">
        <v>270</v>
      </c>
      <c r="E38" s="353">
        <v>25.25</v>
      </c>
      <c r="F38" s="77"/>
    </row>
    <row r="39" spans="1:6" ht="13.5">
      <c r="A39" s="353">
        <v>97173</v>
      </c>
      <c r="B39" s="357" t="s">
        <v>302</v>
      </c>
      <c r="C39" s="357" t="s">
        <v>129</v>
      </c>
      <c r="D39" s="357" t="s">
        <v>270</v>
      </c>
      <c r="E39" s="353">
        <v>23.34</v>
      </c>
      <c r="F39" s="77"/>
    </row>
    <row r="40" spans="1:6" ht="13.5">
      <c r="A40" s="353">
        <v>97174</v>
      </c>
      <c r="B40" s="357" t="s">
        <v>303</v>
      </c>
      <c r="C40" s="357" t="s">
        <v>129</v>
      </c>
      <c r="D40" s="357" t="s">
        <v>270</v>
      </c>
      <c r="E40" s="353">
        <v>27.04</v>
      </c>
      <c r="F40" s="77"/>
    </row>
    <row r="41" spans="1:6" ht="13.5">
      <c r="A41" s="353">
        <v>97175</v>
      </c>
      <c r="B41" s="357" t="s">
        <v>304</v>
      </c>
      <c r="C41" s="357" t="s">
        <v>129</v>
      </c>
      <c r="D41" s="357" t="s">
        <v>270</v>
      </c>
      <c r="E41" s="353">
        <v>30.71</v>
      </c>
      <c r="F41" s="77"/>
    </row>
    <row r="42" spans="1:6" ht="13.5">
      <c r="A42" s="353">
        <v>97176</v>
      </c>
      <c r="B42" s="357" t="s">
        <v>305</v>
      </c>
      <c r="C42" s="357" t="s">
        <v>129</v>
      </c>
      <c r="D42" s="357" t="s">
        <v>270</v>
      </c>
      <c r="E42" s="353">
        <v>34.42</v>
      </c>
      <c r="F42" s="77"/>
    </row>
    <row r="43" spans="1:6" ht="13.5">
      <c r="A43" s="353">
        <v>97177</v>
      </c>
      <c r="B43" s="357" t="s">
        <v>306</v>
      </c>
      <c r="C43" s="357" t="s">
        <v>129</v>
      </c>
      <c r="D43" s="357" t="s">
        <v>270</v>
      </c>
      <c r="E43" s="353">
        <v>41.81</v>
      </c>
      <c r="F43" s="77"/>
    </row>
    <row r="44" spans="1:6" ht="13.5">
      <c r="A44" s="353">
        <v>97178</v>
      </c>
      <c r="B44" s="357" t="s">
        <v>307</v>
      </c>
      <c r="C44" s="357" t="s">
        <v>129</v>
      </c>
      <c r="D44" s="357" t="s">
        <v>270</v>
      </c>
      <c r="E44" s="353">
        <v>49.19</v>
      </c>
      <c r="F44" s="77"/>
    </row>
    <row r="45" spans="1:6" ht="13.5">
      <c r="A45" s="353">
        <v>97179</v>
      </c>
      <c r="B45" s="357" t="s">
        <v>308</v>
      </c>
      <c r="C45" s="357" t="s">
        <v>129</v>
      </c>
      <c r="D45" s="357" t="s">
        <v>270</v>
      </c>
      <c r="E45" s="353">
        <v>56.59</v>
      </c>
      <c r="F45" s="77"/>
    </row>
    <row r="46" spans="1:6" ht="13.5">
      <c r="A46" s="353">
        <v>97180</v>
      </c>
      <c r="B46" s="357" t="s">
        <v>309</v>
      </c>
      <c r="C46" s="357" t="s">
        <v>129</v>
      </c>
      <c r="D46" s="357" t="s">
        <v>270</v>
      </c>
      <c r="E46" s="353">
        <v>63.97</v>
      </c>
      <c r="F46" s="77"/>
    </row>
    <row r="47" spans="1:6" ht="13.5">
      <c r="A47" s="353">
        <v>97181</v>
      </c>
      <c r="B47" s="357" t="s">
        <v>310</v>
      </c>
      <c r="C47" s="357" t="s">
        <v>129</v>
      </c>
      <c r="D47" s="357" t="s">
        <v>270</v>
      </c>
      <c r="E47" s="353">
        <v>74.260000000000005</v>
      </c>
      <c r="F47" s="77"/>
    </row>
    <row r="48" spans="1:6" ht="13.5">
      <c r="A48" s="353">
        <v>97182</v>
      </c>
      <c r="B48" s="357" t="s">
        <v>311</v>
      </c>
      <c r="C48" s="357" t="s">
        <v>129</v>
      </c>
      <c r="D48" s="357" t="s">
        <v>270</v>
      </c>
      <c r="E48" s="353">
        <v>81.96</v>
      </c>
      <c r="F48" s="77"/>
    </row>
    <row r="49" spans="1:6" ht="13.5">
      <c r="A49" s="353">
        <v>97183</v>
      </c>
      <c r="B49" s="357" t="s">
        <v>312</v>
      </c>
      <c r="C49" s="357" t="s">
        <v>129</v>
      </c>
      <c r="D49" s="357" t="s">
        <v>270</v>
      </c>
      <c r="E49" s="353">
        <v>19.52</v>
      </c>
      <c r="F49" s="77"/>
    </row>
    <row r="50" spans="1:6" ht="13.5">
      <c r="A50" s="353">
        <v>97184</v>
      </c>
      <c r="B50" s="357" t="s">
        <v>313</v>
      </c>
      <c r="C50" s="357" t="s">
        <v>129</v>
      </c>
      <c r="D50" s="357" t="s">
        <v>270</v>
      </c>
      <c r="E50" s="353">
        <v>22.64</v>
      </c>
      <c r="F50" s="77"/>
    </row>
    <row r="51" spans="1:6" ht="13.5">
      <c r="A51" s="353">
        <v>97185</v>
      </c>
      <c r="B51" s="357" t="s">
        <v>314</v>
      </c>
      <c r="C51" s="357" t="s">
        <v>129</v>
      </c>
      <c r="D51" s="357" t="s">
        <v>270</v>
      </c>
      <c r="E51" s="353">
        <v>25.77</v>
      </c>
      <c r="F51" s="77"/>
    </row>
    <row r="52" spans="1:6" ht="13.5">
      <c r="A52" s="353">
        <v>97186</v>
      </c>
      <c r="B52" s="357" t="s">
        <v>315</v>
      </c>
      <c r="C52" s="357" t="s">
        <v>129</v>
      </c>
      <c r="D52" s="357" t="s">
        <v>270</v>
      </c>
      <c r="E52" s="353">
        <v>28.92</v>
      </c>
      <c r="F52" s="77"/>
    </row>
    <row r="53" spans="1:6" ht="13.5">
      <c r="A53" s="353">
        <v>97187</v>
      </c>
      <c r="B53" s="357" t="s">
        <v>6209</v>
      </c>
      <c r="C53" s="357" t="s">
        <v>129</v>
      </c>
      <c r="D53" s="357" t="s">
        <v>270</v>
      </c>
      <c r="E53" s="353">
        <v>35.19</v>
      </c>
      <c r="F53" s="77"/>
    </row>
    <row r="54" spans="1:6" ht="13.5">
      <c r="A54" s="353">
        <v>97188</v>
      </c>
      <c r="B54" s="357" t="s">
        <v>316</v>
      </c>
      <c r="C54" s="357" t="s">
        <v>129</v>
      </c>
      <c r="D54" s="357" t="s">
        <v>270</v>
      </c>
      <c r="E54" s="353">
        <v>41.45</v>
      </c>
      <c r="F54" s="77"/>
    </row>
    <row r="55" spans="1:6" ht="13.5">
      <c r="A55" s="353">
        <v>97189</v>
      </c>
      <c r="B55" s="357" t="s">
        <v>317</v>
      </c>
      <c r="C55" s="357" t="s">
        <v>129</v>
      </c>
      <c r="D55" s="357" t="s">
        <v>270</v>
      </c>
      <c r="E55" s="353">
        <v>47.73</v>
      </c>
      <c r="F55" s="77"/>
    </row>
    <row r="56" spans="1:6" ht="13.5">
      <c r="A56" s="353">
        <v>97190</v>
      </c>
      <c r="B56" s="357" t="s">
        <v>318</v>
      </c>
      <c r="C56" s="357" t="s">
        <v>129</v>
      </c>
      <c r="D56" s="357" t="s">
        <v>270</v>
      </c>
      <c r="E56" s="353">
        <v>53.99</v>
      </c>
      <c r="F56" s="77"/>
    </row>
    <row r="57" spans="1:6" ht="13.5">
      <c r="A57" s="353">
        <v>97191</v>
      </c>
      <c r="B57" s="357" t="s">
        <v>319</v>
      </c>
      <c r="C57" s="357" t="s">
        <v>129</v>
      </c>
      <c r="D57" s="357" t="s">
        <v>270</v>
      </c>
      <c r="E57" s="353">
        <v>62.55</v>
      </c>
      <c r="F57" s="77"/>
    </row>
    <row r="58" spans="1:6" ht="13.5">
      <c r="A58" s="353">
        <v>97192</v>
      </c>
      <c r="B58" s="357" t="s">
        <v>320</v>
      </c>
      <c r="C58" s="357" t="s">
        <v>129</v>
      </c>
      <c r="D58" s="357" t="s">
        <v>270</v>
      </c>
      <c r="E58" s="353">
        <v>69.05</v>
      </c>
      <c r="F58" s="77"/>
    </row>
    <row r="59" spans="1:6" ht="13.5">
      <c r="A59" s="353">
        <v>90694</v>
      </c>
      <c r="B59" s="357" t="s">
        <v>321</v>
      </c>
      <c r="C59" s="357" t="s">
        <v>129</v>
      </c>
      <c r="D59" s="357" t="s">
        <v>270</v>
      </c>
      <c r="E59" s="353">
        <v>21.06</v>
      </c>
      <c r="F59" s="77"/>
    </row>
    <row r="60" spans="1:6" ht="13.5">
      <c r="A60" s="353">
        <v>90695</v>
      </c>
      <c r="B60" s="357" t="s">
        <v>322</v>
      </c>
      <c r="C60" s="357" t="s">
        <v>129</v>
      </c>
      <c r="D60" s="357" t="s">
        <v>270</v>
      </c>
      <c r="E60" s="353">
        <v>43.84</v>
      </c>
      <c r="F60" s="77"/>
    </row>
    <row r="61" spans="1:6" ht="13.5">
      <c r="A61" s="353">
        <v>90696</v>
      </c>
      <c r="B61" s="357" t="s">
        <v>323</v>
      </c>
      <c r="C61" s="357" t="s">
        <v>129</v>
      </c>
      <c r="D61" s="357" t="s">
        <v>270</v>
      </c>
      <c r="E61" s="353">
        <v>65.17</v>
      </c>
      <c r="F61" s="77"/>
    </row>
    <row r="62" spans="1:6" ht="13.5">
      <c r="A62" s="353">
        <v>90697</v>
      </c>
      <c r="B62" s="357" t="s">
        <v>324</v>
      </c>
      <c r="C62" s="357" t="s">
        <v>129</v>
      </c>
      <c r="D62" s="357" t="s">
        <v>270</v>
      </c>
      <c r="E62" s="353">
        <v>109.77</v>
      </c>
      <c r="F62" s="77"/>
    </row>
    <row r="63" spans="1:6" ht="13.5">
      <c r="A63" s="353">
        <v>90698</v>
      </c>
      <c r="B63" s="357" t="s">
        <v>325</v>
      </c>
      <c r="C63" s="357" t="s">
        <v>129</v>
      </c>
      <c r="D63" s="357" t="s">
        <v>270</v>
      </c>
      <c r="E63" s="353">
        <v>175.94</v>
      </c>
      <c r="F63" s="77"/>
    </row>
    <row r="64" spans="1:6" ht="13.5">
      <c r="A64" s="353">
        <v>90699</v>
      </c>
      <c r="B64" s="357" t="s">
        <v>326</v>
      </c>
      <c r="C64" s="357" t="s">
        <v>129</v>
      </c>
      <c r="D64" s="357" t="s">
        <v>270</v>
      </c>
      <c r="E64" s="353">
        <v>217.5</v>
      </c>
      <c r="F64" s="77"/>
    </row>
    <row r="65" spans="1:6" ht="13.5">
      <c r="A65" s="353">
        <v>90700</v>
      </c>
      <c r="B65" s="357" t="s">
        <v>327</v>
      </c>
      <c r="C65" s="357" t="s">
        <v>129</v>
      </c>
      <c r="D65" s="357" t="s">
        <v>270</v>
      </c>
      <c r="E65" s="353">
        <v>286.23</v>
      </c>
      <c r="F65" s="77"/>
    </row>
    <row r="66" spans="1:6" ht="13.5">
      <c r="A66" s="353">
        <v>90701</v>
      </c>
      <c r="B66" s="357" t="s">
        <v>328</v>
      </c>
      <c r="C66" s="357" t="s">
        <v>129</v>
      </c>
      <c r="D66" s="357" t="s">
        <v>270</v>
      </c>
      <c r="E66" s="353">
        <v>37.25</v>
      </c>
      <c r="F66" s="77"/>
    </row>
    <row r="67" spans="1:6" ht="13.5">
      <c r="A67" s="353">
        <v>90702</v>
      </c>
      <c r="B67" s="357" t="s">
        <v>329</v>
      </c>
      <c r="C67" s="357" t="s">
        <v>129</v>
      </c>
      <c r="D67" s="357" t="s">
        <v>270</v>
      </c>
      <c r="E67" s="353">
        <v>58.47</v>
      </c>
      <c r="F67" s="77"/>
    </row>
    <row r="68" spans="1:6" ht="13.5">
      <c r="A68" s="353">
        <v>90703</v>
      </c>
      <c r="B68" s="357" t="s">
        <v>330</v>
      </c>
      <c r="C68" s="357" t="s">
        <v>129</v>
      </c>
      <c r="D68" s="357" t="s">
        <v>270</v>
      </c>
      <c r="E68" s="353">
        <v>94.89</v>
      </c>
      <c r="F68" s="77"/>
    </row>
    <row r="69" spans="1:6" ht="13.5">
      <c r="A69" s="353">
        <v>90704</v>
      </c>
      <c r="B69" s="357" t="s">
        <v>331</v>
      </c>
      <c r="C69" s="357" t="s">
        <v>129</v>
      </c>
      <c r="D69" s="357" t="s">
        <v>270</v>
      </c>
      <c r="E69" s="353">
        <v>130.69</v>
      </c>
      <c r="F69" s="77"/>
    </row>
    <row r="70" spans="1:6" ht="13.5">
      <c r="A70" s="353">
        <v>90705</v>
      </c>
      <c r="B70" s="357" t="s">
        <v>332</v>
      </c>
      <c r="C70" s="357" t="s">
        <v>129</v>
      </c>
      <c r="D70" s="357" t="s">
        <v>270</v>
      </c>
      <c r="E70" s="353">
        <v>183.28</v>
      </c>
      <c r="F70" s="77"/>
    </row>
    <row r="71" spans="1:6" ht="13.5">
      <c r="A71" s="353">
        <v>90706</v>
      </c>
      <c r="B71" s="357" t="s">
        <v>333</v>
      </c>
      <c r="C71" s="357" t="s">
        <v>129</v>
      </c>
      <c r="D71" s="357" t="s">
        <v>270</v>
      </c>
      <c r="E71" s="353">
        <v>220.14</v>
      </c>
      <c r="F71" s="77"/>
    </row>
    <row r="72" spans="1:6" ht="13.5">
      <c r="A72" s="353">
        <v>90708</v>
      </c>
      <c r="B72" s="357" t="s">
        <v>334</v>
      </c>
      <c r="C72" s="357" t="s">
        <v>129</v>
      </c>
      <c r="D72" s="357" t="s">
        <v>270</v>
      </c>
      <c r="E72" s="353">
        <v>599.4</v>
      </c>
      <c r="F72" s="77"/>
    </row>
    <row r="73" spans="1:6" ht="13.5">
      <c r="A73" s="353">
        <v>90709</v>
      </c>
      <c r="B73" s="357" t="s">
        <v>335</v>
      </c>
      <c r="C73" s="357" t="s">
        <v>129</v>
      </c>
      <c r="D73" s="357" t="s">
        <v>270</v>
      </c>
      <c r="E73" s="353">
        <v>22.31</v>
      </c>
      <c r="F73" s="77"/>
    </row>
    <row r="74" spans="1:6" ht="13.5">
      <c r="A74" s="353">
        <v>90710</v>
      </c>
      <c r="B74" s="357" t="s">
        <v>336</v>
      </c>
      <c r="C74" s="357" t="s">
        <v>129</v>
      </c>
      <c r="D74" s="357" t="s">
        <v>270</v>
      </c>
      <c r="E74" s="353">
        <v>45.1</v>
      </c>
      <c r="F74" s="77"/>
    </row>
    <row r="75" spans="1:6" ht="13.5">
      <c r="A75" s="353">
        <v>90711</v>
      </c>
      <c r="B75" s="357" t="s">
        <v>337</v>
      </c>
      <c r="C75" s="357" t="s">
        <v>129</v>
      </c>
      <c r="D75" s="357" t="s">
        <v>270</v>
      </c>
      <c r="E75" s="353">
        <v>66.41</v>
      </c>
      <c r="F75" s="77"/>
    </row>
    <row r="76" spans="1:6" ht="13.5">
      <c r="A76" s="353">
        <v>90712</v>
      </c>
      <c r="B76" s="357" t="s">
        <v>338</v>
      </c>
      <c r="C76" s="357" t="s">
        <v>129</v>
      </c>
      <c r="D76" s="357" t="s">
        <v>270</v>
      </c>
      <c r="E76" s="353">
        <v>111.02</v>
      </c>
      <c r="F76" s="77"/>
    </row>
    <row r="77" spans="1:6" ht="13.5">
      <c r="A77" s="353">
        <v>90713</v>
      </c>
      <c r="B77" s="357" t="s">
        <v>339</v>
      </c>
      <c r="C77" s="357" t="s">
        <v>129</v>
      </c>
      <c r="D77" s="357" t="s">
        <v>270</v>
      </c>
      <c r="E77" s="353">
        <v>177.19</v>
      </c>
      <c r="F77" s="77"/>
    </row>
    <row r="78" spans="1:6" ht="13.5">
      <c r="A78" s="353">
        <v>90714</v>
      </c>
      <c r="B78" s="357" t="s">
        <v>340</v>
      </c>
      <c r="C78" s="357" t="s">
        <v>129</v>
      </c>
      <c r="D78" s="357" t="s">
        <v>270</v>
      </c>
      <c r="E78" s="353">
        <v>218.76</v>
      </c>
      <c r="F78" s="77"/>
    </row>
    <row r="79" spans="1:6" ht="13.5">
      <c r="A79" s="353">
        <v>90715</v>
      </c>
      <c r="B79" s="357" t="s">
        <v>341</v>
      </c>
      <c r="C79" s="357" t="s">
        <v>129</v>
      </c>
      <c r="D79" s="357" t="s">
        <v>270</v>
      </c>
      <c r="E79" s="353">
        <v>289.25</v>
      </c>
      <c r="F79" s="77"/>
    </row>
    <row r="80" spans="1:6" ht="13.5">
      <c r="A80" s="353">
        <v>90716</v>
      </c>
      <c r="B80" s="357" t="s">
        <v>342</v>
      </c>
      <c r="C80" s="357" t="s">
        <v>129</v>
      </c>
      <c r="D80" s="357" t="s">
        <v>270</v>
      </c>
      <c r="E80" s="353">
        <v>38.49</v>
      </c>
      <c r="F80" s="77"/>
    </row>
    <row r="81" spans="1:6" ht="13.5">
      <c r="A81" s="353">
        <v>90717</v>
      </c>
      <c r="B81" s="357" t="s">
        <v>343</v>
      </c>
      <c r="C81" s="357" t="s">
        <v>129</v>
      </c>
      <c r="D81" s="357" t="s">
        <v>270</v>
      </c>
      <c r="E81" s="353">
        <v>59.72</v>
      </c>
      <c r="F81" s="77"/>
    </row>
    <row r="82" spans="1:6" ht="13.5">
      <c r="A82" s="353">
        <v>90718</v>
      </c>
      <c r="B82" s="357" t="s">
        <v>344</v>
      </c>
      <c r="C82" s="357" t="s">
        <v>129</v>
      </c>
      <c r="D82" s="357" t="s">
        <v>270</v>
      </c>
      <c r="E82" s="353">
        <v>96.14</v>
      </c>
      <c r="F82" s="77"/>
    </row>
    <row r="83" spans="1:6" ht="13.5">
      <c r="A83" s="353">
        <v>90719</v>
      </c>
      <c r="B83" s="357" t="s">
        <v>345</v>
      </c>
      <c r="C83" s="357" t="s">
        <v>129</v>
      </c>
      <c r="D83" s="357" t="s">
        <v>270</v>
      </c>
      <c r="E83" s="353">
        <v>131.94</v>
      </c>
      <c r="F83" s="77"/>
    </row>
    <row r="84" spans="1:6" ht="13.5">
      <c r="A84" s="353">
        <v>90720</v>
      </c>
      <c r="B84" s="357" t="s">
        <v>346</v>
      </c>
      <c r="C84" s="357" t="s">
        <v>129</v>
      </c>
      <c r="D84" s="357" t="s">
        <v>270</v>
      </c>
      <c r="E84" s="353">
        <v>184.52</v>
      </c>
      <c r="F84" s="77"/>
    </row>
    <row r="85" spans="1:6" ht="13.5">
      <c r="A85" s="353">
        <v>90721</v>
      </c>
      <c r="B85" s="357" t="s">
        <v>347</v>
      </c>
      <c r="C85" s="357" t="s">
        <v>129</v>
      </c>
      <c r="D85" s="357" t="s">
        <v>270</v>
      </c>
      <c r="E85" s="353">
        <v>223.15</v>
      </c>
      <c r="F85" s="77"/>
    </row>
    <row r="86" spans="1:6" ht="13.5">
      <c r="A86" s="353">
        <v>90723</v>
      </c>
      <c r="B86" s="357" t="s">
        <v>348</v>
      </c>
      <c r="C86" s="357" t="s">
        <v>129</v>
      </c>
      <c r="D86" s="357" t="s">
        <v>270</v>
      </c>
      <c r="E86" s="353">
        <v>601.29</v>
      </c>
      <c r="F86" s="77"/>
    </row>
    <row r="87" spans="1:6" ht="13.5">
      <c r="A87" s="353">
        <v>90724</v>
      </c>
      <c r="B87" s="357" t="s">
        <v>349</v>
      </c>
      <c r="C87" s="357" t="s">
        <v>130</v>
      </c>
      <c r="D87" s="357" t="s">
        <v>350</v>
      </c>
      <c r="E87" s="353">
        <v>14.89</v>
      </c>
      <c r="F87" s="77"/>
    </row>
    <row r="88" spans="1:6" ht="13.5">
      <c r="A88" s="353">
        <v>90725</v>
      </c>
      <c r="B88" s="357" t="s">
        <v>351</v>
      </c>
      <c r="C88" s="357" t="s">
        <v>130</v>
      </c>
      <c r="D88" s="357" t="s">
        <v>350</v>
      </c>
      <c r="E88" s="353">
        <v>18.43</v>
      </c>
      <c r="F88" s="77"/>
    </row>
    <row r="89" spans="1:6" ht="13.5">
      <c r="A89" s="353">
        <v>90726</v>
      </c>
      <c r="B89" s="357" t="s">
        <v>352</v>
      </c>
      <c r="C89" s="357" t="s">
        <v>130</v>
      </c>
      <c r="D89" s="357" t="s">
        <v>350</v>
      </c>
      <c r="E89" s="353">
        <v>21.99</v>
      </c>
      <c r="F89" s="77"/>
    </row>
    <row r="90" spans="1:6" ht="13.5">
      <c r="A90" s="353">
        <v>90727</v>
      </c>
      <c r="B90" s="357" t="s">
        <v>353</v>
      </c>
      <c r="C90" s="357" t="s">
        <v>130</v>
      </c>
      <c r="D90" s="357" t="s">
        <v>350</v>
      </c>
      <c r="E90" s="353">
        <v>25.53</v>
      </c>
      <c r="F90" s="77"/>
    </row>
    <row r="91" spans="1:6" ht="13.5">
      <c r="A91" s="353">
        <v>90728</v>
      </c>
      <c r="B91" s="357" t="s">
        <v>354</v>
      </c>
      <c r="C91" s="357" t="s">
        <v>130</v>
      </c>
      <c r="D91" s="357" t="s">
        <v>350</v>
      </c>
      <c r="E91" s="353">
        <v>29.08</v>
      </c>
      <c r="F91" s="77"/>
    </row>
    <row r="92" spans="1:6" ht="13.5">
      <c r="A92" s="353">
        <v>90729</v>
      </c>
      <c r="B92" s="357" t="s">
        <v>355</v>
      </c>
      <c r="C92" s="357" t="s">
        <v>130</v>
      </c>
      <c r="D92" s="357" t="s">
        <v>350</v>
      </c>
      <c r="E92" s="353">
        <v>32.630000000000003</v>
      </c>
      <c r="F92" s="77"/>
    </row>
    <row r="93" spans="1:6" ht="13.5">
      <c r="A93" s="353">
        <v>90730</v>
      </c>
      <c r="B93" s="357" t="s">
        <v>356</v>
      </c>
      <c r="C93" s="357" t="s">
        <v>130</v>
      </c>
      <c r="D93" s="357" t="s">
        <v>350</v>
      </c>
      <c r="E93" s="353">
        <v>36.21</v>
      </c>
      <c r="F93" s="77"/>
    </row>
    <row r="94" spans="1:6" ht="13.5">
      <c r="A94" s="353">
        <v>90731</v>
      </c>
      <c r="B94" s="357" t="s">
        <v>357</v>
      </c>
      <c r="C94" s="357" t="s">
        <v>130</v>
      </c>
      <c r="D94" s="357" t="s">
        <v>350</v>
      </c>
      <c r="E94" s="353">
        <v>39.76</v>
      </c>
      <c r="F94" s="77"/>
    </row>
    <row r="95" spans="1:6" ht="13.5">
      <c r="A95" s="353">
        <v>90732</v>
      </c>
      <c r="B95" s="357" t="s">
        <v>358</v>
      </c>
      <c r="C95" s="357" t="s">
        <v>130</v>
      </c>
      <c r="D95" s="357" t="s">
        <v>350</v>
      </c>
      <c r="E95" s="353">
        <v>50.41</v>
      </c>
      <c r="F95" s="77"/>
    </row>
    <row r="96" spans="1:6" ht="13.5">
      <c r="A96" s="353">
        <v>90733</v>
      </c>
      <c r="B96" s="357" t="s">
        <v>359</v>
      </c>
      <c r="C96" s="357" t="s">
        <v>129</v>
      </c>
      <c r="D96" s="357" t="s">
        <v>350</v>
      </c>
      <c r="E96" s="353">
        <v>1.57</v>
      </c>
      <c r="F96" s="77"/>
    </row>
    <row r="97" spans="1:6" ht="13.5">
      <c r="A97" s="353">
        <v>90734</v>
      </c>
      <c r="B97" s="357" t="s">
        <v>360</v>
      </c>
      <c r="C97" s="357" t="s">
        <v>129</v>
      </c>
      <c r="D97" s="357" t="s">
        <v>350</v>
      </c>
      <c r="E97" s="353">
        <v>1.91</v>
      </c>
      <c r="F97" s="77"/>
    </row>
    <row r="98" spans="1:6" ht="13.5">
      <c r="A98" s="353">
        <v>90735</v>
      </c>
      <c r="B98" s="357" t="s">
        <v>361</v>
      </c>
      <c r="C98" s="357" t="s">
        <v>129</v>
      </c>
      <c r="D98" s="357" t="s">
        <v>350</v>
      </c>
      <c r="E98" s="353">
        <v>2.2799999999999998</v>
      </c>
      <c r="F98" s="77"/>
    </row>
    <row r="99" spans="1:6" ht="13.5">
      <c r="A99" s="353">
        <v>90736</v>
      </c>
      <c r="B99" s="357" t="s">
        <v>362</v>
      </c>
      <c r="C99" s="357" t="s">
        <v>129</v>
      </c>
      <c r="D99" s="357" t="s">
        <v>350</v>
      </c>
      <c r="E99" s="353">
        <v>2.63</v>
      </c>
      <c r="F99" s="77"/>
    </row>
    <row r="100" spans="1:6" ht="13.5">
      <c r="A100" s="353">
        <v>90737</v>
      </c>
      <c r="B100" s="357" t="s">
        <v>363</v>
      </c>
      <c r="C100" s="357" t="s">
        <v>129</v>
      </c>
      <c r="D100" s="357" t="s">
        <v>350</v>
      </c>
      <c r="E100" s="353">
        <v>2.98</v>
      </c>
      <c r="F100" s="77"/>
    </row>
    <row r="101" spans="1:6" ht="13.5">
      <c r="A101" s="353">
        <v>90738</v>
      </c>
      <c r="B101" s="357" t="s">
        <v>364</v>
      </c>
      <c r="C101" s="357" t="s">
        <v>129</v>
      </c>
      <c r="D101" s="357" t="s">
        <v>350</v>
      </c>
      <c r="E101" s="353">
        <v>3.32</v>
      </c>
      <c r="F101" s="77"/>
    </row>
    <row r="102" spans="1:6" ht="13.5">
      <c r="A102" s="353">
        <v>90739</v>
      </c>
      <c r="B102" s="357" t="s">
        <v>365</v>
      </c>
      <c r="C102" s="357" t="s">
        <v>129</v>
      </c>
      <c r="D102" s="357" t="s">
        <v>270</v>
      </c>
      <c r="E102" s="353">
        <v>8.8800000000000008</v>
      </c>
      <c r="F102" s="77"/>
    </row>
    <row r="103" spans="1:6" ht="13.5">
      <c r="A103" s="353">
        <v>90740</v>
      </c>
      <c r="B103" s="357" t="s">
        <v>366</v>
      </c>
      <c r="C103" s="357" t="s">
        <v>129</v>
      </c>
      <c r="D103" s="357" t="s">
        <v>350</v>
      </c>
      <c r="E103" s="353">
        <v>3.51</v>
      </c>
      <c r="F103" s="77"/>
    </row>
    <row r="104" spans="1:6" ht="13.5">
      <c r="A104" s="353">
        <v>90741</v>
      </c>
      <c r="B104" s="357" t="s">
        <v>367</v>
      </c>
      <c r="C104" s="357" t="s">
        <v>129</v>
      </c>
      <c r="D104" s="357" t="s">
        <v>350</v>
      </c>
      <c r="E104" s="353">
        <v>3.86</v>
      </c>
      <c r="F104" s="77"/>
    </row>
    <row r="105" spans="1:6" ht="13.5">
      <c r="A105" s="353">
        <v>90742</v>
      </c>
      <c r="B105" s="357" t="s">
        <v>368</v>
      </c>
      <c r="C105" s="357" t="s">
        <v>129</v>
      </c>
      <c r="D105" s="357" t="s">
        <v>350</v>
      </c>
      <c r="E105" s="353">
        <v>4.21</v>
      </c>
      <c r="F105" s="77"/>
    </row>
    <row r="106" spans="1:6" ht="13.5">
      <c r="A106" s="353">
        <v>90743</v>
      </c>
      <c r="B106" s="357" t="s">
        <v>369</v>
      </c>
      <c r="C106" s="357" t="s">
        <v>129</v>
      </c>
      <c r="D106" s="357" t="s">
        <v>350</v>
      </c>
      <c r="E106" s="353">
        <v>4.5599999999999996</v>
      </c>
      <c r="F106" s="77"/>
    </row>
    <row r="107" spans="1:6" ht="13.5">
      <c r="A107" s="353">
        <v>90744</v>
      </c>
      <c r="B107" s="357" t="s">
        <v>370</v>
      </c>
      <c r="C107" s="357" t="s">
        <v>129</v>
      </c>
      <c r="D107" s="357" t="s">
        <v>350</v>
      </c>
      <c r="E107" s="353">
        <v>4.92</v>
      </c>
      <c r="F107" s="77"/>
    </row>
    <row r="108" spans="1:6" ht="13.5">
      <c r="A108" s="353">
        <v>90745</v>
      </c>
      <c r="B108" s="357" t="s">
        <v>371</v>
      </c>
      <c r="C108" s="357" t="s">
        <v>129</v>
      </c>
      <c r="D108" s="357" t="s">
        <v>270</v>
      </c>
      <c r="E108" s="353">
        <v>12.72</v>
      </c>
      <c r="F108" s="77"/>
    </row>
    <row r="109" spans="1:6" ht="13.5">
      <c r="A109" s="353">
        <v>90746</v>
      </c>
      <c r="B109" s="357" t="s">
        <v>372</v>
      </c>
      <c r="C109" s="357" t="s">
        <v>129</v>
      </c>
      <c r="D109" s="357" t="s">
        <v>350</v>
      </c>
      <c r="E109" s="353">
        <v>2.14</v>
      </c>
      <c r="F109" s="77"/>
    </row>
    <row r="110" spans="1:6" ht="13.5">
      <c r="A110" s="353">
        <v>90747</v>
      </c>
      <c r="B110" s="357" t="s">
        <v>373</v>
      </c>
      <c r="C110" s="357" t="s">
        <v>129</v>
      </c>
      <c r="D110" s="357" t="s">
        <v>270</v>
      </c>
      <c r="E110" s="353">
        <v>9.9700000000000006</v>
      </c>
      <c r="F110" s="77"/>
    </row>
    <row r="111" spans="1:6" ht="13.5">
      <c r="A111" s="353">
        <v>90748</v>
      </c>
      <c r="B111" s="357" t="s">
        <v>374</v>
      </c>
      <c r="C111" s="357" t="s">
        <v>129</v>
      </c>
      <c r="D111" s="357" t="s">
        <v>350</v>
      </c>
      <c r="E111" s="353">
        <v>2.82</v>
      </c>
      <c r="F111" s="77"/>
    </row>
    <row r="112" spans="1:6" ht="13.5">
      <c r="A112" s="353">
        <v>90749</v>
      </c>
      <c r="B112" s="357" t="s">
        <v>375</v>
      </c>
      <c r="C112" s="357" t="s">
        <v>129</v>
      </c>
      <c r="D112" s="357" t="s">
        <v>350</v>
      </c>
      <c r="E112" s="353">
        <v>3.17</v>
      </c>
      <c r="F112" s="77"/>
    </row>
    <row r="113" spans="1:6" ht="13.5">
      <c r="A113" s="353">
        <v>90750</v>
      </c>
      <c r="B113" s="357" t="s">
        <v>376</v>
      </c>
      <c r="C113" s="357" t="s">
        <v>129</v>
      </c>
      <c r="D113" s="357" t="s">
        <v>350</v>
      </c>
      <c r="E113" s="353">
        <v>3.52</v>
      </c>
      <c r="F113" s="77"/>
    </row>
    <row r="114" spans="1:6" ht="13.5">
      <c r="A114" s="353">
        <v>90751</v>
      </c>
      <c r="B114" s="357" t="s">
        <v>377</v>
      </c>
      <c r="C114" s="357" t="s">
        <v>129</v>
      </c>
      <c r="D114" s="357" t="s">
        <v>350</v>
      </c>
      <c r="E114" s="353">
        <v>3.88</v>
      </c>
      <c r="F114" s="77"/>
    </row>
    <row r="115" spans="1:6" ht="13.5">
      <c r="A115" s="353">
        <v>90752</v>
      </c>
      <c r="B115" s="357" t="s">
        <v>378</v>
      </c>
      <c r="C115" s="357" t="s">
        <v>129</v>
      </c>
      <c r="D115" s="357" t="s">
        <v>350</v>
      </c>
      <c r="E115" s="353">
        <v>4.2300000000000004</v>
      </c>
      <c r="F115" s="77"/>
    </row>
    <row r="116" spans="1:6" ht="13.5">
      <c r="A116" s="353">
        <v>90753</v>
      </c>
      <c r="B116" s="357" t="s">
        <v>379</v>
      </c>
      <c r="C116" s="357" t="s">
        <v>129</v>
      </c>
      <c r="D116" s="357" t="s">
        <v>350</v>
      </c>
      <c r="E116" s="353">
        <v>4.58</v>
      </c>
      <c r="F116" s="77"/>
    </row>
    <row r="117" spans="1:6" ht="13.5">
      <c r="A117" s="353">
        <v>90754</v>
      </c>
      <c r="B117" s="357" t="s">
        <v>380</v>
      </c>
      <c r="C117" s="357" t="s">
        <v>129</v>
      </c>
      <c r="D117" s="357" t="s">
        <v>270</v>
      </c>
      <c r="E117" s="353">
        <v>11.9</v>
      </c>
      <c r="F117" s="77"/>
    </row>
    <row r="118" spans="1:6" ht="13.5">
      <c r="A118" s="353">
        <v>90755</v>
      </c>
      <c r="B118" s="357" t="s">
        <v>381</v>
      </c>
      <c r="C118" s="357" t="s">
        <v>129</v>
      </c>
      <c r="D118" s="357" t="s">
        <v>350</v>
      </c>
      <c r="E118" s="353">
        <v>4.75</v>
      </c>
      <c r="F118" s="77"/>
    </row>
    <row r="119" spans="1:6" ht="13.5">
      <c r="A119" s="353">
        <v>90756</v>
      </c>
      <c r="B119" s="357" t="s">
        <v>382</v>
      </c>
      <c r="C119" s="357" t="s">
        <v>129</v>
      </c>
      <c r="D119" s="357" t="s">
        <v>350</v>
      </c>
      <c r="E119" s="353">
        <v>5.1100000000000003</v>
      </c>
      <c r="F119" s="77"/>
    </row>
    <row r="120" spans="1:6" ht="13.5">
      <c r="A120" s="353">
        <v>90757</v>
      </c>
      <c r="B120" s="357" t="s">
        <v>383</v>
      </c>
      <c r="C120" s="357" t="s">
        <v>129</v>
      </c>
      <c r="D120" s="357" t="s">
        <v>350</v>
      </c>
      <c r="E120" s="353">
        <v>5.46</v>
      </c>
      <c r="F120" s="77"/>
    </row>
    <row r="121" spans="1:6" ht="13.5">
      <c r="A121" s="353">
        <v>90758</v>
      </c>
      <c r="B121" s="357" t="s">
        <v>384</v>
      </c>
      <c r="C121" s="357" t="s">
        <v>129</v>
      </c>
      <c r="D121" s="357" t="s">
        <v>350</v>
      </c>
      <c r="E121" s="353">
        <v>5.81</v>
      </c>
      <c r="F121" s="77"/>
    </row>
    <row r="122" spans="1:6" ht="13.5">
      <c r="A122" s="353">
        <v>90759</v>
      </c>
      <c r="B122" s="357" t="s">
        <v>385</v>
      </c>
      <c r="C122" s="357" t="s">
        <v>129</v>
      </c>
      <c r="D122" s="357" t="s">
        <v>350</v>
      </c>
      <c r="E122" s="353">
        <v>6.16</v>
      </c>
      <c r="F122" s="77"/>
    </row>
    <row r="123" spans="1:6" ht="13.5">
      <c r="A123" s="353">
        <v>90760</v>
      </c>
      <c r="B123" s="357" t="s">
        <v>386</v>
      </c>
      <c r="C123" s="357" t="s">
        <v>129</v>
      </c>
      <c r="D123" s="357" t="s">
        <v>270</v>
      </c>
      <c r="E123" s="353">
        <v>15.73</v>
      </c>
      <c r="F123" s="77"/>
    </row>
    <row r="124" spans="1:6" ht="13.5">
      <c r="A124" s="353">
        <v>90761</v>
      </c>
      <c r="B124" s="357" t="s">
        <v>387</v>
      </c>
      <c r="C124" s="357" t="s">
        <v>129</v>
      </c>
      <c r="D124" s="357" t="s">
        <v>350</v>
      </c>
      <c r="E124" s="353">
        <v>2.61</v>
      </c>
      <c r="F124" s="77"/>
    </row>
    <row r="125" spans="1:6" ht="13.5">
      <c r="A125" s="353">
        <v>90762</v>
      </c>
      <c r="B125" s="357" t="s">
        <v>388</v>
      </c>
      <c r="C125" s="357" t="s">
        <v>129</v>
      </c>
      <c r="D125" s="357" t="s">
        <v>270</v>
      </c>
      <c r="E125" s="353">
        <v>11.86</v>
      </c>
      <c r="F125" s="77"/>
    </row>
    <row r="126" spans="1:6" ht="13.5">
      <c r="A126" s="353">
        <v>94869</v>
      </c>
      <c r="B126" s="357" t="s">
        <v>389</v>
      </c>
      <c r="C126" s="357" t="s">
        <v>129</v>
      </c>
      <c r="D126" s="357" t="s">
        <v>270</v>
      </c>
      <c r="E126" s="353">
        <v>121.72</v>
      </c>
      <c r="F126" s="77"/>
    </row>
    <row r="127" spans="1:6" ht="13.5">
      <c r="A127" s="353">
        <v>94870</v>
      </c>
      <c r="B127" s="357" t="s">
        <v>390</v>
      </c>
      <c r="C127" s="357" t="s">
        <v>129</v>
      </c>
      <c r="D127" s="357" t="s">
        <v>350</v>
      </c>
      <c r="E127" s="353">
        <v>0.52</v>
      </c>
      <c r="F127" s="77"/>
    </row>
    <row r="128" spans="1:6" ht="13.5">
      <c r="A128" s="353">
        <v>94871</v>
      </c>
      <c r="B128" s="357" t="s">
        <v>391</v>
      </c>
      <c r="C128" s="357" t="s">
        <v>129</v>
      </c>
      <c r="D128" s="357" t="s">
        <v>270</v>
      </c>
      <c r="E128" s="353">
        <v>144.22</v>
      </c>
      <c r="F128" s="77"/>
    </row>
    <row r="129" spans="1:6" ht="13.5">
      <c r="A129" s="353">
        <v>94872</v>
      </c>
      <c r="B129" s="357" t="s">
        <v>392</v>
      </c>
      <c r="C129" s="357" t="s">
        <v>129</v>
      </c>
      <c r="D129" s="357" t="s">
        <v>350</v>
      </c>
      <c r="E129" s="353">
        <v>0.91</v>
      </c>
      <c r="F129" s="77"/>
    </row>
    <row r="130" spans="1:6" ht="13.5">
      <c r="A130" s="353">
        <v>94875</v>
      </c>
      <c r="B130" s="357" t="s">
        <v>393</v>
      </c>
      <c r="C130" s="357" t="s">
        <v>129</v>
      </c>
      <c r="D130" s="357" t="s">
        <v>270</v>
      </c>
      <c r="E130" s="353">
        <v>846.96</v>
      </c>
      <c r="F130" s="77"/>
    </row>
    <row r="131" spans="1:6" ht="13.5">
      <c r="A131" s="353">
        <v>94876</v>
      </c>
      <c r="B131" s="357" t="s">
        <v>394</v>
      </c>
      <c r="C131" s="357" t="s">
        <v>129</v>
      </c>
      <c r="D131" s="357" t="s">
        <v>270</v>
      </c>
      <c r="E131" s="353">
        <v>15.08</v>
      </c>
      <c r="F131" s="77"/>
    </row>
    <row r="132" spans="1:6" ht="13.5">
      <c r="A132" s="353">
        <v>94878</v>
      </c>
      <c r="B132" s="357" t="s">
        <v>395</v>
      </c>
      <c r="C132" s="357" t="s">
        <v>129</v>
      </c>
      <c r="D132" s="357" t="s">
        <v>270</v>
      </c>
      <c r="E132" s="353">
        <v>17.71</v>
      </c>
      <c r="F132" s="77"/>
    </row>
    <row r="133" spans="1:6" ht="13.5">
      <c r="A133" s="353">
        <v>94879</v>
      </c>
      <c r="B133" s="357" t="s">
        <v>396</v>
      </c>
      <c r="C133" s="357" t="s">
        <v>129</v>
      </c>
      <c r="D133" s="357" t="s">
        <v>270</v>
      </c>
      <c r="E133" s="353">
        <v>1128.33</v>
      </c>
      <c r="F133" s="77"/>
    </row>
    <row r="134" spans="1:6" ht="13.5">
      <c r="A134" s="353">
        <v>94880</v>
      </c>
      <c r="B134" s="357" t="s">
        <v>397</v>
      </c>
      <c r="C134" s="357" t="s">
        <v>129</v>
      </c>
      <c r="D134" s="357" t="s">
        <v>270</v>
      </c>
      <c r="E134" s="353">
        <v>21.69</v>
      </c>
      <c r="F134" s="77"/>
    </row>
    <row r="135" spans="1:6" ht="13.5">
      <c r="A135" s="353">
        <v>94881</v>
      </c>
      <c r="B135" s="357" t="s">
        <v>398</v>
      </c>
      <c r="C135" s="357" t="s">
        <v>129</v>
      </c>
      <c r="D135" s="357" t="s">
        <v>270</v>
      </c>
      <c r="E135" s="353">
        <v>1761.03</v>
      </c>
      <c r="F135" s="77"/>
    </row>
    <row r="136" spans="1:6" ht="13.5">
      <c r="A136" s="353">
        <v>94882</v>
      </c>
      <c r="B136" s="357" t="s">
        <v>399</v>
      </c>
      <c r="C136" s="357" t="s">
        <v>129</v>
      </c>
      <c r="D136" s="357" t="s">
        <v>270</v>
      </c>
      <c r="E136" s="353">
        <v>25.72</v>
      </c>
      <c r="F136" s="77"/>
    </row>
    <row r="137" spans="1:6" ht="13.5">
      <c r="A137" s="353">
        <v>94884</v>
      </c>
      <c r="B137" s="357" t="s">
        <v>400</v>
      </c>
      <c r="C137" s="357" t="s">
        <v>129</v>
      </c>
      <c r="D137" s="357" t="s">
        <v>270</v>
      </c>
      <c r="E137" s="353">
        <v>33.909999999999997</v>
      </c>
      <c r="F137" s="77"/>
    </row>
    <row r="138" spans="1:6" ht="13.5">
      <c r="A138" s="353">
        <v>94885</v>
      </c>
      <c r="B138" s="357" t="s">
        <v>401</v>
      </c>
      <c r="C138" s="357" t="s">
        <v>129</v>
      </c>
      <c r="D138" s="357" t="s">
        <v>270</v>
      </c>
      <c r="E138" s="353">
        <v>121.87</v>
      </c>
      <c r="F138" s="77"/>
    </row>
    <row r="139" spans="1:6" ht="13.5">
      <c r="A139" s="353">
        <v>94886</v>
      </c>
      <c r="B139" s="357" t="s">
        <v>402</v>
      </c>
      <c r="C139" s="357" t="s">
        <v>129</v>
      </c>
      <c r="D139" s="357" t="s">
        <v>350</v>
      </c>
      <c r="E139" s="353">
        <v>0.67</v>
      </c>
      <c r="F139" s="77"/>
    </row>
    <row r="140" spans="1:6" ht="13.5">
      <c r="A140" s="353">
        <v>94887</v>
      </c>
      <c r="B140" s="357" t="s">
        <v>403</v>
      </c>
      <c r="C140" s="357" t="s">
        <v>129</v>
      </c>
      <c r="D140" s="357" t="s">
        <v>270</v>
      </c>
      <c r="E140" s="353">
        <v>144.47</v>
      </c>
      <c r="F140" s="77"/>
    </row>
    <row r="141" spans="1:6" ht="13.5">
      <c r="A141" s="353">
        <v>94888</v>
      </c>
      <c r="B141" s="357" t="s">
        <v>404</v>
      </c>
      <c r="C141" s="357" t="s">
        <v>129</v>
      </c>
      <c r="D141" s="357" t="s">
        <v>350</v>
      </c>
      <c r="E141" s="353">
        <v>1.1599999999999999</v>
      </c>
      <c r="F141" s="77"/>
    </row>
    <row r="142" spans="1:6" ht="13.5">
      <c r="A142" s="353">
        <v>94891</v>
      </c>
      <c r="B142" s="357" t="s">
        <v>405</v>
      </c>
      <c r="C142" s="357" t="s">
        <v>129</v>
      </c>
      <c r="D142" s="357" t="s">
        <v>270</v>
      </c>
      <c r="E142" s="353">
        <v>849.4</v>
      </c>
      <c r="F142" s="77"/>
    </row>
    <row r="143" spans="1:6" ht="13.5">
      <c r="A143" s="353">
        <v>94892</v>
      </c>
      <c r="B143" s="357" t="s">
        <v>406</v>
      </c>
      <c r="C143" s="357" t="s">
        <v>129</v>
      </c>
      <c r="D143" s="357" t="s">
        <v>270</v>
      </c>
      <c r="E143" s="353">
        <v>17.52</v>
      </c>
      <c r="F143" s="77"/>
    </row>
    <row r="144" spans="1:6" ht="13.5">
      <c r="A144" s="353">
        <v>94894</v>
      </c>
      <c r="B144" s="357" t="s">
        <v>407</v>
      </c>
      <c r="C144" s="357" t="s">
        <v>129</v>
      </c>
      <c r="D144" s="357" t="s">
        <v>270</v>
      </c>
      <c r="E144" s="353">
        <v>20.350000000000001</v>
      </c>
      <c r="F144" s="77"/>
    </row>
    <row r="145" spans="1:6" ht="13.5">
      <c r="A145" s="353">
        <v>94895</v>
      </c>
      <c r="B145" s="357" t="s">
        <v>408</v>
      </c>
      <c r="C145" s="357" t="s">
        <v>129</v>
      </c>
      <c r="D145" s="357" t="s">
        <v>270</v>
      </c>
      <c r="E145" s="353">
        <v>1131.23</v>
      </c>
      <c r="F145" s="77"/>
    </row>
    <row r="146" spans="1:6" ht="13.5">
      <c r="A146" s="353">
        <v>94896</v>
      </c>
      <c r="B146" s="357" t="s">
        <v>409</v>
      </c>
      <c r="C146" s="357" t="s">
        <v>129</v>
      </c>
      <c r="D146" s="357" t="s">
        <v>270</v>
      </c>
      <c r="E146" s="353">
        <v>24.59</v>
      </c>
      <c r="F146" s="77"/>
    </row>
    <row r="147" spans="1:6" ht="13.5">
      <c r="A147" s="353">
        <v>94897</v>
      </c>
      <c r="B147" s="357" t="s">
        <v>410</v>
      </c>
      <c r="C147" s="357" t="s">
        <v>129</v>
      </c>
      <c r="D147" s="357" t="s">
        <v>270</v>
      </c>
      <c r="E147" s="353">
        <v>1764.14</v>
      </c>
      <c r="F147" s="77"/>
    </row>
    <row r="148" spans="1:6" ht="13.5">
      <c r="A148" s="353">
        <v>94898</v>
      </c>
      <c r="B148" s="357" t="s">
        <v>411</v>
      </c>
      <c r="C148" s="357" t="s">
        <v>129</v>
      </c>
      <c r="D148" s="357" t="s">
        <v>270</v>
      </c>
      <c r="E148" s="353">
        <v>28.83</v>
      </c>
      <c r="F148" s="77"/>
    </row>
    <row r="149" spans="1:6" ht="13.5">
      <c r="A149" s="353">
        <v>94900</v>
      </c>
      <c r="B149" s="357" t="s">
        <v>412</v>
      </c>
      <c r="C149" s="357" t="s">
        <v>129</v>
      </c>
      <c r="D149" s="357" t="s">
        <v>270</v>
      </c>
      <c r="E149" s="353">
        <v>37.33</v>
      </c>
      <c r="F149" s="77"/>
    </row>
    <row r="150" spans="1:6" ht="13.5">
      <c r="A150" s="353">
        <v>97121</v>
      </c>
      <c r="B150" s="357" t="s">
        <v>413</v>
      </c>
      <c r="C150" s="357" t="s">
        <v>129</v>
      </c>
      <c r="D150" s="357" t="s">
        <v>350</v>
      </c>
      <c r="E150" s="353">
        <v>1.17</v>
      </c>
      <c r="F150" s="77"/>
    </row>
    <row r="151" spans="1:6" ht="13.5">
      <c r="A151" s="353">
        <v>97122</v>
      </c>
      <c r="B151" s="357" t="s">
        <v>414</v>
      </c>
      <c r="C151" s="357" t="s">
        <v>129</v>
      </c>
      <c r="D151" s="357" t="s">
        <v>350</v>
      </c>
      <c r="E151" s="353">
        <v>1.61</v>
      </c>
      <c r="F151" s="77"/>
    </row>
    <row r="152" spans="1:6" ht="13.5">
      <c r="A152" s="353">
        <v>97123</v>
      </c>
      <c r="B152" s="357" t="s">
        <v>415</v>
      </c>
      <c r="C152" s="357" t="s">
        <v>129</v>
      </c>
      <c r="D152" s="357" t="s">
        <v>350</v>
      </c>
      <c r="E152" s="353">
        <v>2.0499999999999998</v>
      </c>
      <c r="F152" s="77"/>
    </row>
    <row r="153" spans="1:6" ht="13.5">
      <c r="A153" s="353">
        <v>97124</v>
      </c>
      <c r="B153" s="357" t="s">
        <v>416</v>
      </c>
      <c r="C153" s="357" t="s">
        <v>129</v>
      </c>
      <c r="D153" s="357" t="s">
        <v>350</v>
      </c>
      <c r="E153" s="353">
        <v>0.51</v>
      </c>
      <c r="F153" s="77"/>
    </row>
    <row r="154" spans="1:6" ht="13.5">
      <c r="A154" s="353">
        <v>97125</v>
      </c>
      <c r="B154" s="357" t="s">
        <v>417</v>
      </c>
      <c r="C154" s="357" t="s">
        <v>129</v>
      </c>
      <c r="D154" s="357" t="s">
        <v>350</v>
      </c>
      <c r="E154" s="353">
        <v>0.71</v>
      </c>
      <c r="F154" s="77"/>
    </row>
    <row r="155" spans="1:6" ht="13.5">
      <c r="A155" s="353">
        <v>97126</v>
      </c>
      <c r="B155" s="357" t="s">
        <v>418</v>
      </c>
      <c r="C155" s="357" t="s">
        <v>129</v>
      </c>
      <c r="D155" s="357" t="s">
        <v>350</v>
      </c>
      <c r="E155" s="353">
        <v>0.91</v>
      </c>
      <c r="F155" s="77"/>
    </row>
    <row r="156" spans="1:6" ht="13.5">
      <c r="A156" s="353">
        <v>92833</v>
      </c>
      <c r="B156" s="357" t="s">
        <v>419</v>
      </c>
      <c r="C156" s="357" t="s">
        <v>129</v>
      </c>
      <c r="D156" s="357" t="s">
        <v>270</v>
      </c>
      <c r="E156" s="353">
        <v>111.2</v>
      </c>
      <c r="F156" s="77"/>
    </row>
    <row r="157" spans="1:6" ht="13.5">
      <c r="A157" s="353">
        <v>92834</v>
      </c>
      <c r="B157" s="357" t="s">
        <v>420</v>
      </c>
      <c r="C157" s="357" t="s">
        <v>129</v>
      </c>
      <c r="D157" s="357" t="s">
        <v>270</v>
      </c>
      <c r="E157" s="353">
        <v>5.29</v>
      </c>
      <c r="F157" s="77"/>
    </row>
    <row r="158" spans="1:6" ht="13.5">
      <c r="A158" s="353">
        <v>92835</v>
      </c>
      <c r="B158" s="357" t="s">
        <v>421</v>
      </c>
      <c r="C158" s="357" t="s">
        <v>129</v>
      </c>
      <c r="D158" s="357" t="s">
        <v>270</v>
      </c>
      <c r="E158" s="353">
        <v>146.47</v>
      </c>
      <c r="F158" s="77"/>
    </row>
    <row r="159" spans="1:6" ht="13.5">
      <c r="A159" s="353">
        <v>92836</v>
      </c>
      <c r="B159" s="357" t="s">
        <v>422</v>
      </c>
      <c r="C159" s="357" t="s">
        <v>129</v>
      </c>
      <c r="D159" s="357" t="s">
        <v>270</v>
      </c>
      <c r="E159" s="353">
        <v>6.76</v>
      </c>
      <c r="F159" s="77"/>
    </row>
    <row r="160" spans="1:6" ht="13.5">
      <c r="A160" s="353">
        <v>92837</v>
      </c>
      <c r="B160" s="357" t="s">
        <v>423</v>
      </c>
      <c r="C160" s="357" t="s">
        <v>129</v>
      </c>
      <c r="D160" s="357" t="s">
        <v>270</v>
      </c>
      <c r="E160" s="353">
        <v>184.58</v>
      </c>
      <c r="F160" s="77"/>
    </row>
    <row r="161" spans="1:6" ht="13.5">
      <c r="A161" s="353">
        <v>92838</v>
      </c>
      <c r="B161" s="357" t="s">
        <v>424</v>
      </c>
      <c r="C161" s="357" t="s">
        <v>129</v>
      </c>
      <c r="D161" s="357" t="s">
        <v>270</v>
      </c>
      <c r="E161" s="353">
        <v>8.1</v>
      </c>
      <c r="F161" s="77"/>
    </row>
    <row r="162" spans="1:6" ht="13.5">
      <c r="A162" s="353">
        <v>92839</v>
      </c>
      <c r="B162" s="357" t="s">
        <v>425</v>
      </c>
      <c r="C162" s="357" t="s">
        <v>129</v>
      </c>
      <c r="D162" s="357" t="s">
        <v>270</v>
      </c>
      <c r="E162" s="353">
        <v>242.34</v>
      </c>
      <c r="F162" s="77"/>
    </row>
    <row r="163" spans="1:6" ht="13.5">
      <c r="A163" s="353">
        <v>92840</v>
      </c>
      <c r="B163" s="357" t="s">
        <v>426</v>
      </c>
      <c r="C163" s="357" t="s">
        <v>129</v>
      </c>
      <c r="D163" s="357" t="s">
        <v>270</v>
      </c>
      <c r="E163" s="353">
        <v>9.6</v>
      </c>
      <c r="F163" s="77"/>
    </row>
    <row r="164" spans="1:6" ht="13.5">
      <c r="A164" s="353">
        <v>92841</v>
      </c>
      <c r="B164" s="357" t="s">
        <v>427</v>
      </c>
      <c r="C164" s="357" t="s">
        <v>129</v>
      </c>
      <c r="D164" s="357" t="s">
        <v>270</v>
      </c>
      <c r="E164" s="353">
        <v>274.60000000000002</v>
      </c>
      <c r="F164" s="77"/>
    </row>
    <row r="165" spans="1:6" ht="13.5">
      <c r="A165" s="353">
        <v>92842</v>
      </c>
      <c r="B165" s="357" t="s">
        <v>428</v>
      </c>
      <c r="C165" s="357" t="s">
        <v>129</v>
      </c>
      <c r="D165" s="357" t="s">
        <v>270</v>
      </c>
      <c r="E165" s="353">
        <v>10.96</v>
      </c>
      <c r="F165" s="77"/>
    </row>
    <row r="166" spans="1:6" ht="13.5">
      <c r="A166" s="353">
        <v>92844</v>
      </c>
      <c r="B166" s="357" t="s">
        <v>429</v>
      </c>
      <c r="C166" s="357" t="s">
        <v>129</v>
      </c>
      <c r="D166" s="357" t="s">
        <v>270</v>
      </c>
      <c r="E166" s="353">
        <v>12.46</v>
      </c>
      <c r="F166" s="77"/>
    </row>
    <row r="167" spans="1:6" ht="13.5">
      <c r="A167" s="353">
        <v>92846</v>
      </c>
      <c r="B167" s="357" t="s">
        <v>430</v>
      </c>
      <c r="C167" s="357" t="s">
        <v>129</v>
      </c>
      <c r="D167" s="357" t="s">
        <v>270</v>
      </c>
      <c r="E167" s="353">
        <v>13.81</v>
      </c>
      <c r="F167" s="77"/>
    </row>
    <row r="168" spans="1:6" ht="13.5">
      <c r="A168" s="353">
        <v>92847</v>
      </c>
      <c r="B168" s="357" t="s">
        <v>431</v>
      </c>
      <c r="C168" s="357" t="s">
        <v>129</v>
      </c>
      <c r="D168" s="357" t="s">
        <v>270</v>
      </c>
      <c r="E168" s="353">
        <v>479.59</v>
      </c>
      <c r="F168" s="77"/>
    </row>
    <row r="169" spans="1:6" ht="13.5">
      <c r="A169" s="353">
        <v>92848</v>
      </c>
      <c r="B169" s="357" t="s">
        <v>432</v>
      </c>
      <c r="C169" s="357" t="s">
        <v>129</v>
      </c>
      <c r="D169" s="357" t="s">
        <v>270</v>
      </c>
      <c r="E169" s="353">
        <v>15.32</v>
      </c>
      <c r="F169" s="77"/>
    </row>
    <row r="170" spans="1:6" ht="13.5">
      <c r="A170" s="353">
        <v>92849</v>
      </c>
      <c r="B170" s="357" t="s">
        <v>433</v>
      </c>
      <c r="C170" s="357" t="s">
        <v>129</v>
      </c>
      <c r="D170" s="357" t="s">
        <v>270</v>
      </c>
      <c r="E170" s="353">
        <v>116.22</v>
      </c>
      <c r="F170" s="77"/>
    </row>
    <row r="171" spans="1:6" ht="13.5">
      <c r="A171" s="353">
        <v>92850</v>
      </c>
      <c r="B171" s="357" t="s">
        <v>434</v>
      </c>
      <c r="C171" s="357" t="s">
        <v>129</v>
      </c>
      <c r="D171" s="357" t="s">
        <v>270</v>
      </c>
      <c r="E171" s="353">
        <v>10.01</v>
      </c>
      <c r="F171" s="77"/>
    </row>
    <row r="172" spans="1:6" ht="13.5">
      <c r="A172" s="353">
        <v>92851</v>
      </c>
      <c r="B172" s="357" t="s">
        <v>435</v>
      </c>
      <c r="C172" s="357" t="s">
        <v>129</v>
      </c>
      <c r="D172" s="357" t="s">
        <v>270</v>
      </c>
      <c r="E172" s="353">
        <v>152.69999999999999</v>
      </c>
      <c r="F172" s="77"/>
    </row>
    <row r="173" spans="1:6" ht="13.5">
      <c r="A173" s="353">
        <v>92852</v>
      </c>
      <c r="B173" s="357" t="s">
        <v>436</v>
      </c>
      <c r="C173" s="357" t="s">
        <v>129</v>
      </c>
      <c r="D173" s="357" t="s">
        <v>270</v>
      </c>
      <c r="E173" s="353">
        <v>12.62</v>
      </c>
      <c r="F173" s="77"/>
    </row>
    <row r="174" spans="1:6" ht="13.5">
      <c r="A174" s="353">
        <v>92853</v>
      </c>
      <c r="B174" s="357" t="s">
        <v>437</v>
      </c>
      <c r="C174" s="357" t="s">
        <v>129</v>
      </c>
      <c r="D174" s="357" t="s">
        <v>270</v>
      </c>
      <c r="E174" s="353">
        <v>192.3</v>
      </c>
      <c r="F174" s="77"/>
    </row>
    <row r="175" spans="1:6" ht="13.5">
      <c r="A175" s="353">
        <v>92854</v>
      </c>
      <c r="B175" s="357" t="s">
        <v>438</v>
      </c>
      <c r="C175" s="357" t="s">
        <v>129</v>
      </c>
      <c r="D175" s="357" t="s">
        <v>270</v>
      </c>
      <c r="E175" s="353">
        <v>15.38</v>
      </c>
      <c r="F175" s="77"/>
    </row>
    <row r="176" spans="1:6" ht="13.5">
      <c r="A176" s="353">
        <v>92855</v>
      </c>
      <c r="B176" s="357" t="s">
        <v>439</v>
      </c>
      <c r="C176" s="357" t="s">
        <v>129</v>
      </c>
      <c r="D176" s="357" t="s">
        <v>270</v>
      </c>
      <c r="E176" s="353">
        <v>251.4</v>
      </c>
      <c r="F176" s="77"/>
    </row>
    <row r="177" spans="1:6" ht="13.5">
      <c r="A177" s="353">
        <v>92856</v>
      </c>
      <c r="B177" s="357" t="s">
        <v>440</v>
      </c>
      <c r="C177" s="357" t="s">
        <v>129</v>
      </c>
      <c r="D177" s="357" t="s">
        <v>270</v>
      </c>
      <c r="E177" s="353">
        <v>18.13</v>
      </c>
      <c r="F177" s="77"/>
    </row>
    <row r="178" spans="1:6" ht="13.5">
      <c r="A178" s="353">
        <v>92857</v>
      </c>
      <c r="B178" s="357" t="s">
        <v>441</v>
      </c>
      <c r="C178" s="357" t="s">
        <v>129</v>
      </c>
      <c r="D178" s="357" t="s">
        <v>270</v>
      </c>
      <c r="E178" s="353">
        <v>284.99</v>
      </c>
      <c r="F178" s="77"/>
    </row>
    <row r="179" spans="1:6" ht="13.5">
      <c r="A179" s="353">
        <v>92858</v>
      </c>
      <c r="B179" s="357" t="s">
        <v>442</v>
      </c>
      <c r="C179" s="357" t="s">
        <v>129</v>
      </c>
      <c r="D179" s="357" t="s">
        <v>270</v>
      </c>
      <c r="E179" s="353">
        <v>20.75</v>
      </c>
      <c r="F179" s="77"/>
    </row>
    <row r="180" spans="1:6" ht="13.5">
      <c r="A180" s="353">
        <v>92860</v>
      </c>
      <c r="B180" s="357" t="s">
        <v>443</v>
      </c>
      <c r="C180" s="357" t="s">
        <v>129</v>
      </c>
      <c r="D180" s="357" t="s">
        <v>270</v>
      </c>
      <c r="E180" s="353">
        <v>23.55</v>
      </c>
      <c r="F180" s="77"/>
    </row>
    <row r="181" spans="1:6" ht="13.5">
      <c r="A181" s="353">
        <v>92862</v>
      </c>
      <c r="B181" s="357" t="s">
        <v>444</v>
      </c>
      <c r="C181" s="357" t="s">
        <v>129</v>
      </c>
      <c r="D181" s="357" t="s">
        <v>270</v>
      </c>
      <c r="E181" s="353">
        <v>26.29</v>
      </c>
      <c r="F181" s="77"/>
    </row>
    <row r="182" spans="1:6" ht="13.5">
      <c r="A182" s="353">
        <v>92863</v>
      </c>
      <c r="B182" s="357" t="s">
        <v>445</v>
      </c>
      <c r="C182" s="357" t="s">
        <v>129</v>
      </c>
      <c r="D182" s="357" t="s">
        <v>270</v>
      </c>
      <c r="E182" s="353">
        <v>494.15</v>
      </c>
      <c r="F182" s="77"/>
    </row>
    <row r="183" spans="1:6" ht="13.5">
      <c r="A183" s="353">
        <v>92864</v>
      </c>
      <c r="B183" s="357" t="s">
        <v>446</v>
      </c>
      <c r="C183" s="357" t="s">
        <v>129</v>
      </c>
      <c r="D183" s="357" t="s">
        <v>270</v>
      </c>
      <c r="E183" s="353">
        <v>29.05</v>
      </c>
      <c r="F183" s="77"/>
    </row>
    <row r="184" spans="1:6" ht="13.5">
      <c r="A184" s="353">
        <v>92210</v>
      </c>
      <c r="B184" s="357" t="s">
        <v>447</v>
      </c>
      <c r="C184" s="357" t="s">
        <v>129</v>
      </c>
      <c r="D184" s="357" t="s">
        <v>270</v>
      </c>
      <c r="E184" s="353">
        <v>90.19</v>
      </c>
      <c r="F184" s="77"/>
    </row>
    <row r="185" spans="1:6" ht="13.5">
      <c r="A185" s="353">
        <v>92211</v>
      </c>
      <c r="B185" s="357" t="s">
        <v>448</v>
      </c>
      <c r="C185" s="357" t="s">
        <v>129</v>
      </c>
      <c r="D185" s="357" t="s">
        <v>270</v>
      </c>
      <c r="E185" s="353">
        <v>115.94</v>
      </c>
      <c r="F185" s="77"/>
    </row>
    <row r="186" spans="1:6" ht="13.5">
      <c r="A186" s="353">
        <v>92212</v>
      </c>
      <c r="B186" s="357" t="s">
        <v>449</v>
      </c>
      <c r="C186" s="357" t="s">
        <v>129</v>
      </c>
      <c r="D186" s="357" t="s">
        <v>270</v>
      </c>
      <c r="E186" s="353">
        <v>148.52000000000001</v>
      </c>
      <c r="F186" s="77"/>
    </row>
    <row r="187" spans="1:6" ht="13.5">
      <c r="A187" s="353">
        <v>92213</v>
      </c>
      <c r="B187" s="357" t="s">
        <v>450</v>
      </c>
      <c r="C187" s="357" t="s">
        <v>129</v>
      </c>
      <c r="D187" s="357" t="s">
        <v>270</v>
      </c>
      <c r="E187" s="353">
        <v>197.57</v>
      </c>
      <c r="F187" s="77"/>
    </row>
    <row r="188" spans="1:6" ht="13.5">
      <c r="A188" s="353">
        <v>92214</v>
      </c>
      <c r="B188" s="357" t="s">
        <v>451</v>
      </c>
      <c r="C188" s="357" t="s">
        <v>129</v>
      </c>
      <c r="D188" s="357" t="s">
        <v>270</v>
      </c>
      <c r="E188" s="353">
        <v>225.54</v>
      </c>
      <c r="F188" s="77"/>
    </row>
    <row r="189" spans="1:6" ht="13.5">
      <c r="A189" s="353">
        <v>92215</v>
      </c>
      <c r="B189" s="357" t="s">
        <v>452</v>
      </c>
      <c r="C189" s="357" t="s">
        <v>129</v>
      </c>
      <c r="D189" s="357" t="s">
        <v>270</v>
      </c>
      <c r="E189" s="353">
        <v>273.2</v>
      </c>
      <c r="F189" s="77"/>
    </row>
    <row r="190" spans="1:6" ht="13.5">
      <c r="A190" s="353">
        <v>92216</v>
      </c>
      <c r="B190" s="357" t="s">
        <v>453</v>
      </c>
      <c r="C190" s="357" t="s">
        <v>129</v>
      </c>
      <c r="D190" s="357" t="s">
        <v>270</v>
      </c>
      <c r="E190" s="353">
        <v>306.33</v>
      </c>
      <c r="F190" s="77"/>
    </row>
    <row r="191" spans="1:6" ht="13.5">
      <c r="A191" s="353">
        <v>92219</v>
      </c>
      <c r="B191" s="357" t="s">
        <v>454</v>
      </c>
      <c r="C191" s="357" t="s">
        <v>129</v>
      </c>
      <c r="D191" s="357" t="s">
        <v>270</v>
      </c>
      <c r="E191" s="353">
        <v>96.07</v>
      </c>
      <c r="F191" s="77"/>
    </row>
    <row r="192" spans="1:6" ht="13.5">
      <c r="A192" s="353">
        <v>92220</v>
      </c>
      <c r="B192" s="357" t="s">
        <v>455</v>
      </c>
      <c r="C192" s="357" t="s">
        <v>129</v>
      </c>
      <c r="D192" s="357" t="s">
        <v>270</v>
      </c>
      <c r="E192" s="353">
        <v>123.22</v>
      </c>
      <c r="F192" s="77"/>
    </row>
    <row r="193" spans="1:6" ht="13.5">
      <c r="A193" s="353">
        <v>92221</v>
      </c>
      <c r="B193" s="357" t="s">
        <v>456</v>
      </c>
      <c r="C193" s="357" t="s">
        <v>129</v>
      </c>
      <c r="D193" s="357" t="s">
        <v>270</v>
      </c>
      <c r="E193" s="353">
        <v>157.04</v>
      </c>
      <c r="F193" s="77"/>
    </row>
    <row r="194" spans="1:6" ht="13.5">
      <c r="A194" s="353">
        <v>92222</v>
      </c>
      <c r="B194" s="357" t="s">
        <v>457</v>
      </c>
      <c r="C194" s="357" t="s">
        <v>129</v>
      </c>
      <c r="D194" s="357" t="s">
        <v>270</v>
      </c>
      <c r="E194" s="353">
        <v>207.5</v>
      </c>
      <c r="F194" s="77"/>
    </row>
    <row r="195" spans="1:6" ht="13.5">
      <c r="A195" s="353">
        <v>92223</v>
      </c>
      <c r="B195" s="357" t="s">
        <v>458</v>
      </c>
      <c r="C195" s="357" t="s">
        <v>129</v>
      </c>
      <c r="D195" s="357" t="s">
        <v>270</v>
      </c>
      <c r="E195" s="353">
        <v>236.64</v>
      </c>
      <c r="F195" s="77"/>
    </row>
    <row r="196" spans="1:6" ht="13.5">
      <c r="A196" s="353">
        <v>92224</v>
      </c>
      <c r="B196" s="357" t="s">
        <v>459</v>
      </c>
      <c r="C196" s="357" t="s">
        <v>129</v>
      </c>
      <c r="D196" s="357" t="s">
        <v>270</v>
      </c>
      <c r="E196" s="353">
        <v>285.51</v>
      </c>
      <c r="F196" s="77"/>
    </row>
    <row r="197" spans="1:6" ht="13.5">
      <c r="A197" s="353">
        <v>92226</v>
      </c>
      <c r="B197" s="357" t="s">
        <v>460</v>
      </c>
      <c r="C197" s="357" t="s">
        <v>129</v>
      </c>
      <c r="D197" s="357" t="s">
        <v>270</v>
      </c>
      <c r="E197" s="353">
        <v>320.11</v>
      </c>
      <c r="F197" s="77"/>
    </row>
    <row r="198" spans="1:6" ht="13.5">
      <c r="A198" s="353">
        <v>92808</v>
      </c>
      <c r="B198" s="357" t="s">
        <v>461</v>
      </c>
      <c r="C198" s="357" t="s">
        <v>129</v>
      </c>
      <c r="D198" s="357" t="s">
        <v>270</v>
      </c>
      <c r="E198" s="353">
        <v>23.86</v>
      </c>
      <c r="F198" s="77"/>
    </row>
    <row r="199" spans="1:6" ht="13.5">
      <c r="A199" s="353">
        <v>92809</v>
      </c>
      <c r="B199" s="357" t="s">
        <v>462</v>
      </c>
      <c r="C199" s="357" t="s">
        <v>129</v>
      </c>
      <c r="D199" s="357" t="s">
        <v>270</v>
      </c>
      <c r="E199" s="353">
        <v>30.64</v>
      </c>
      <c r="F199" s="77"/>
    </row>
    <row r="200" spans="1:6" ht="13.5">
      <c r="A200" s="353">
        <v>92810</v>
      </c>
      <c r="B200" s="357" t="s">
        <v>463</v>
      </c>
      <c r="C200" s="357" t="s">
        <v>129</v>
      </c>
      <c r="D200" s="357" t="s">
        <v>270</v>
      </c>
      <c r="E200" s="353">
        <v>37.299999999999997</v>
      </c>
      <c r="F200" s="77"/>
    </row>
    <row r="201" spans="1:6" ht="13.5">
      <c r="A201" s="353">
        <v>92811</v>
      </c>
      <c r="B201" s="357" t="s">
        <v>464</v>
      </c>
      <c r="C201" s="357" t="s">
        <v>129</v>
      </c>
      <c r="D201" s="357" t="s">
        <v>270</v>
      </c>
      <c r="E201" s="353">
        <v>44.49</v>
      </c>
      <c r="F201" s="77"/>
    </row>
    <row r="202" spans="1:6" ht="13.5">
      <c r="A202" s="353">
        <v>92812</v>
      </c>
      <c r="B202" s="357" t="s">
        <v>465</v>
      </c>
      <c r="C202" s="357" t="s">
        <v>129</v>
      </c>
      <c r="D202" s="357" t="s">
        <v>270</v>
      </c>
      <c r="E202" s="353">
        <v>51.55</v>
      </c>
      <c r="F202" s="77"/>
    </row>
    <row r="203" spans="1:6" ht="13.5">
      <c r="A203" s="353">
        <v>92813</v>
      </c>
      <c r="B203" s="357" t="s">
        <v>466</v>
      </c>
      <c r="C203" s="357" t="s">
        <v>129</v>
      </c>
      <c r="D203" s="357" t="s">
        <v>270</v>
      </c>
      <c r="E203" s="353">
        <v>59.96</v>
      </c>
      <c r="F203" s="77"/>
    </row>
    <row r="204" spans="1:6" ht="13.5">
      <c r="A204" s="353">
        <v>92814</v>
      </c>
      <c r="B204" s="357" t="s">
        <v>467</v>
      </c>
      <c r="C204" s="357" t="s">
        <v>129</v>
      </c>
      <c r="D204" s="357" t="s">
        <v>270</v>
      </c>
      <c r="E204" s="353">
        <v>68.78</v>
      </c>
      <c r="F204" s="77"/>
    </row>
    <row r="205" spans="1:6" ht="13.5">
      <c r="A205" s="353">
        <v>92815</v>
      </c>
      <c r="B205" s="357" t="s">
        <v>468</v>
      </c>
      <c r="C205" s="357" t="s">
        <v>129</v>
      </c>
      <c r="D205" s="357" t="s">
        <v>270</v>
      </c>
      <c r="E205" s="353">
        <v>79.040000000000006</v>
      </c>
      <c r="F205" s="77"/>
    </row>
    <row r="206" spans="1:6" ht="13.5">
      <c r="A206" s="353">
        <v>92816</v>
      </c>
      <c r="B206" s="357" t="s">
        <v>469</v>
      </c>
      <c r="C206" s="357" t="s">
        <v>129</v>
      </c>
      <c r="D206" s="357" t="s">
        <v>270</v>
      </c>
      <c r="E206" s="353">
        <v>421.01</v>
      </c>
      <c r="F206" s="77"/>
    </row>
    <row r="207" spans="1:6" ht="13.5">
      <c r="A207" s="353">
        <v>92817</v>
      </c>
      <c r="B207" s="357" t="s">
        <v>470</v>
      </c>
      <c r="C207" s="357" t="s">
        <v>129</v>
      </c>
      <c r="D207" s="357" t="s">
        <v>270</v>
      </c>
      <c r="E207" s="353">
        <v>98.91</v>
      </c>
      <c r="F207" s="77"/>
    </row>
    <row r="208" spans="1:6" ht="13.5">
      <c r="A208" s="353">
        <v>92818</v>
      </c>
      <c r="B208" s="357" t="s">
        <v>471</v>
      </c>
      <c r="C208" s="357" t="s">
        <v>129</v>
      </c>
      <c r="D208" s="357" t="s">
        <v>270</v>
      </c>
      <c r="E208" s="353">
        <v>612.24</v>
      </c>
      <c r="F208" s="77"/>
    </row>
    <row r="209" spans="1:6" ht="13.5">
      <c r="A209" s="353">
        <v>92819</v>
      </c>
      <c r="B209" s="357" t="s">
        <v>472</v>
      </c>
      <c r="C209" s="357" t="s">
        <v>129</v>
      </c>
      <c r="D209" s="357" t="s">
        <v>270</v>
      </c>
      <c r="E209" s="353">
        <v>133.13999999999999</v>
      </c>
      <c r="F209" s="77"/>
    </row>
    <row r="210" spans="1:6" ht="13.5">
      <c r="A210" s="353">
        <v>92820</v>
      </c>
      <c r="B210" s="357" t="s">
        <v>473</v>
      </c>
      <c r="C210" s="357" t="s">
        <v>129</v>
      </c>
      <c r="D210" s="357" t="s">
        <v>270</v>
      </c>
      <c r="E210" s="353">
        <v>28.45</v>
      </c>
      <c r="F210" s="77"/>
    </row>
    <row r="211" spans="1:6" ht="13.5">
      <c r="A211" s="353">
        <v>92821</v>
      </c>
      <c r="B211" s="357" t="s">
        <v>474</v>
      </c>
      <c r="C211" s="357" t="s">
        <v>129</v>
      </c>
      <c r="D211" s="357" t="s">
        <v>270</v>
      </c>
      <c r="E211" s="353">
        <v>36.520000000000003</v>
      </c>
      <c r="F211" s="77"/>
    </row>
    <row r="212" spans="1:6" ht="13.5">
      <c r="A212" s="353">
        <v>92822</v>
      </c>
      <c r="B212" s="357" t="s">
        <v>475</v>
      </c>
      <c r="C212" s="357" t="s">
        <v>129</v>
      </c>
      <c r="D212" s="357" t="s">
        <v>270</v>
      </c>
      <c r="E212" s="353">
        <v>44.58</v>
      </c>
      <c r="F212" s="77"/>
    </row>
    <row r="213" spans="1:6" ht="13.5">
      <c r="A213" s="353">
        <v>92824</v>
      </c>
      <c r="B213" s="357" t="s">
        <v>476</v>
      </c>
      <c r="C213" s="357" t="s">
        <v>129</v>
      </c>
      <c r="D213" s="357" t="s">
        <v>270</v>
      </c>
      <c r="E213" s="353">
        <v>53.01</v>
      </c>
      <c r="F213" s="77"/>
    </row>
    <row r="214" spans="1:6" ht="13.5">
      <c r="A214" s="353">
        <v>92825</v>
      </c>
      <c r="B214" s="357" t="s">
        <v>477</v>
      </c>
      <c r="C214" s="357" t="s">
        <v>129</v>
      </c>
      <c r="D214" s="357" t="s">
        <v>270</v>
      </c>
      <c r="E214" s="353">
        <v>61.48</v>
      </c>
      <c r="F214" s="77"/>
    </row>
    <row r="215" spans="1:6" ht="13.5">
      <c r="A215" s="353">
        <v>92826</v>
      </c>
      <c r="B215" s="357" t="s">
        <v>478</v>
      </c>
      <c r="C215" s="357" t="s">
        <v>129</v>
      </c>
      <c r="D215" s="357" t="s">
        <v>270</v>
      </c>
      <c r="E215" s="353">
        <v>71.06</v>
      </c>
      <c r="F215" s="77"/>
    </row>
    <row r="216" spans="1:6" ht="13.5">
      <c r="A216" s="353">
        <v>92827</v>
      </c>
      <c r="B216" s="357" t="s">
        <v>479</v>
      </c>
      <c r="C216" s="357" t="s">
        <v>129</v>
      </c>
      <c r="D216" s="357" t="s">
        <v>270</v>
      </c>
      <c r="E216" s="353">
        <v>81.09</v>
      </c>
      <c r="F216" s="77"/>
    </row>
    <row r="217" spans="1:6" ht="13.5">
      <c r="A217" s="353">
        <v>92828</v>
      </c>
      <c r="B217" s="357" t="s">
        <v>480</v>
      </c>
      <c r="C217" s="357" t="s">
        <v>129</v>
      </c>
      <c r="D217" s="357" t="s">
        <v>270</v>
      </c>
      <c r="E217" s="353">
        <v>92.82</v>
      </c>
      <c r="F217" s="77"/>
    </row>
    <row r="218" spans="1:6" ht="13.5">
      <c r="A218" s="353">
        <v>92829</v>
      </c>
      <c r="B218" s="357" t="s">
        <v>481</v>
      </c>
      <c r="C218" s="357" t="s">
        <v>129</v>
      </c>
      <c r="D218" s="357" t="s">
        <v>270</v>
      </c>
      <c r="E218" s="353">
        <v>437.25</v>
      </c>
      <c r="F218" s="77"/>
    </row>
    <row r="219" spans="1:6" ht="13.5">
      <c r="A219" s="353">
        <v>92830</v>
      </c>
      <c r="B219" s="357" t="s">
        <v>482</v>
      </c>
      <c r="C219" s="357" t="s">
        <v>129</v>
      </c>
      <c r="D219" s="357" t="s">
        <v>270</v>
      </c>
      <c r="E219" s="353">
        <v>115.15</v>
      </c>
      <c r="F219" s="77"/>
    </row>
    <row r="220" spans="1:6" ht="13.5">
      <c r="A220" s="353">
        <v>92831</v>
      </c>
      <c r="B220" s="357" t="s">
        <v>483</v>
      </c>
      <c r="C220" s="357" t="s">
        <v>129</v>
      </c>
      <c r="D220" s="357" t="s">
        <v>270</v>
      </c>
      <c r="E220" s="353">
        <v>632.17999999999995</v>
      </c>
      <c r="F220" s="77"/>
    </row>
    <row r="221" spans="1:6" ht="13.5">
      <c r="A221" s="353">
        <v>92832</v>
      </c>
      <c r="B221" s="357" t="s">
        <v>484</v>
      </c>
      <c r="C221" s="357" t="s">
        <v>129</v>
      </c>
      <c r="D221" s="357" t="s">
        <v>270</v>
      </c>
      <c r="E221" s="353">
        <v>153.08000000000001</v>
      </c>
      <c r="F221" s="77"/>
    </row>
    <row r="222" spans="1:6" ht="13.5">
      <c r="A222" s="353">
        <v>95565</v>
      </c>
      <c r="B222" s="357" t="s">
        <v>485</v>
      </c>
      <c r="C222" s="357" t="s">
        <v>129</v>
      </c>
      <c r="D222" s="357" t="s">
        <v>270</v>
      </c>
      <c r="E222" s="353">
        <v>81.67</v>
      </c>
      <c r="F222" s="77"/>
    </row>
    <row r="223" spans="1:6" ht="13.5">
      <c r="A223" s="353">
        <v>95566</v>
      </c>
      <c r="B223" s="357" t="s">
        <v>486</v>
      </c>
      <c r="C223" s="357" t="s">
        <v>129</v>
      </c>
      <c r="D223" s="357" t="s">
        <v>270</v>
      </c>
      <c r="E223" s="353">
        <v>86.54</v>
      </c>
      <c r="F223" s="77"/>
    </row>
    <row r="224" spans="1:6" ht="13.5">
      <c r="A224" s="353">
        <v>95567</v>
      </c>
      <c r="B224" s="357" t="s">
        <v>487</v>
      </c>
      <c r="C224" s="357" t="s">
        <v>129</v>
      </c>
      <c r="D224" s="357" t="s">
        <v>270</v>
      </c>
      <c r="E224" s="353">
        <v>53.64</v>
      </c>
      <c r="F224" s="77"/>
    </row>
    <row r="225" spans="1:6" ht="13.5">
      <c r="A225" s="353">
        <v>95568</v>
      </c>
      <c r="B225" s="357" t="s">
        <v>488</v>
      </c>
      <c r="C225" s="357" t="s">
        <v>129</v>
      </c>
      <c r="D225" s="357" t="s">
        <v>270</v>
      </c>
      <c r="E225" s="353">
        <v>69.930000000000007</v>
      </c>
      <c r="F225" s="77"/>
    </row>
    <row r="226" spans="1:6" ht="13.5">
      <c r="A226" s="353">
        <v>95569</v>
      </c>
      <c r="B226" s="357" t="s">
        <v>489</v>
      </c>
      <c r="C226" s="357" t="s">
        <v>129</v>
      </c>
      <c r="D226" s="357" t="s">
        <v>270</v>
      </c>
      <c r="E226" s="353">
        <v>93.77</v>
      </c>
      <c r="F226" s="77"/>
    </row>
    <row r="227" spans="1:6" ht="13.5">
      <c r="A227" s="353">
        <v>95570</v>
      </c>
      <c r="B227" s="357" t="s">
        <v>490</v>
      </c>
      <c r="C227" s="357" t="s">
        <v>129</v>
      </c>
      <c r="D227" s="357" t="s">
        <v>270</v>
      </c>
      <c r="E227" s="353">
        <v>58.51</v>
      </c>
      <c r="F227" s="77"/>
    </row>
    <row r="228" spans="1:6" ht="13.5">
      <c r="A228" s="353">
        <v>95571</v>
      </c>
      <c r="B228" s="357" t="s">
        <v>491</v>
      </c>
      <c r="C228" s="357" t="s">
        <v>129</v>
      </c>
      <c r="D228" s="357" t="s">
        <v>270</v>
      </c>
      <c r="E228" s="353">
        <v>76.180000000000007</v>
      </c>
      <c r="F228" s="77"/>
    </row>
    <row r="229" spans="1:6" ht="13.5">
      <c r="A229" s="353">
        <v>95572</v>
      </c>
      <c r="B229" s="357" t="s">
        <v>492</v>
      </c>
      <c r="C229" s="357" t="s">
        <v>129</v>
      </c>
      <c r="D229" s="357" t="s">
        <v>270</v>
      </c>
      <c r="E229" s="353">
        <v>101.51</v>
      </c>
      <c r="F229" s="77"/>
    </row>
    <row r="230" spans="1:6" ht="13.5">
      <c r="A230" s="353">
        <v>73606</v>
      </c>
      <c r="B230" s="357" t="s">
        <v>493</v>
      </c>
      <c r="C230" s="357" t="s">
        <v>130</v>
      </c>
      <c r="D230" s="357" t="s">
        <v>350</v>
      </c>
      <c r="E230" s="353">
        <v>100.29</v>
      </c>
      <c r="F230" s="77"/>
    </row>
    <row r="231" spans="1:6" ht="13.5">
      <c r="A231" s="353">
        <v>73607</v>
      </c>
      <c r="B231" s="357" t="s">
        <v>494</v>
      </c>
      <c r="C231" s="357" t="s">
        <v>130</v>
      </c>
      <c r="D231" s="357" t="s">
        <v>350</v>
      </c>
      <c r="E231" s="353">
        <v>66.86</v>
      </c>
      <c r="F231" s="77"/>
    </row>
    <row r="232" spans="1:6" ht="13.5">
      <c r="A232" s="353">
        <v>83623</v>
      </c>
      <c r="B232" s="357" t="s">
        <v>495</v>
      </c>
      <c r="C232" s="357" t="s">
        <v>129</v>
      </c>
      <c r="D232" s="357" t="s">
        <v>270</v>
      </c>
      <c r="E232" s="353">
        <v>213.64</v>
      </c>
      <c r="F232" s="77"/>
    </row>
    <row r="233" spans="1:6" ht="13.5">
      <c r="A233" s="353">
        <v>83624</v>
      </c>
      <c r="B233" s="357" t="s">
        <v>496</v>
      </c>
      <c r="C233" s="357" t="s">
        <v>129</v>
      </c>
      <c r="D233" s="357" t="s">
        <v>270</v>
      </c>
      <c r="E233" s="353">
        <v>150.4</v>
      </c>
      <c r="F233" s="77"/>
    </row>
    <row r="234" spans="1:6" ht="13.5">
      <c r="A234" s="353">
        <v>83626</v>
      </c>
      <c r="B234" s="357" t="s">
        <v>497</v>
      </c>
      <c r="C234" s="357" t="s">
        <v>129</v>
      </c>
      <c r="D234" s="357" t="s">
        <v>270</v>
      </c>
      <c r="E234" s="353">
        <v>118.78</v>
      </c>
      <c r="F234" s="77"/>
    </row>
    <row r="235" spans="1:6" ht="13.5">
      <c r="A235" s="353">
        <v>83627</v>
      </c>
      <c r="B235" s="357" t="s">
        <v>498</v>
      </c>
      <c r="C235" s="357" t="s">
        <v>130</v>
      </c>
      <c r="D235" s="357" t="s">
        <v>270</v>
      </c>
      <c r="E235" s="353">
        <v>404.01</v>
      </c>
      <c r="F235" s="77"/>
    </row>
    <row r="236" spans="1:6" ht="13.5">
      <c r="A236" s="353">
        <v>83724</v>
      </c>
      <c r="B236" s="357" t="s">
        <v>499</v>
      </c>
      <c r="C236" s="357" t="s">
        <v>131</v>
      </c>
      <c r="D236" s="357" t="s">
        <v>350</v>
      </c>
      <c r="E236" s="353">
        <v>1.32</v>
      </c>
      <c r="F236" s="77"/>
    </row>
    <row r="237" spans="1:6" ht="13.5">
      <c r="A237" s="353">
        <v>83725</v>
      </c>
      <c r="B237" s="357" t="s">
        <v>500</v>
      </c>
      <c r="C237" s="357" t="s">
        <v>131</v>
      </c>
      <c r="D237" s="357" t="s">
        <v>270</v>
      </c>
      <c r="E237" s="353">
        <v>0.86</v>
      </c>
      <c r="F237" s="77"/>
    </row>
    <row r="238" spans="1:6" ht="13.5">
      <c r="A238" s="353">
        <v>83726</v>
      </c>
      <c r="B238" s="357" t="s">
        <v>501</v>
      </c>
      <c r="C238" s="357" t="s">
        <v>131</v>
      </c>
      <c r="D238" s="357" t="s">
        <v>270</v>
      </c>
      <c r="E238" s="353">
        <v>0.63</v>
      </c>
      <c r="F238" s="77"/>
    </row>
    <row r="239" spans="1:6" ht="13.5">
      <c r="A239" s="353">
        <v>97127</v>
      </c>
      <c r="B239" s="357" t="s">
        <v>502</v>
      </c>
      <c r="C239" s="357" t="s">
        <v>129</v>
      </c>
      <c r="D239" s="357" t="s">
        <v>350</v>
      </c>
      <c r="E239" s="353">
        <v>2.95</v>
      </c>
      <c r="F239" s="77"/>
    </row>
    <row r="240" spans="1:6" ht="13.5">
      <c r="A240" s="353">
        <v>97128</v>
      </c>
      <c r="B240" s="357" t="s">
        <v>503</v>
      </c>
      <c r="C240" s="357" t="s">
        <v>129</v>
      </c>
      <c r="D240" s="357" t="s">
        <v>270</v>
      </c>
      <c r="E240" s="353">
        <v>5.97</v>
      </c>
      <c r="F240" s="77"/>
    </row>
    <row r="241" spans="1:6" ht="13.5">
      <c r="A241" s="353">
        <v>97129</v>
      </c>
      <c r="B241" s="357" t="s">
        <v>504</v>
      </c>
      <c r="C241" s="357" t="s">
        <v>129</v>
      </c>
      <c r="D241" s="357" t="s">
        <v>270</v>
      </c>
      <c r="E241" s="353">
        <v>7.35</v>
      </c>
      <c r="F241" s="77"/>
    </row>
    <row r="242" spans="1:6" ht="13.5">
      <c r="A242" s="353">
        <v>97130</v>
      </c>
      <c r="B242" s="357" t="s">
        <v>505</v>
      </c>
      <c r="C242" s="357" t="s">
        <v>129</v>
      </c>
      <c r="D242" s="357" t="s">
        <v>270</v>
      </c>
      <c r="E242" s="353">
        <v>8.73</v>
      </c>
      <c r="F242" s="77"/>
    </row>
    <row r="243" spans="1:6" ht="13.5">
      <c r="A243" s="353">
        <v>97131</v>
      </c>
      <c r="B243" s="357" t="s">
        <v>506</v>
      </c>
      <c r="C243" s="357" t="s">
        <v>129</v>
      </c>
      <c r="D243" s="357" t="s">
        <v>270</v>
      </c>
      <c r="E243" s="353">
        <v>10.1</v>
      </c>
      <c r="F243" s="77"/>
    </row>
    <row r="244" spans="1:6" ht="13.5">
      <c r="A244" s="353">
        <v>97132</v>
      </c>
      <c r="B244" s="357" t="s">
        <v>507</v>
      </c>
      <c r="C244" s="357" t="s">
        <v>129</v>
      </c>
      <c r="D244" s="357" t="s">
        <v>270</v>
      </c>
      <c r="E244" s="353">
        <v>11.48</v>
      </c>
      <c r="F244" s="77"/>
    </row>
    <row r="245" spans="1:6" ht="13.5">
      <c r="A245" s="353">
        <v>97133</v>
      </c>
      <c r="B245" s="357" t="s">
        <v>508</v>
      </c>
      <c r="C245" s="357" t="s">
        <v>129</v>
      </c>
      <c r="D245" s="357" t="s">
        <v>270</v>
      </c>
      <c r="E245" s="353">
        <v>14.24</v>
      </c>
      <c r="F245" s="77"/>
    </row>
    <row r="246" spans="1:6" ht="13.5">
      <c r="A246" s="353">
        <v>97134</v>
      </c>
      <c r="B246" s="357" t="s">
        <v>509</v>
      </c>
      <c r="C246" s="357" t="s">
        <v>129</v>
      </c>
      <c r="D246" s="357" t="s">
        <v>350</v>
      </c>
      <c r="E246" s="353">
        <v>1.32</v>
      </c>
      <c r="F246" s="77"/>
    </row>
    <row r="247" spans="1:6" ht="13.5">
      <c r="A247" s="353">
        <v>97135</v>
      </c>
      <c r="B247" s="357" t="s">
        <v>510</v>
      </c>
      <c r="C247" s="357" t="s">
        <v>129</v>
      </c>
      <c r="D247" s="357" t="s">
        <v>270</v>
      </c>
      <c r="E247" s="353">
        <v>3.06</v>
      </c>
      <c r="F247" s="77"/>
    </row>
    <row r="248" spans="1:6" ht="13.5">
      <c r="A248" s="353">
        <v>97136</v>
      </c>
      <c r="B248" s="357" t="s">
        <v>511</v>
      </c>
      <c r="C248" s="357" t="s">
        <v>129</v>
      </c>
      <c r="D248" s="357" t="s">
        <v>270</v>
      </c>
      <c r="E248" s="353">
        <v>3.78</v>
      </c>
      <c r="F248" s="77"/>
    </row>
    <row r="249" spans="1:6" ht="13.5">
      <c r="A249" s="353">
        <v>97137</v>
      </c>
      <c r="B249" s="357" t="s">
        <v>512</v>
      </c>
      <c r="C249" s="357" t="s">
        <v>129</v>
      </c>
      <c r="D249" s="357" t="s">
        <v>270</v>
      </c>
      <c r="E249" s="353">
        <v>4.49</v>
      </c>
      <c r="F249" s="77"/>
    </row>
    <row r="250" spans="1:6" ht="13.5">
      <c r="A250" s="353">
        <v>97138</v>
      </c>
      <c r="B250" s="357" t="s">
        <v>513</v>
      </c>
      <c r="C250" s="357" t="s">
        <v>129</v>
      </c>
      <c r="D250" s="357" t="s">
        <v>270</v>
      </c>
      <c r="E250" s="353">
        <v>5.2</v>
      </c>
      <c r="F250" s="77"/>
    </row>
    <row r="251" spans="1:6" ht="13.5">
      <c r="A251" s="353">
        <v>97139</v>
      </c>
      <c r="B251" s="357" t="s">
        <v>514</v>
      </c>
      <c r="C251" s="357" t="s">
        <v>129</v>
      </c>
      <c r="D251" s="357" t="s">
        <v>270</v>
      </c>
      <c r="E251" s="353">
        <v>5.89</v>
      </c>
      <c r="F251" s="77"/>
    </row>
    <row r="252" spans="1:6" ht="13.5">
      <c r="A252" s="353">
        <v>97140</v>
      </c>
      <c r="B252" s="357" t="s">
        <v>515</v>
      </c>
      <c r="C252" s="357" t="s">
        <v>129</v>
      </c>
      <c r="D252" s="357" t="s">
        <v>270</v>
      </c>
      <c r="E252" s="353">
        <v>7.32</v>
      </c>
      <c r="F252" s="77"/>
    </row>
    <row r="253" spans="1:6" ht="13.5">
      <c r="A253" s="353">
        <v>83520</v>
      </c>
      <c r="B253" s="357" t="s">
        <v>516</v>
      </c>
      <c r="C253" s="357" t="s">
        <v>130</v>
      </c>
      <c r="D253" s="357" t="s">
        <v>270</v>
      </c>
      <c r="E253" s="353">
        <v>75.819999999999993</v>
      </c>
      <c r="F253" s="77"/>
    </row>
    <row r="254" spans="1:6" ht="13.5">
      <c r="A254" s="353">
        <v>83531</v>
      </c>
      <c r="B254" s="357" t="s">
        <v>517</v>
      </c>
      <c r="C254" s="357" t="s">
        <v>130</v>
      </c>
      <c r="D254" s="357" t="s">
        <v>270</v>
      </c>
      <c r="E254" s="353">
        <v>345.39</v>
      </c>
      <c r="F254" s="77"/>
    </row>
    <row r="255" spans="1:6" ht="13.5">
      <c r="A255" s="353">
        <v>83535</v>
      </c>
      <c r="B255" s="357" t="s">
        <v>518</v>
      </c>
      <c r="C255" s="357" t="s">
        <v>130</v>
      </c>
      <c r="D255" s="357" t="s">
        <v>270</v>
      </c>
      <c r="E255" s="353">
        <v>284.44</v>
      </c>
      <c r="F255" s="77"/>
    </row>
    <row r="256" spans="1:6" ht="13.5">
      <c r="A256" s="353">
        <v>92235</v>
      </c>
      <c r="B256" s="357" t="s">
        <v>519</v>
      </c>
      <c r="C256" s="357" t="s">
        <v>132</v>
      </c>
      <c r="D256" s="357" t="s">
        <v>350</v>
      </c>
      <c r="E256" s="353">
        <v>51.62</v>
      </c>
      <c r="F256" s="77"/>
    </row>
    <row r="257" spans="1:6" ht="13.5">
      <c r="A257" s="353">
        <v>93206</v>
      </c>
      <c r="B257" s="357" t="s">
        <v>520</v>
      </c>
      <c r="C257" s="357" t="s">
        <v>132</v>
      </c>
      <c r="D257" s="357" t="s">
        <v>270</v>
      </c>
      <c r="E257" s="353">
        <v>730.19</v>
      </c>
      <c r="F257" s="77"/>
    </row>
    <row r="258" spans="1:6" ht="13.5">
      <c r="A258" s="353">
        <v>93207</v>
      </c>
      <c r="B258" s="357" t="s">
        <v>521</v>
      </c>
      <c r="C258" s="357" t="s">
        <v>132</v>
      </c>
      <c r="D258" s="357" t="s">
        <v>270</v>
      </c>
      <c r="E258" s="353">
        <v>715.63</v>
      </c>
      <c r="F258" s="77"/>
    </row>
    <row r="259" spans="1:6" ht="13.5">
      <c r="A259" s="353">
        <v>93208</v>
      </c>
      <c r="B259" s="357" t="s">
        <v>522</v>
      </c>
      <c r="C259" s="357" t="s">
        <v>132</v>
      </c>
      <c r="D259" s="357" t="s">
        <v>270</v>
      </c>
      <c r="E259" s="353">
        <v>576.66</v>
      </c>
      <c r="F259" s="77"/>
    </row>
    <row r="260" spans="1:6" ht="13.5">
      <c r="A260" s="353">
        <v>93209</v>
      </c>
      <c r="B260" s="357" t="s">
        <v>523</v>
      </c>
      <c r="C260" s="357" t="s">
        <v>132</v>
      </c>
      <c r="D260" s="357" t="s">
        <v>270</v>
      </c>
      <c r="E260" s="353">
        <v>606.69000000000005</v>
      </c>
      <c r="F260" s="77"/>
    </row>
    <row r="261" spans="1:6" ht="13.5">
      <c r="A261" s="353">
        <v>93210</v>
      </c>
      <c r="B261" s="357" t="s">
        <v>524</v>
      </c>
      <c r="C261" s="357" t="s">
        <v>132</v>
      </c>
      <c r="D261" s="357" t="s">
        <v>270</v>
      </c>
      <c r="E261" s="353">
        <v>380.01</v>
      </c>
      <c r="F261" s="77"/>
    </row>
    <row r="262" spans="1:6" ht="13.5">
      <c r="A262" s="353">
        <v>93211</v>
      </c>
      <c r="B262" s="357" t="s">
        <v>525</v>
      </c>
      <c r="C262" s="357" t="s">
        <v>132</v>
      </c>
      <c r="D262" s="357" t="s">
        <v>270</v>
      </c>
      <c r="E262" s="353">
        <v>380.52</v>
      </c>
      <c r="F262" s="77"/>
    </row>
    <row r="263" spans="1:6" ht="13.5">
      <c r="A263" s="353">
        <v>93212</v>
      </c>
      <c r="B263" s="357" t="s">
        <v>526</v>
      </c>
      <c r="C263" s="357" t="s">
        <v>132</v>
      </c>
      <c r="D263" s="357" t="s">
        <v>270</v>
      </c>
      <c r="E263" s="353">
        <v>650.38</v>
      </c>
      <c r="F263" s="77"/>
    </row>
    <row r="264" spans="1:6" ht="13.5">
      <c r="A264" s="353">
        <v>93213</v>
      </c>
      <c r="B264" s="357" t="s">
        <v>527</v>
      </c>
      <c r="C264" s="357" t="s">
        <v>132</v>
      </c>
      <c r="D264" s="357" t="s">
        <v>270</v>
      </c>
      <c r="E264" s="353">
        <v>669.02</v>
      </c>
      <c r="F264" s="77"/>
    </row>
    <row r="265" spans="1:6" ht="13.5">
      <c r="A265" s="353">
        <v>93214</v>
      </c>
      <c r="B265" s="357" t="s">
        <v>528</v>
      </c>
      <c r="C265" s="357" t="s">
        <v>130</v>
      </c>
      <c r="D265" s="357" t="s">
        <v>270</v>
      </c>
      <c r="E265" s="353">
        <v>4581.88</v>
      </c>
      <c r="F265" s="77"/>
    </row>
    <row r="266" spans="1:6" ht="13.5">
      <c r="A266" s="353">
        <v>93243</v>
      </c>
      <c r="B266" s="357" t="s">
        <v>529</v>
      </c>
      <c r="C266" s="357" t="s">
        <v>130</v>
      </c>
      <c r="D266" s="357" t="s">
        <v>270</v>
      </c>
      <c r="E266" s="353">
        <v>6878.49</v>
      </c>
      <c r="F266" s="77"/>
    </row>
    <row r="267" spans="1:6" ht="13.5">
      <c r="A267" s="353">
        <v>93582</v>
      </c>
      <c r="B267" s="357" t="s">
        <v>530</v>
      </c>
      <c r="C267" s="357" t="s">
        <v>132</v>
      </c>
      <c r="D267" s="357" t="s">
        <v>270</v>
      </c>
      <c r="E267" s="353">
        <v>187.71</v>
      </c>
      <c r="F267" s="77"/>
    </row>
    <row r="268" spans="1:6" ht="13.5">
      <c r="A268" s="353">
        <v>93583</v>
      </c>
      <c r="B268" s="357" t="s">
        <v>531</v>
      </c>
      <c r="C268" s="357" t="s">
        <v>132</v>
      </c>
      <c r="D268" s="357" t="s">
        <v>270</v>
      </c>
      <c r="E268" s="353">
        <v>307.99</v>
      </c>
      <c r="F268" s="77"/>
    </row>
    <row r="269" spans="1:6" ht="13.5">
      <c r="A269" s="353">
        <v>93584</v>
      </c>
      <c r="B269" s="357" t="s">
        <v>532</v>
      </c>
      <c r="C269" s="357" t="s">
        <v>132</v>
      </c>
      <c r="D269" s="357" t="s">
        <v>270</v>
      </c>
      <c r="E269" s="353">
        <v>563.66999999999996</v>
      </c>
      <c r="F269" s="77"/>
    </row>
    <row r="270" spans="1:6" ht="13.5">
      <c r="A270" s="353">
        <v>93585</v>
      </c>
      <c r="B270" s="357" t="s">
        <v>533</v>
      </c>
      <c r="C270" s="357" t="s">
        <v>132</v>
      </c>
      <c r="D270" s="357" t="s">
        <v>270</v>
      </c>
      <c r="E270" s="353">
        <v>775.21</v>
      </c>
      <c r="F270" s="77"/>
    </row>
    <row r="271" spans="1:6" ht="13.5">
      <c r="A271" s="353">
        <v>98441</v>
      </c>
      <c r="B271" s="357" t="s">
        <v>5879</v>
      </c>
      <c r="C271" s="357" t="s">
        <v>132</v>
      </c>
      <c r="D271" s="357" t="s">
        <v>350</v>
      </c>
      <c r="E271" s="353">
        <v>96.62</v>
      </c>
      <c r="F271" s="77"/>
    </row>
    <row r="272" spans="1:6" ht="13.5">
      <c r="A272" s="353">
        <v>98442</v>
      </c>
      <c r="B272" s="357" t="s">
        <v>5880</v>
      </c>
      <c r="C272" s="357" t="s">
        <v>132</v>
      </c>
      <c r="D272" s="357" t="s">
        <v>350</v>
      </c>
      <c r="E272" s="353">
        <v>98.58</v>
      </c>
      <c r="F272" s="77"/>
    </row>
    <row r="273" spans="1:6" ht="13.5">
      <c r="A273" s="353">
        <v>98443</v>
      </c>
      <c r="B273" s="357" t="s">
        <v>5881</v>
      </c>
      <c r="C273" s="357" t="s">
        <v>132</v>
      </c>
      <c r="D273" s="357" t="s">
        <v>350</v>
      </c>
      <c r="E273" s="353">
        <v>86.01</v>
      </c>
      <c r="F273" s="77"/>
    </row>
    <row r="274" spans="1:6" ht="13.5">
      <c r="A274" s="353">
        <v>98444</v>
      </c>
      <c r="B274" s="357" t="s">
        <v>5882</v>
      </c>
      <c r="C274" s="357" t="s">
        <v>132</v>
      </c>
      <c r="D274" s="357" t="s">
        <v>350</v>
      </c>
      <c r="E274" s="353">
        <v>87.41</v>
      </c>
      <c r="F274" s="77"/>
    </row>
    <row r="275" spans="1:6" ht="13.5">
      <c r="A275" s="353">
        <v>98445</v>
      </c>
      <c r="B275" s="357" t="s">
        <v>5883</v>
      </c>
      <c r="C275" s="357" t="s">
        <v>132</v>
      </c>
      <c r="D275" s="357" t="s">
        <v>350</v>
      </c>
      <c r="E275" s="353">
        <v>114.05</v>
      </c>
      <c r="F275" s="77"/>
    </row>
    <row r="276" spans="1:6" ht="13.5">
      <c r="A276" s="353">
        <v>98446</v>
      </c>
      <c r="B276" s="357" t="s">
        <v>5884</v>
      </c>
      <c r="C276" s="357" t="s">
        <v>132</v>
      </c>
      <c r="D276" s="357" t="s">
        <v>350</v>
      </c>
      <c r="E276" s="353">
        <v>143.4</v>
      </c>
      <c r="F276" s="77"/>
    </row>
    <row r="277" spans="1:6" ht="13.5">
      <c r="A277" s="353">
        <v>98447</v>
      </c>
      <c r="B277" s="357" t="s">
        <v>5885</v>
      </c>
      <c r="C277" s="357" t="s">
        <v>132</v>
      </c>
      <c r="D277" s="357" t="s">
        <v>350</v>
      </c>
      <c r="E277" s="353">
        <v>99.33</v>
      </c>
      <c r="F277" s="77"/>
    </row>
    <row r="278" spans="1:6" ht="13.5">
      <c r="A278" s="353">
        <v>98448</v>
      </c>
      <c r="B278" s="357" t="s">
        <v>5886</v>
      </c>
      <c r="C278" s="357" t="s">
        <v>132</v>
      </c>
      <c r="D278" s="357" t="s">
        <v>350</v>
      </c>
      <c r="E278" s="353">
        <v>122.23</v>
      </c>
      <c r="F278" s="77"/>
    </row>
    <row r="279" spans="1:6" ht="13.5">
      <c r="A279" s="353">
        <v>98449</v>
      </c>
      <c r="B279" s="357" t="s">
        <v>5887</v>
      </c>
      <c r="C279" s="357" t="s">
        <v>132</v>
      </c>
      <c r="D279" s="357" t="s">
        <v>350</v>
      </c>
      <c r="E279" s="353">
        <v>119.4</v>
      </c>
      <c r="F279" s="77"/>
    </row>
    <row r="280" spans="1:6" ht="13.5">
      <c r="A280" s="353">
        <v>98450</v>
      </c>
      <c r="B280" s="357" t="s">
        <v>5888</v>
      </c>
      <c r="C280" s="357" t="s">
        <v>132</v>
      </c>
      <c r="D280" s="357" t="s">
        <v>350</v>
      </c>
      <c r="E280" s="353">
        <v>122.28</v>
      </c>
      <c r="F280" s="77"/>
    </row>
    <row r="281" spans="1:6" ht="13.5">
      <c r="A281" s="353">
        <v>98451</v>
      </c>
      <c r="B281" s="357" t="s">
        <v>5889</v>
      </c>
      <c r="C281" s="357" t="s">
        <v>132</v>
      </c>
      <c r="D281" s="357" t="s">
        <v>350</v>
      </c>
      <c r="E281" s="353">
        <v>107.1</v>
      </c>
      <c r="F281" s="77"/>
    </row>
    <row r="282" spans="1:6" ht="13.5">
      <c r="A282" s="353">
        <v>98452</v>
      </c>
      <c r="B282" s="357" t="s">
        <v>5890</v>
      </c>
      <c r="C282" s="357" t="s">
        <v>132</v>
      </c>
      <c r="D282" s="357" t="s">
        <v>350</v>
      </c>
      <c r="E282" s="353">
        <v>108.84</v>
      </c>
      <c r="F282" s="77"/>
    </row>
    <row r="283" spans="1:6" ht="13.5">
      <c r="A283" s="353">
        <v>98453</v>
      </c>
      <c r="B283" s="357" t="s">
        <v>5891</v>
      </c>
      <c r="C283" s="357" t="s">
        <v>132</v>
      </c>
      <c r="D283" s="357" t="s">
        <v>350</v>
      </c>
      <c r="E283" s="353">
        <v>140.19999999999999</v>
      </c>
      <c r="F283" s="77"/>
    </row>
    <row r="284" spans="1:6" ht="13.5">
      <c r="A284" s="353">
        <v>98454</v>
      </c>
      <c r="B284" s="357" t="s">
        <v>5892</v>
      </c>
      <c r="C284" s="357" t="s">
        <v>132</v>
      </c>
      <c r="D284" s="357" t="s">
        <v>350</v>
      </c>
      <c r="E284" s="353">
        <v>177.74</v>
      </c>
      <c r="F284" s="77"/>
    </row>
    <row r="285" spans="1:6" ht="13.5">
      <c r="A285" s="353">
        <v>98455</v>
      </c>
      <c r="B285" s="357" t="s">
        <v>5893</v>
      </c>
      <c r="C285" s="357" t="s">
        <v>132</v>
      </c>
      <c r="D285" s="357" t="s">
        <v>350</v>
      </c>
      <c r="E285" s="353">
        <v>123.78</v>
      </c>
      <c r="F285" s="77"/>
    </row>
    <row r="286" spans="1:6" ht="13.5">
      <c r="A286" s="353">
        <v>98456</v>
      </c>
      <c r="B286" s="357" t="s">
        <v>5894</v>
      </c>
      <c r="C286" s="357" t="s">
        <v>132</v>
      </c>
      <c r="D286" s="357" t="s">
        <v>350</v>
      </c>
      <c r="E286" s="353">
        <v>154.31</v>
      </c>
      <c r="F286" s="77"/>
    </row>
    <row r="287" spans="1:6" ht="13.5">
      <c r="A287" s="353">
        <v>98458</v>
      </c>
      <c r="B287" s="357" t="s">
        <v>5895</v>
      </c>
      <c r="C287" s="357" t="s">
        <v>132</v>
      </c>
      <c r="D287" s="357" t="s">
        <v>350</v>
      </c>
      <c r="E287" s="353">
        <v>93.33</v>
      </c>
      <c r="F287" s="77"/>
    </row>
    <row r="288" spans="1:6" ht="13.5">
      <c r="A288" s="353">
        <v>98459</v>
      </c>
      <c r="B288" s="357" t="s">
        <v>5896</v>
      </c>
      <c r="C288" s="357" t="s">
        <v>132</v>
      </c>
      <c r="D288" s="357" t="s">
        <v>350</v>
      </c>
      <c r="E288" s="353">
        <v>84.52</v>
      </c>
      <c r="F288" s="77"/>
    </row>
    <row r="289" spans="1:6" ht="13.5">
      <c r="A289" s="353">
        <v>98460</v>
      </c>
      <c r="B289" s="357" t="s">
        <v>5897</v>
      </c>
      <c r="C289" s="357" t="s">
        <v>132</v>
      </c>
      <c r="D289" s="357" t="s">
        <v>350</v>
      </c>
      <c r="E289" s="353">
        <v>87.53</v>
      </c>
      <c r="F289" s="77"/>
    </row>
    <row r="290" spans="1:6" ht="13.5">
      <c r="A290" s="353">
        <v>98461</v>
      </c>
      <c r="B290" s="357" t="s">
        <v>5898</v>
      </c>
      <c r="C290" s="357" t="s">
        <v>130</v>
      </c>
      <c r="D290" s="357" t="s">
        <v>270</v>
      </c>
      <c r="E290" s="353">
        <v>4045.26</v>
      </c>
      <c r="F290" s="77"/>
    </row>
    <row r="291" spans="1:6" ht="13.5">
      <c r="A291" s="353">
        <v>98462</v>
      </c>
      <c r="B291" s="357" t="s">
        <v>5899</v>
      </c>
      <c r="C291" s="357" t="s">
        <v>130</v>
      </c>
      <c r="D291" s="357" t="s">
        <v>270</v>
      </c>
      <c r="E291" s="353">
        <v>5944.05</v>
      </c>
      <c r="F291" s="77"/>
    </row>
    <row r="292" spans="1:6" ht="13.5">
      <c r="A292" s="353" t="s">
        <v>6210</v>
      </c>
      <c r="B292" s="357" t="s">
        <v>534</v>
      </c>
      <c r="C292" s="357" t="s">
        <v>132</v>
      </c>
      <c r="D292" s="357" t="s">
        <v>270</v>
      </c>
      <c r="E292" s="353">
        <v>336.47</v>
      </c>
      <c r="F292" s="77"/>
    </row>
    <row r="293" spans="1:6" ht="13.5">
      <c r="A293" s="353">
        <v>5631</v>
      </c>
      <c r="B293" s="357" t="s">
        <v>535</v>
      </c>
      <c r="C293" s="357" t="s">
        <v>135</v>
      </c>
      <c r="D293" s="357" t="s">
        <v>270</v>
      </c>
      <c r="E293" s="353">
        <v>127.74</v>
      </c>
      <c r="F293" s="77"/>
    </row>
    <row r="294" spans="1:6" ht="13.5">
      <c r="A294" s="353">
        <v>5678</v>
      </c>
      <c r="B294" s="357" t="s">
        <v>536</v>
      </c>
      <c r="C294" s="357" t="s">
        <v>135</v>
      </c>
      <c r="D294" s="357" t="s">
        <v>270</v>
      </c>
      <c r="E294" s="353">
        <v>94.69</v>
      </c>
      <c r="F294" s="77"/>
    </row>
    <row r="295" spans="1:6" ht="13.5">
      <c r="A295" s="353">
        <v>5680</v>
      </c>
      <c r="B295" s="357" t="s">
        <v>537</v>
      </c>
      <c r="C295" s="357" t="s">
        <v>135</v>
      </c>
      <c r="D295" s="357" t="s">
        <v>270</v>
      </c>
      <c r="E295" s="353">
        <v>87.47</v>
      </c>
      <c r="F295" s="77"/>
    </row>
    <row r="296" spans="1:6" ht="13.5">
      <c r="A296" s="353">
        <v>5684</v>
      </c>
      <c r="B296" s="357" t="s">
        <v>538</v>
      </c>
      <c r="C296" s="357" t="s">
        <v>135</v>
      </c>
      <c r="D296" s="357" t="s">
        <v>270</v>
      </c>
      <c r="E296" s="353">
        <v>92.09</v>
      </c>
      <c r="F296" s="77"/>
    </row>
    <row r="297" spans="1:6" ht="13.5">
      <c r="A297" s="353">
        <v>5689</v>
      </c>
      <c r="B297" s="357" t="s">
        <v>539</v>
      </c>
      <c r="C297" s="357" t="s">
        <v>135</v>
      </c>
      <c r="D297" s="357" t="s">
        <v>270</v>
      </c>
      <c r="E297" s="353">
        <v>3.27</v>
      </c>
      <c r="F297" s="77"/>
    </row>
    <row r="298" spans="1:6" ht="13.5">
      <c r="A298" s="353">
        <v>5795</v>
      </c>
      <c r="B298" s="357" t="s">
        <v>540</v>
      </c>
      <c r="C298" s="357" t="s">
        <v>135</v>
      </c>
      <c r="D298" s="357" t="s">
        <v>270</v>
      </c>
      <c r="E298" s="353">
        <v>15.05</v>
      </c>
      <c r="F298" s="77"/>
    </row>
    <row r="299" spans="1:6" ht="13.5">
      <c r="A299" s="353">
        <v>5811</v>
      </c>
      <c r="B299" s="357" t="s">
        <v>541</v>
      </c>
      <c r="C299" s="357" t="s">
        <v>135</v>
      </c>
      <c r="D299" s="357" t="s">
        <v>270</v>
      </c>
      <c r="E299" s="353">
        <v>162.54</v>
      </c>
      <c r="F299" s="77"/>
    </row>
    <row r="300" spans="1:6" ht="13.5">
      <c r="A300" s="353">
        <v>5823</v>
      </c>
      <c r="B300" s="357" t="s">
        <v>542</v>
      </c>
      <c r="C300" s="357" t="s">
        <v>135</v>
      </c>
      <c r="D300" s="357" t="s">
        <v>270</v>
      </c>
      <c r="E300" s="353">
        <v>154.52000000000001</v>
      </c>
      <c r="F300" s="77"/>
    </row>
    <row r="301" spans="1:6" ht="13.5">
      <c r="A301" s="353">
        <v>5824</v>
      </c>
      <c r="B301" s="357" t="s">
        <v>201</v>
      </c>
      <c r="C301" s="357" t="s">
        <v>135</v>
      </c>
      <c r="D301" s="357" t="s">
        <v>270</v>
      </c>
      <c r="E301" s="353">
        <v>128.77000000000001</v>
      </c>
      <c r="F301" s="77"/>
    </row>
    <row r="302" spans="1:6" ht="13.5">
      <c r="A302" s="353">
        <v>5835</v>
      </c>
      <c r="B302" s="357" t="s">
        <v>543</v>
      </c>
      <c r="C302" s="357" t="s">
        <v>135</v>
      </c>
      <c r="D302" s="357" t="s">
        <v>270</v>
      </c>
      <c r="E302" s="353">
        <v>217.94</v>
      </c>
      <c r="F302" s="77"/>
    </row>
    <row r="303" spans="1:6" ht="13.5">
      <c r="A303" s="353">
        <v>5839</v>
      </c>
      <c r="B303" s="357" t="s">
        <v>544</v>
      </c>
      <c r="C303" s="357" t="s">
        <v>135</v>
      </c>
      <c r="D303" s="357" t="s">
        <v>270</v>
      </c>
      <c r="E303" s="353">
        <v>4.83</v>
      </c>
      <c r="F303" s="77"/>
    </row>
    <row r="304" spans="1:6" ht="13.5">
      <c r="A304" s="353">
        <v>5843</v>
      </c>
      <c r="B304" s="357" t="s">
        <v>545</v>
      </c>
      <c r="C304" s="357" t="s">
        <v>135</v>
      </c>
      <c r="D304" s="357" t="s">
        <v>270</v>
      </c>
      <c r="E304" s="353">
        <v>95.91</v>
      </c>
      <c r="F304" s="77"/>
    </row>
    <row r="305" spans="1:6" ht="13.5">
      <c r="A305" s="353">
        <v>5847</v>
      </c>
      <c r="B305" s="357" t="s">
        <v>546</v>
      </c>
      <c r="C305" s="357" t="s">
        <v>135</v>
      </c>
      <c r="D305" s="357" t="s">
        <v>270</v>
      </c>
      <c r="E305" s="353">
        <v>165.75</v>
      </c>
      <c r="F305" s="77"/>
    </row>
    <row r="306" spans="1:6" ht="13.5">
      <c r="A306" s="353">
        <v>5851</v>
      </c>
      <c r="B306" s="357" t="s">
        <v>547</v>
      </c>
      <c r="C306" s="357" t="s">
        <v>135</v>
      </c>
      <c r="D306" s="357" t="s">
        <v>270</v>
      </c>
      <c r="E306" s="353">
        <v>156.35</v>
      </c>
      <c r="F306" s="77"/>
    </row>
    <row r="307" spans="1:6" ht="13.5">
      <c r="A307" s="353">
        <v>5855</v>
      </c>
      <c r="B307" s="357" t="s">
        <v>548</v>
      </c>
      <c r="C307" s="357" t="s">
        <v>135</v>
      </c>
      <c r="D307" s="357" t="s">
        <v>270</v>
      </c>
      <c r="E307" s="353">
        <v>406.53</v>
      </c>
      <c r="F307" s="77"/>
    </row>
    <row r="308" spans="1:6" ht="13.5">
      <c r="A308" s="353">
        <v>5863</v>
      </c>
      <c r="B308" s="357" t="s">
        <v>549</v>
      </c>
      <c r="C308" s="357" t="s">
        <v>135</v>
      </c>
      <c r="D308" s="357" t="s">
        <v>270</v>
      </c>
      <c r="E308" s="353">
        <v>11.14</v>
      </c>
      <c r="F308" s="77"/>
    </row>
    <row r="309" spans="1:6" ht="13.5">
      <c r="A309" s="353">
        <v>5867</v>
      </c>
      <c r="B309" s="357" t="s">
        <v>550</v>
      </c>
      <c r="C309" s="357" t="s">
        <v>135</v>
      </c>
      <c r="D309" s="357" t="s">
        <v>270</v>
      </c>
      <c r="E309" s="353">
        <v>89.74</v>
      </c>
      <c r="F309" s="77"/>
    </row>
    <row r="310" spans="1:6" ht="13.5">
      <c r="A310" s="353">
        <v>5875</v>
      </c>
      <c r="B310" s="357" t="s">
        <v>551</v>
      </c>
      <c r="C310" s="357" t="s">
        <v>135</v>
      </c>
      <c r="D310" s="357" t="s">
        <v>270</v>
      </c>
      <c r="E310" s="353">
        <v>86.63</v>
      </c>
      <c r="F310" s="77"/>
    </row>
    <row r="311" spans="1:6" ht="13.5">
      <c r="A311" s="353">
        <v>5879</v>
      </c>
      <c r="B311" s="357" t="s">
        <v>552</v>
      </c>
      <c r="C311" s="357" t="s">
        <v>135</v>
      </c>
      <c r="D311" s="357" t="s">
        <v>270</v>
      </c>
      <c r="E311" s="353">
        <v>74.64</v>
      </c>
      <c r="F311" s="77"/>
    </row>
    <row r="312" spans="1:6" ht="13.5">
      <c r="A312" s="353">
        <v>5882</v>
      </c>
      <c r="B312" s="357" t="s">
        <v>553</v>
      </c>
      <c r="C312" s="357" t="s">
        <v>135</v>
      </c>
      <c r="D312" s="357" t="s">
        <v>270</v>
      </c>
      <c r="E312" s="353">
        <v>76.3</v>
      </c>
      <c r="F312" s="77"/>
    </row>
    <row r="313" spans="1:6" ht="13.5">
      <c r="A313" s="353">
        <v>5890</v>
      </c>
      <c r="B313" s="357" t="s">
        <v>554</v>
      </c>
      <c r="C313" s="357" t="s">
        <v>135</v>
      </c>
      <c r="D313" s="357" t="s">
        <v>270</v>
      </c>
      <c r="E313" s="353">
        <v>129.34</v>
      </c>
      <c r="F313" s="77"/>
    </row>
    <row r="314" spans="1:6" ht="13.5">
      <c r="A314" s="353">
        <v>5894</v>
      </c>
      <c r="B314" s="357" t="s">
        <v>555</v>
      </c>
      <c r="C314" s="357" t="s">
        <v>135</v>
      </c>
      <c r="D314" s="357" t="s">
        <v>270</v>
      </c>
      <c r="E314" s="353">
        <v>126.92</v>
      </c>
      <c r="F314" s="77"/>
    </row>
    <row r="315" spans="1:6" ht="13.5">
      <c r="A315" s="353">
        <v>5901</v>
      </c>
      <c r="B315" s="357" t="s">
        <v>556</v>
      </c>
      <c r="C315" s="357" t="s">
        <v>135</v>
      </c>
      <c r="D315" s="357" t="s">
        <v>270</v>
      </c>
      <c r="E315" s="353">
        <v>163.12</v>
      </c>
      <c r="F315" s="77"/>
    </row>
    <row r="316" spans="1:6" ht="13.5">
      <c r="A316" s="353">
        <v>5909</v>
      </c>
      <c r="B316" s="357" t="s">
        <v>557</v>
      </c>
      <c r="C316" s="357" t="s">
        <v>135</v>
      </c>
      <c r="D316" s="357" t="s">
        <v>270</v>
      </c>
      <c r="E316" s="353">
        <v>20.12</v>
      </c>
      <c r="F316" s="77"/>
    </row>
    <row r="317" spans="1:6" ht="13.5">
      <c r="A317" s="353">
        <v>5921</v>
      </c>
      <c r="B317" s="357" t="s">
        <v>558</v>
      </c>
      <c r="C317" s="357" t="s">
        <v>135</v>
      </c>
      <c r="D317" s="357" t="s">
        <v>270</v>
      </c>
      <c r="E317" s="353">
        <v>2.57</v>
      </c>
      <c r="F317" s="77"/>
    </row>
    <row r="318" spans="1:6" ht="13.5">
      <c r="A318" s="353">
        <v>5928</v>
      </c>
      <c r="B318" s="357" t="s">
        <v>559</v>
      </c>
      <c r="C318" s="357" t="s">
        <v>135</v>
      </c>
      <c r="D318" s="357" t="s">
        <v>270</v>
      </c>
      <c r="E318" s="353">
        <v>134.69999999999999</v>
      </c>
      <c r="F318" s="77"/>
    </row>
    <row r="319" spans="1:6" ht="13.5">
      <c r="A319" s="353">
        <v>5932</v>
      </c>
      <c r="B319" s="357" t="s">
        <v>560</v>
      </c>
      <c r="C319" s="357" t="s">
        <v>135</v>
      </c>
      <c r="D319" s="357" t="s">
        <v>270</v>
      </c>
      <c r="E319" s="353">
        <v>141.1</v>
      </c>
      <c r="F319" s="77"/>
    </row>
    <row r="320" spans="1:6" ht="13.5">
      <c r="A320" s="353">
        <v>5940</v>
      </c>
      <c r="B320" s="357" t="s">
        <v>561</v>
      </c>
      <c r="C320" s="357" t="s">
        <v>135</v>
      </c>
      <c r="D320" s="357" t="s">
        <v>270</v>
      </c>
      <c r="E320" s="353">
        <v>126.76</v>
      </c>
      <c r="F320" s="77"/>
    </row>
    <row r="321" spans="1:6" ht="13.5">
      <c r="A321" s="353">
        <v>5944</v>
      </c>
      <c r="B321" s="357" t="s">
        <v>562</v>
      </c>
      <c r="C321" s="357" t="s">
        <v>135</v>
      </c>
      <c r="D321" s="357" t="s">
        <v>270</v>
      </c>
      <c r="E321" s="353">
        <v>180.09</v>
      </c>
      <c r="F321" s="77"/>
    </row>
    <row r="322" spans="1:6" ht="13.5">
      <c r="A322" s="353">
        <v>5953</v>
      </c>
      <c r="B322" s="357" t="s">
        <v>563</v>
      </c>
      <c r="C322" s="357" t="s">
        <v>135</v>
      </c>
      <c r="D322" s="357" t="s">
        <v>270</v>
      </c>
      <c r="E322" s="353">
        <v>35.32</v>
      </c>
      <c r="F322" s="77"/>
    </row>
    <row r="323" spans="1:6" ht="13.5">
      <c r="A323" s="353">
        <v>6259</v>
      </c>
      <c r="B323" s="357" t="s">
        <v>564</v>
      </c>
      <c r="C323" s="357" t="s">
        <v>135</v>
      </c>
      <c r="D323" s="357" t="s">
        <v>270</v>
      </c>
      <c r="E323" s="353">
        <v>134.55000000000001</v>
      </c>
      <c r="F323" s="77"/>
    </row>
    <row r="324" spans="1:6" ht="13.5">
      <c r="A324" s="353">
        <v>6879</v>
      </c>
      <c r="B324" s="357" t="s">
        <v>565</v>
      </c>
      <c r="C324" s="357" t="s">
        <v>135</v>
      </c>
      <c r="D324" s="357" t="s">
        <v>270</v>
      </c>
      <c r="E324" s="353">
        <v>128.12</v>
      </c>
      <c r="F324" s="77"/>
    </row>
    <row r="325" spans="1:6" ht="13.5">
      <c r="A325" s="353">
        <v>7030</v>
      </c>
      <c r="B325" s="357" t="s">
        <v>566</v>
      </c>
      <c r="C325" s="357" t="s">
        <v>135</v>
      </c>
      <c r="D325" s="357" t="s">
        <v>270</v>
      </c>
      <c r="E325" s="353">
        <v>165.34</v>
      </c>
      <c r="F325" s="77"/>
    </row>
    <row r="326" spans="1:6" ht="13.5">
      <c r="A326" s="353">
        <v>7042</v>
      </c>
      <c r="B326" s="357" t="s">
        <v>567</v>
      </c>
      <c r="C326" s="357" t="s">
        <v>135</v>
      </c>
      <c r="D326" s="357" t="s">
        <v>350</v>
      </c>
      <c r="E326" s="353">
        <v>4.7300000000000004</v>
      </c>
      <c r="F326" s="77"/>
    </row>
    <row r="327" spans="1:6" ht="13.5">
      <c r="A327" s="353">
        <v>7049</v>
      </c>
      <c r="B327" s="357" t="s">
        <v>568</v>
      </c>
      <c r="C327" s="357" t="s">
        <v>135</v>
      </c>
      <c r="D327" s="357" t="s">
        <v>270</v>
      </c>
      <c r="E327" s="353">
        <v>128.44999999999999</v>
      </c>
      <c r="F327" s="77"/>
    </row>
    <row r="328" spans="1:6" ht="13.5">
      <c r="A328" s="353">
        <v>67826</v>
      </c>
      <c r="B328" s="357" t="s">
        <v>569</v>
      </c>
      <c r="C328" s="357" t="s">
        <v>135</v>
      </c>
      <c r="D328" s="357" t="s">
        <v>270</v>
      </c>
      <c r="E328" s="353">
        <v>139.01</v>
      </c>
      <c r="F328" s="77"/>
    </row>
    <row r="329" spans="1:6" ht="13.5">
      <c r="A329" s="353">
        <v>73417</v>
      </c>
      <c r="B329" s="357" t="s">
        <v>570</v>
      </c>
      <c r="C329" s="357" t="s">
        <v>135</v>
      </c>
      <c r="D329" s="357" t="s">
        <v>270</v>
      </c>
      <c r="E329" s="353">
        <v>109.27</v>
      </c>
      <c r="F329" s="77"/>
    </row>
    <row r="330" spans="1:6" ht="13.5">
      <c r="A330" s="353">
        <v>73436</v>
      </c>
      <c r="B330" s="357" t="s">
        <v>571</v>
      </c>
      <c r="C330" s="357" t="s">
        <v>135</v>
      </c>
      <c r="D330" s="357" t="s">
        <v>270</v>
      </c>
      <c r="E330" s="353">
        <v>125.41</v>
      </c>
      <c r="F330" s="77"/>
    </row>
    <row r="331" spans="1:6" ht="13.5">
      <c r="A331" s="353">
        <v>73467</v>
      </c>
      <c r="B331" s="357" t="s">
        <v>213</v>
      </c>
      <c r="C331" s="357" t="s">
        <v>135</v>
      </c>
      <c r="D331" s="357" t="s">
        <v>270</v>
      </c>
      <c r="E331" s="353">
        <v>131.56</v>
      </c>
      <c r="F331" s="77"/>
    </row>
    <row r="332" spans="1:6" ht="13.5">
      <c r="A332" s="353">
        <v>73536</v>
      </c>
      <c r="B332" s="357" t="s">
        <v>572</v>
      </c>
      <c r="C332" s="357" t="s">
        <v>135</v>
      </c>
      <c r="D332" s="357" t="s">
        <v>350</v>
      </c>
      <c r="E332" s="353">
        <v>3.97</v>
      </c>
      <c r="F332" s="77"/>
    </row>
    <row r="333" spans="1:6" ht="13.5">
      <c r="A333" s="353">
        <v>83362</v>
      </c>
      <c r="B333" s="357" t="s">
        <v>573</v>
      </c>
      <c r="C333" s="357" t="s">
        <v>135</v>
      </c>
      <c r="D333" s="357" t="s">
        <v>270</v>
      </c>
      <c r="E333" s="353">
        <v>167.17</v>
      </c>
      <c r="F333" s="77"/>
    </row>
    <row r="334" spans="1:6" ht="13.5">
      <c r="A334" s="353">
        <v>83765</v>
      </c>
      <c r="B334" s="357" t="s">
        <v>574</v>
      </c>
      <c r="C334" s="357" t="s">
        <v>135</v>
      </c>
      <c r="D334" s="357" t="s">
        <v>270</v>
      </c>
      <c r="E334" s="353">
        <v>64.48</v>
      </c>
      <c r="F334" s="77"/>
    </row>
    <row r="335" spans="1:6" ht="13.5">
      <c r="A335" s="353">
        <v>87445</v>
      </c>
      <c r="B335" s="357" t="s">
        <v>575</v>
      </c>
      <c r="C335" s="357" t="s">
        <v>135</v>
      </c>
      <c r="D335" s="357" t="s">
        <v>270</v>
      </c>
      <c r="E335" s="353">
        <v>2.99</v>
      </c>
      <c r="F335" s="77"/>
    </row>
    <row r="336" spans="1:6" ht="13.5">
      <c r="A336" s="353">
        <v>88386</v>
      </c>
      <c r="B336" s="357" t="s">
        <v>576</v>
      </c>
      <c r="C336" s="357" t="s">
        <v>135</v>
      </c>
      <c r="D336" s="357" t="s">
        <v>270</v>
      </c>
      <c r="E336" s="353">
        <v>3.05</v>
      </c>
      <c r="F336" s="77"/>
    </row>
    <row r="337" spans="1:6" ht="13.5">
      <c r="A337" s="353">
        <v>88393</v>
      </c>
      <c r="B337" s="357" t="s">
        <v>577</v>
      </c>
      <c r="C337" s="357" t="s">
        <v>135</v>
      </c>
      <c r="D337" s="357" t="s">
        <v>270</v>
      </c>
      <c r="E337" s="353">
        <v>4.2</v>
      </c>
      <c r="F337" s="77"/>
    </row>
    <row r="338" spans="1:6" ht="13.5">
      <c r="A338" s="353">
        <v>88399</v>
      </c>
      <c r="B338" s="357" t="s">
        <v>578</v>
      </c>
      <c r="C338" s="357" t="s">
        <v>135</v>
      </c>
      <c r="D338" s="357" t="s">
        <v>270</v>
      </c>
      <c r="E338" s="353">
        <v>2.25</v>
      </c>
      <c r="F338" s="77"/>
    </row>
    <row r="339" spans="1:6" ht="13.5">
      <c r="A339" s="353">
        <v>88418</v>
      </c>
      <c r="B339" s="357" t="s">
        <v>579</v>
      </c>
      <c r="C339" s="357" t="s">
        <v>135</v>
      </c>
      <c r="D339" s="357" t="s">
        <v>270</v>
      </c>
      <c r="E339" s="353">
        <v>9.9499999999999993</v>
      </c>
      <c r="F339" s="77"/>
    </row>
    <row r="340" spans="1:6" ht="13.5">
      <c r="A340" s="353">
        <v>88433</v>
      </c>
      <c r="B340" s="357" t="s">
        <v>580</v>
      </c>
      <c r="C340" s="357" t="s">
        <v>135</v>
      </c>
      <c r="D340" s="357" t="s">
        <v>270</v>
      </c>
      <c r="E340" s="353">
        <v>12.3</v>
      </c>
      <c r="F340" s="77"/>
    </row>
    <row r="341" spans="1:6" ht="13.5">
      <c r="A341" s="353">
        <v>88830</v>
      </c>
      <c r="B341" s="357" t="s">
        <v>581</v>
      </c>
      <c r="C341" s="357" t="s">
        <v>135</v>
      </c>
      <c r="D341" s="357" t="s">
        <v>270</v>
      </c>
      <c r="E341" s="353">
        <v>1.1200000000000001</v>
      </c>
      <c r="F341" s="77"/>
    </row>
    <row r="342" spans="1:6" ht="13.5">
      <c r="A342" s="353">
        <v>88843</v>
      </c>
      <c r="B342" s="357" t="s">
        <v>582</v>
      </c>
      <c r="C342" s="357" t="s">
        <v>135</v>
      </c>
      <c r="D342" s="357" t="s">
        <v>270</v>
      </c>
      <c r="E342" s="353">
        <v>131.1</v>
      </c>
      <c r="F342" s="77"/>
    </row>
    <row r="343" spans="1:6" ht="13.5">
      <c r="A343" s="353">
        <v>88907</v>
      </c>
      <c r="B343" s="357" t="s">
        <v>583</v>
      </c>
      <c r="C343" s="357" t="s">
        <v>135</v>
      </c>
      <c r="D343" s="357" t="s">
        <v>270</v>
      </c>
      <c r="E343" s="353">
        <v>155.79</v>
      </c>
      <c r="F343" s="77"/>
    </row>
    <row r="344" spans="1:6" ht="13.5">
      <c r="A344" s="353">
        <v>89021</v>
      </c>
      <c r="B344" s="357" t="s">
        <v>584</v>
      </c>
      <c r="C344" s="357" t="s">
        <v>135</v>
      </c>
      <c r="D344" s="357" t="s">
        <v>270</v>
      </c>
      <c r="E344" s="353">
        <v>1.61</v>
      </c>
      <c r="F344" s="77"/>
    </row>
    <row r="345" spans="1:6" ht="13.5">
      <c r="A345" s="353">
        <v>89028</v>
      </c>
      <c r="B345" s="357" t="s">
        <v>585</v>
      </c>
      <c r="C345" s="357" t="s">
        <v>135</v>
      </c>
      <c r="D345" s="357" t="s">
        <v>270</v>
      </c>
      <c r="E345" s="353">
        <v>153.02000000000001</v>
      </c>
      <c r="F345" s="77"/>
    </row>
    <row r="346" spans="1:6" ht="13.5">
      <c r="A346" s="353">
        <v>89032</v>
      </c>
      <c r="B346" s="357" t="s">
        <v>586</v>
      </c>
      <c r="C346" s="357" t="s">
        <v>135</v>
      </c>
      <c r="D346" s="357" t="s">
        <v>270</v>
      </c>
      <c r="E346" s="353">
        <v>116.41</v>
      </c>
      <c r="F346" s="77"/>
    </row>
    <row r="347" spans="1:6" ht="13.5">
      <c r="A347" s="353">
        <v>89035</v>
      </c>
      <c r="B347" s="357" t="s">
        <v>587</v>
      </c>
      <c r="C347" s="357" t="s">
        <v>135</v>
      </c>
      <c r="D347" s="357" t="s">
        <v>270</v>
      </c>
      <c r="E347" s="353">
        <v>72.25</v>
      </c>
      <c r="F347" s="77"/>
    </row>
    <row r="348" spans="1:6" ht="13.5">
      <c r="A348" s="353">
        <v>89225</v>
      </c>
      <c r="B348" s="357" t="s">
        <v>588</v>
      </c>
      <c r="C348" s="357" t="s">
        <v>135</v>
      </c>
      <c r="D348" s="357" t="s">
        <v>270</v>
      </c>
      <c r="E348" s="353">
        <v>3.11</v>
      </c>
      <c r="F348" s="77"/>
    </row>
    <row r="349" spans="1:6" ht="13.5">
      <c r="A349" s="353">
        <v>89234</v>
      </c>
      <c r="B349" s="357" t="s">
        <v>589</v>
      </c>
      <c r="C349" s="357" t="s">
        <v>135</v>
      </c>
      <c r="D349" s="357" t="s">
        <v>270</v>
      </c>
      <c r="E349" s="353">
        <v>337.83</v>
      </c>
      <c r="F349" s="77"/>
    </row>
    <row r="350" spans="1:6" ht="13.5">
      <c r="A350" s="353">
        <v>89242</v>
      </c>
      <c r="B350" s="357" t="s">
        <v>590</v>
      </c>
      <c r="C350" s="357" t="s">
        <v>135</v>
      </c>
      <c r="D350" s="357" t="s">
        <v>270</v>
      </c>
      <c r="E350" s="353">
        <v>800.73</v>
      </c>
      <c r="F350" s="77"/>
    </row>
    <row r="351" spans="1:6" ht="13.5">
      <c r="A351" s="353">
        <v>89250</v>
      </c>
      <c r="B351" s="357" t="s">
        <v>591</v>
      </c>
      <c r="C351" s="357" t="s">
        <v>135</v>
      </c>
      <c r="D351" s="357" t="s">
        <v>270</v>
      </c>
      <c r="E351" s="353">
        <v>670.33</v>
      </c>
      <c r="F351" s="77"/>
    </row>
    <row r="352" spans="1:6" ht="13.5">
      <c r="A352" s="353">
        <v>89257</v>
      </c>
      <c r="B352" s="357" t="s">
        <v>592</v>
      </c>
      <c r="C352" s="357" t="s">
        <v>135</v>
      </c>
      <c r="D352" s="357" t="s">
        <v>270</v>
      </c>
      <c r="E352" s="353">
        <v>188.13</v>
      </c>
      <c r="F352" s="77"/>
    </row>
    <row r="353" spans="1:6" ht="13.5">
      <c r="A353" s="353">
        <v>89272</v>
      </c>
      <c r="B353" s="357" t="s">
        <v>593</v>
      </c>
      <c r="C353" s="357" t="s">
        <v>135</v>
      </c>
      <c r="D353" s="357" t="s">
        <v>270</v>
      </c>
      <c r="E353" s="353">
        <v>149.32</v>
      </c>
      <c r="F353" s="77"/>
    </row>
    <row r="354" spans="1:6" ht="13.5">
      <c r="A354" s="353">
        <v>89278</v>
      </c>
      <c r="B354" s="357" t="s">
        <v>594</v>
      </c>
      <c r="C354" s="357" t="s">
        <v>135</v>
      </c>
      <c r="D354" s="357" t="s">
        <v>270</v>
      </c>
      <c r="E354" s="353">
        <v>6.92</v>
      </c>
      <c r="F354" s="77"/>
    </row>
    <row r="355" spans="1:6" ht="13.5">
      <c r="A355" s="353">
        <v>89843</v>
      </c>
      <c r="B355" s="357" t="s">
        <v>595</v>
      </c>
      <c r="C355" s="357" t="s">
        <v>135</v>
      </c>
      <c r="D355" s="357" t="s">
        <v>270</v>
      </c>
      <c r="E355" s="353">
        <v>140.74</v>
      </c>
      <c r="F355" s="77"/>
    </row>
    <row r="356" spans="1:6" ht="13.5">
      <c r="A356" s="353">
        <v>89876</v>
      </c>
      <c r="B356" s="357" t="s">
        <v>596</v>
      </c>
      <c r="C356" s="357" t="s">
        <v>135</v>
      </c>
      <c r="D356" s="357" t="s">
        <v>270</v>
      </c>
      <c r="E356" s="353">
        <v>209.17</v>
      </c>
      <c r="F356" s="77"/>
    </row>
    <row r="357" spans="1:6" ht="13.5">
      <c r="A357" s="353">
        <v>89883</v>
      </c>
      <c r="B357" s="357" t="s">
        <v>597</v>
      </c>
      <c r="C357" s="357" t="s">
        <v>135</v>
      </c>
      <c r="D357" s="357" t="s">
        <v>270</v>
      </c>
      <c r="E357" s="353">
        <v>233.75</v>
      </c>
      <c r="F357" s="77"/>
    </row>
    <row r="358" spans="1:6" ht="13.5">
      <c r="A358" s="353">
        <v>90586</v>
      </c>
      <c r="B358" s="357" t="s">
        <v>598</v>
      </c>
      <c r="C358" s="357" t="s">
        <v>135</v>
      </c>
      <c r="D358" s="357" t="s">
        <v>270</v>
      </c>
      <c r="E358" s="353">
        <v>1.2</v>
      </c>
      <c r="F358" s="77"/>
    </row>
    <row r="359" spans="1:6" ht="13.5">
      <c r="A359" s="353">
        <v>90625</v>
      </c>
      <c r="B359" s="357" t="s">
        <v>599</v>
      </c>
      <c r="C359" s="357" t="s">
        <v>135</v>
      </c>
      <c r="D359" s="357" t="s">
        <v>270</v>
      </c>
      <c r="E359" s="353">
        <v>4.5999999999999996</v>
      </c>
      <c r="F359" s="77"/>
    </row>
    <row r="360" spans="1:6" ht="13.5">
      <c r="A360" s="353">
        <v>90631</v>
      </c>
      <c r="B360" s="357" t="s">
        <v>600</v>
      </c>
      <c r="C360" s="357" t="s">
        <v>135</v>
      </c>
      <c r="D360" s="357" t="s">
        <v>270</v>
      </c>
      <c r="E360" s="353">
        <v>80.67</v>
      </c>
      <c r="F360" s="77"/>
    </row>
    <row r="361" spans="1:6" ht="13.5">
      <c r="A361" s="353">
        <v>90637</v>
      </c>
      <c r="B361" s="357" t="s">
        <v>601</v>
      </c>
      <c r="C361" s="357" t="s">
        <v>135</v>
      </c>
      <c r="D361" s="357" t="s">
        <v>270</v>
      </c>
      <c r="E361" s="353">
        <v>9.16</v>
      </c>
      <c r="F361" s="77"/>
    </row>
    <row r="362" spans="1:6" ht="13.5">
      <c r="A362" s="353">
        <v>90643</v>
      </c>
      <c r="B362" s="357" t="s">
        <v>602</v>
      </c>
      <c r="C362" s="357" t="s">
        <v>135</v>
      </c>
      <c r="D362" s="357" t="s">
        <v>270</v>
      </c>
      <c r="E362" s="353">
        <v>13.59</v>
      </c>
      <c r="F362" s="77"/>
    </row>
    <row r="363" spans="1:6" ht="13.5">
      <c r="A363" s="353">
        <v>90650</v>
      </c>
      <c r="B363" s="357" t="s">
        <v>603</v>
      </c>
      <c r="C363" s="357" t="s">
        <v>135</v>
      </c>
      <c r="D363" s="357" t="s">
        <v>350</v>
      </c>
      <c r="E363" s="353">
        <v>7.27</v>
      </c>
      <c r="F363" s="77"/>
    </row>
    <row r="364" spans="1:6" ht="13.5">
      <c r="A364" s="353">
        <v>90656</v>
      </c>
      <c r="B364" s="357" t="s">
        <v>604</v>
      </c>
      <c r="C364" s="357" t="s">
        <v>135</v>
      </c>
      <c r="D364" s="357" t="s">
        <v>270</v>
      </c>
      <c r="E364" s="353">
        <v>9.07</v>
      </c>
      <c r="F364" s="77"/>
    </row>
    <row r="365" spans="1:6" ht="13.5">
      <c r="A365" s="353">
        <v>90662</v>
      </c>
      <c r="B365" s="357" t="s">
        <v>605</v>
      </c>
      <c r="C365" s="357" t="s">
        <v>135</v>
      </c>
      <c r="D365" s="357" t="s">
        <v>270</v>
      </c>
      <c r="E365" s="353">
        <v>9.4600000000000009</v>
      </c>
      <c r="F365" s="77"/>
    </row>
    <row r="366" spans="1:6" ht="13.5">
      <c r="A366" s="353">
        <v>90668</v>
      </c>
      <c r="B366" s="357" t="s">
        <v>606</v>
      </c>
      <c r="C366" s="357" t="s">
        <v>135</v>
      </c>
      <c r="D366" s="357" t="s">
        <v>270</v>
      </c>
      <c r="E366" s="353">
        <v>16.91</v>
      </c>
      <c r="F366" s="77"/>
    </row>
    <row r="367" spans="1:6" ht="13.5">
      <c r="A367" s="353">
        <v>90674</v>
      </c>
      <c r="B367" s="357" t="s">
        <v>607</v>
      </c>
      <c r="C367" s="357" t="s">
        <v>135</v>
      </c>
      <c r="D367" s="357" t="s">
        <v>270</v>
      </c>
      <c r="E367" s="353">
        <v>416.84</v>
      </c>
      <c r="F367" s="77"/>
    </row>
    <row r="368" spans="1:6" ht="13.5">
      <c r="A368" s="353">
        <v>90680</v>
      </c>
      <c r="B368" s="357" t="s">
        <v>608</v>
      </c>
      <c r="C368" s="357" t="s">
        <v>135</v>
      </c>
      <c r="D368" s="357" t="s">
        <v>270</v>
      </c>
      <c r="E368" s="353">
        <v>226.98</v>
      </c>
      <c r="F368" s="77"/>
    </row>
    <row r="369" spans="1:6" ht="13.5">
      <c r="A369" s="353">
        <v>90686</v>
      </c>
      <c r="B369" s="357" t="s">
        <v>609</v>
      </c>
      <c r="C369" s="357" t="s">
        <v>135</v>
      </c>
      <c r="D369" s="357" t="s">
        <v>270</v>
      </c>
      <c r="E369" s="353">
        <v>120.41</v>
      </c>
      <c r="F369" s="77"/>
    </row>
    <row r="370" spans="1:6" ht="13.5">
      <c r="A370" s="353">
        <v>90692</v>
      </c>
      <c r="B370" s="357" t="s">
        <v>610</v>
      </c>
      <c r="C370" s="357" t="s">
        <v>135</v>
      </c>
      <c r="D370" s="357" t="s">
        <v>270</v>
      </c>
      <c r="E370" s="353">
        <v>67.540000000000006</v>
      </c>
      <c r="F370" s="77"/>
    </row>
    <row r="371" spans="1:6" ht="13.5">
      <c r="A371" s="353">
        <v>90964</v>
      </c>
      <c r="B371" s="357" t="s">
        <v>611</v>
      </c>
      <c r="C371" s="357" t="s">
        <v>135</v>
      </c>
      <c r="D371" s="357" t="s">
        <v>270</v>
      </c>
      <c r="E371" s="353">
        <v>16.18</v>
      </c>
      <c r="F371" s="77"/>
    </row>
    <row r="372" spans="1:6" ht="13.5">
      <c r="A372" s="353">
        <v>90972</v>
      </c>
      <c r="B372" s="357" t="s">
        <v>612</v>
      </c>
      <c r="C372" s="357" t="s">
        <v>135</v>
      </c>
      <c r="D372" s="357" t="s">
        <v>270</v>
      </c>
      <c r="E372" s="353">
        <v>45.68</v>
      </c>
      <c r="F372" s="77"/>
    </row>
    <row r="373" spans="1:6" ht="13.5">
      <c r="A373" s="353">
        <v>90979</v>
      </c>
      <c r="B373" s="357" t="s">
        <v>613</v>
      </c>
      <c r="C373" s="357" t="s">
        <v>135</v>
      </c>
      <c r="D373" s="357" t="s">
        <v>270</v>
      </c>
      <c r="E373" s="353">
        <v>118.11</v>
      </c>
      <c r="F373" s="77"/>
    </row>
    <row r="374" spans="1:6" ht="13.5">
      <c r="A374" s="353">
        <v>90991</v>
      </c>
      <c r="B374" s="357" t="s">
        <v>614</v>
      </c>
      <c r="C374" s="357" t="s">
        <v>135</v>
      </c>
      <c r="D374" s="357" t="s">
        <v>270</v>
      </c>
      <c r="E374" s="353">
        <v>124.57</v>
      </c>
      <c r="F374" s="77"/>
    </row>
    <row r="375" spans="1:6" ht="13.5">
      <c r="A375" s="353">
        <v>90999</v>
      </c>
      <c r="B375" s="357" t="s">
        <v>615</v>
      </c>
      <c r="C375" s="357" t="s">
        <v>135</v>
      </c>
      <c r="D375" s="357" t="s">
        <v>270</v>
      </c>
      <c r="E375" s="353">
        <v>60.91</v>
      </c>
      <c r="F375" s="77"/>
    </row>
    <row r="376" spans="1:6" ht="13.5">
      <c r="A376" s="353">
        <v>91031</v>
      </c>
      <c r="B376" s="357" t="s">
        <v>616</v>
      </c>
      <c r="C376" s="357" t="s">
        <v>135</v>
      </c>
      <c r="D376" s="357" t="s">
        <v>270</v>
      </c>
      <c r="E376" s="353">
        <v>159.47</v>
      </c>
      <c r="F376" s="77"/>
    </row>
    <row r="377" spans="1:6" ht="13.5">
      <c r="A377" s="353">
        <v>91277</v>
      </c>
      <c r="B377" s="357" t="s">
        <v>617</v>
      </c>
      <c r="C377" s="357" t="s">
        <v>135</v>
      </c>
      <c r="D377" s="357" t="s">
        <v>270</v>
      </c>
      <c r="E377" s="353">
        <v>4.6100000000000003</v>
      </c>
      <c r="F377" s="77"/>
    </row>
    <row r="378" spans="1:6" ht="13.5">
      <c r="A378" s="353">
        <v>91283</v>
      </c>
      <c r="B378" s="357" t="s">
        <v>618</v>
      </c>
      <c r="C378" s="357" t="s">
        <v>135</v>
      </c>
      <c r="D378" s="357" t="s">
        <v>350</v>
      </c>
      <c r="E378" s="353">
        <v>9.7100000000000009</v>
      </c>
      <c r="F378" s="77"/>
    </row>
    <row r="379" spans="1:6" ht="13.5">
      <c r="A379" s="353">
        <v>91386</v>
      </c>
      <c r="B379" s="357" t="s">
        <v>203</v>
      </c>
      <c r="C379" s="357" t="s">
        <v>135</v>
      </c>
      <c r="D379" s="357" t="s">
        <v>270</v>
      </c>
      <c r="E379" s="353">
        <v>167.66</v>
      </c>
      <c r="F379" s="77"/>
    </row>
    <row r="380" spans="1:6" ht="13.5">
      <c r="A380" s="353">
        <v>91533</v>
      </c>
      <c r="B380" s="357" t="s">
        <v>619</v>
      </c>
      <c r="C380" s="357" t="s">
        <v>135</v>
      </c>
      <c r="D380" s="357" t="s">
        <v>270</v>
      </c>
      <c r="E380" s="353">
        <v>18.43</v>
      </c>
      <c r="F380" s="77"/>
    </row>
    <row r="381" spans="1:6" ht="13.5">
      <c r="A381" s="353">
        <v>91634</v>
      </c>
      <c r="B381" s="357" t="s">
        <v>202</v>
      </c>
      <c r="C381" s="357" t="s">
        <v>135</v>
      </c>
      <c r="D381" s="357" t="s">
        <v>270</v>
      </c>
      <c r="E381" s="353">
        <v>118.41</v>
      </c>
      <c r="F381" s="77"/>
    </row>
    <row r="382" spans="1:6" ht="13.5">
      <c r="A382" s="353">
        <v>91645</v>
      </c>
      <c r="B382" s="357" t="s">
        <v>620</v>
      </c>
      <c r="C382" s="357" t="s">
        <v>135</v>
      </c>
      <c r="D382" s="357" t="s">
        <v>270</v>
      </c>
      <c r="E382" s="353">
        <v>251.98</v>
      </c>
      <c r="F382" s="77"/>
    </row>
    <row r="383" spans="1:6" ht="13.5">
      <c r="A383" s="353">
        <v>91692</v>
      </c>
      <c r="B383" s="357" t="s">
        <v>621</v>
      </c>
      <c r="C383" s="357" t="s">
        <v>135</v>
      </c>
      <c r="D383" s="357" t="s">
        <v>350</v>
      </c>
      <c r="E383" s="353">
        <v>16.16</v>
      </c>
      <c r="F383" s="77"/>
    </row>
    <row r="384" spans="1:6" ht="13.5">
      <c r="A384" s="353">
        <v>92043</v>
      </c>
      <c r="B384" s="357" t="s">
        <v>622</v>
      </c>
      <c r="C384" s="357" t="s">
        <v>135</v>
      </c>
      <c r="D384" s="357" t="s">
        <v>270</v>
      </c>
      <c r="E384" s="353">
        <v>8.39</v>
      </c>
      <c r="F384" s="77"/>
    </row>
    <row r="385" spans="1:6" ht="13.5">
      <c r="A385" s="353">
        <v>92106</v>
      </c>
      <c r="B385" s="357" t="s">
        <v>623</v>
      </c>
      <c r="C385" s="357" t="s">
        <v>135</v>
      </c>
      <c r="D385" s="357" t="s">
        <v>270</v>
      </c>
      <c r="E385" s="353">
        <v>168.73</v>
      </c>
      <c r="F385" s="77"/>
    </row>
    <row r="386" spans="1:6" ht="13.5">
      <c r="A386" s="353">
        <v>92112</v>
      </c>
      <c r="B386" s="357" t="s">
        <v>624</v>
      </c>
      <c r="C386" s="357" t="s">
        <v>135</v>
      </c>
      <c r="D386" s="357" t="s">
        <v>270</v>
      </c>
      <c r="E386" s="353">
        <v>1.82</v>
      </c>
      <c r="F386" s="77"/>
    </row>
    <row r="387" spans="1:6" ht="13.5">
      <c r="A387" s="353">
        <v>92118</v>
      </c>
      <c r="B387" s="357" t="s">
        <v>625</v>
      </c>
      <c r="C387" s="357" t="s">
        <v>135</v>
      </c>
      <c r="D387" s="357" t="s">
        <v>270</v>
      </c>
      <c r="E387" s="353">
        <v>0.14000000000000001</v>
      </c>
      <c r="F387" s="77"/>
    </row>
    <row r="388" spans="1:6" ht="13.5">
      <c r="A388" s="353">
        <v>92138</v>
      </c>
      <c r="B388" s="357" t="s">
        <v>626</v>
      </c>
      <c r="C388" s="357" t="s">
        <v>135</v>
      </c>
      <c r="D388" s="357" t="s">
        <v>350</v>
      </c>
      <c r="E388" s="353">
        <v>119.4</v>
      </c>
      <c r="F388" s="77"/>
    </row>
    <row r="389" spans="1:6" ht="13.5">
      <c r="A389" s="353">
        <v>92145</v>
      </c>
      <c r="B389" s="357" t="s">
        <v>627</v>
      </c>
      <c r="C389" s="357" t="s">
        <v>135</v>
      </c>
      <c r="D389" s="357" t="s">
        <v>350</v>
      </c>
      <c r="E389" s="353">
        <v>83.07</v>
      </c>
      <c r="F389" s="77"/>
    </row>
    <row r="390" spans="1:6" ht="13.5">
      <c r="A390" s="353">
        <v>92242</v>
      </c>
      <c r="B390" s="357" t="s">
        <v>628</v>
      </c>
      <c r="C390" s="357" t="s">
        <v>135</v>
      </c>
      <c r="D390" s="357" t="s">
        <v>270</v>
      </c>
      <c r="E390" s="353">
        <v>220.72</v>
      </c>
      <c r="F390" s="77"/>
    </row>
    <row r="391" spans="1:6" ht="13.5">
      <c r="A391" s="353">
        <v>92716</v>
      </c>
      <c r="B391" s="357" t="s">
        <v>629</v>
      </c>
      <c r="C391" s="357" t="s">
        <v>135</v>
      </c>
      <c r="D391" s="357" t="s">
        <v>350</v>
      </c>
      <c r="E391" s="353">
        <v>12.41</v>
      </c>
      <c r="F391" s="77"/>
    </row>
    <row r="392" spans="1:6" ht="13.5">
      <c r="A392" s="353">
        <v>92960</v>
      </c>
      <c r="B392" s="357" t="s">
        <v>630</v>
      </c>
      <c r="C392" s="357" t="s">
        <v>135</v>
      </c>
      <c r="D392" s="357" t="s">
        <v>270</v>
      </c>
      <c r="E392" s="353">
        <v>18.36</v>
      </c>
      <c r="F392" s="77"/>
    </row>
    <row r="393" spans="1:6" ht="13.5">
      <c r="A393" s="353">
        <v>92966</v>
      </c>
      <c r="B393" s="357" t="s">
        <v>631</v>
      </c>
      <c r="C393" s="357" t="s">
        <v>135</v>
      </c>
      <c r="D393" s="357" t="s">
        <v>270</v>
      </c>
      <c r="E393" s="353">
        <v>15.1</v>
      </c>
      <c r="F393" s="77"/>
    </row>
    <row r="394" spans="1:6" ht="13.5">
      <c r="A394" s="353">
        <v>93224</v>
      </c>
      <c r="B394" s="357" t="s">
        <v>632</v>
      </c>
      <c r="C394" s="357" t="s">
        <v>135</v>
      </c>
      <c r="D394" s="357" t="s">
        <v>270</v>
      </c>
      <c r="E394" s="353">
        <v>607.58000000000004</v>
      </c>
      <c r="F394" s="77"/>
    </row>
    <row r="395" spans="1:6" ht="13.5">
      <c r="A395" s="353">
        <v>93233</v>
      </c>
      <c r="B395" s="357" t="s">
        <v>633</v>
      </c>
      <c r="C395" s="357" t="s">
        <v>135</v>
      </c>
      <c r="D395" s="357" t="s">
        <v>270</v>
      </c>
      <c r="E395" s="353">
        <v>4.05</v>
      </c>
      <c r="F395" s="77"/>
    </row>
    <row r="396" spans="1:6" ht="13.5">
      <c r="A396" s="353">
        <v>93272</v>
      </c>
      <c r="B396" s="357" t="s">
        <v>634</v>
      </c>
      <c r="C396" s="357" t="s">
        <v>135</v>
      </c>
      <c r="D396" s="357" t="s">
        <v>270</v>
      </c>
      <c r="E396" s="353">
        <v>69</v>
      </c>
      <c r="F396" s="77"/>
    </row>
    <row r="397" spans="1:6" ht="13.5">
      <c r="A397" s="353">
        <v>93281</v>
      </c>
      <c r="B397" s="357" t="s">
        <v>635</v>
      </c>
      <c r="C397" s="357" t="s">
        <v>135</v>
      </c>
      <c r="D397" s="357" t="s">
        <v>270</v>
      </c>
      <c r="E397" s="353">
        <v>13.02</v>
      </c>
      <c r="F397" s="77"/>
    </row>
    <row r="398" spans="1:6" ht="13.5">
      <c r="A398" s="353">
        <v>93287</v>
      </c>
      <c r="B398" s="357" t="s">
        <v>636</v>
      </c>
      <c r="C398" s="357" t="s">
        <v>135</v>
      </c>
      <c r="D398" s="357" t="s">
        <v>270</v>
      </c>
      <c r="E398" s="353">
        <v>282.10000000000002</v>
      </c>
      <c r="F398" s="77"/>
    </row>
    <row r="399" spans="1:6" ht="13.5">
      <c r="A399" s="353">
        <v>93402</v>
      </c>
      <c r="B399" s="357" t="s">
        <v>637</v>
      </c>
      <c r="C399" s="357" t="s">
        <v>135</v>
      </c>
      <c r="D399" s="357" t="s">
        <v>270</v>
      </c>
      <c r="E399" s="353">
        <v>132.41999999999999</v>
      </c>
      <c r="F399" s="77"/>
    </row>
    <row r="400" spans="1:6" ht="13.5">
      <c r="A400" s="353">
        <v>93408</v>
      </c>
      <c r="B400" s="357" t="s">
        <v>638</v>
      </c>
      <c r="C400" s="357" t="s">
        <v>135</v>
      </c>
      <c r="D400" s="357" t="s">
        <v>270</v>
      </c>
      <c r="E400" s="353">
        <v>57.94</v>
      </c>
      <c r="F400" s="77"/>
    </row>
    <row r="401" spans="1:6" ht="13.5">
      <c r="A401" s="353">
        <v>93415</v>
      </c>
      <c r="B401" s="357" t="s">
        <v>639</v>
      </c>
      <c r="C401" s="357" t="s">
        <v>135</v>
      </c>
      <c r="D401" s="357" t="s">
        <v>270</v>
      </c>
      <c r="E401" s="353">
        <v>8.6300000000000008</v>
      </c>
      <c r="F401" s="77"/>
    </row>
    <row r="402" spans="1:6" ht="13.5">
      <c r="A402" s="353">
        <v>93421</v>
      </c>
      <c r="B402" s="357" t="s">
        <v>640</v>
      </c>
      <c r="C402" s="357" t="s">
        <v>135</v>
      </c>
      <c r="D402" s="357" t="s">
        <v>270</v>
      </c>
      <c r="E402" s="353">
        <v>43.47</v>
      </c>
      <c r="F402" s="77"/>
    </row>
    <row r="403" spans="1:6" ht="13.5">
      <c r="A403" s="353">
        <v>93427</v>
      </c>
      <c r="B403" s="357" t="s">
        <v>641</v>
      </c>
      <c r="C403" s="357" t="s">
        <v>135</v>
      </c>
      <c r="D403" s="357" t="s">
        <v>270</v>
      </c>
      <c r="E403" s="353">
        <v>99.29</v>
      </c>
      <c r="F403" s="77"/>
    </row>
    <row r="404" spans="1:6" ht="13.5">
      <c r="A404" s="353">
        <v>93433</v>
      </c>
      <c r="B404" s="357" t="s">
        <v>642</v>
      </c>
      <c r="C404" s="357" t="s">
        <v>135</v>
      </c>
      <c r="D404" s="357" t="s">
        <v>270</v>
      </c>
      <c r="E404" s="353">
        <v>2004.94</v>
      </c>
      <c r="F404" s="77"/>
    </row>
    <row r="405" spans="1:6" ht="13.5">
      <c r="A405" s="353">
        <v>93439</v>
      </c>
      <c r="B405" s="357" t="s">
        <v>643</v>
      </c>
      <c r="C405" s="357" t="s">
        <v>135</v>
      </c>
      <c r="D405" s="357" t="s">
        <v>270</v>
      </c>
      <c r="E405" s="353">
        <v>92.66</v>
      </c>
      <c r="F405" s="77"/>
    </row>
    <row r="406" spans="1:6" ht="13.5">
      <c r="A406" s="353">
        <v>95121</v>
      </c>
      <c r="B406" s="357" t="s">
        <v>644</v>
      </c>
      <c r="C406" s="357" t="s">
        <v>135</v>
      </c>
      <c r="D406" s="357" t="s">
        <v>270</v>
      </c>
      <c r="E406" s="353">
        <v>186.68</v>
      </c>
      <c r="F406" s="77"/>
    </row>
    <row r="407" spans="1:6" ht="13.5">
      <c r="A407" s="353">
        <v>95127</v>
      </c>
      <c r="B407" s="357" t="s">
        <v>645</v>
      </c>
      <c r="C407" s="357" t="s">
        <v>135</v>
      </c>
      <c r="D407" s="357" t="s">
        <v>270</v>
      </c>
      <c r="E407" s="353">
        <v>126.61</v>
      </c>
      <c r="F407" s="77"/>
    </row>
    <row r="408" spans="1:6" ht="13.5">
      <c r="A408" s="353">
        <v>95133</v>
      </c>
      <c r="B408" s="357" t="s">
        <v>646</v>
      </c>
      <c r="C408" s="357" t="s">
        <v>135</v>
      </c>
      <c r="D408" s="357" t="s">
        <v>270</v>
      </c>
      <c r="E408" s="353">
        <v>98.24</v>
      </c>
      <c r="F408" s="77"/>
    </row>
    <row r="409" spans="1:6" ht="13.5">
      <c r="A409" s="353">
        <v>95139</v>
      </c>
      <c r="B409" s="357" t="s">
        <v>647</v>
      </c>
      <c r="C409" s="357" t="s">
        <v>135</v>
      </c>
      <c r="D409" s="357" t="s">
        <v>270</v>
      </c>
      <c r="E409" s="353">
        <v>0.06</v>
      </c>
      <c r="F409" s="77"/>
    </row>
    <row r="410" spans="1:6" ht="13.5">
      <c r="A410" s="353">
        <v>95212</v>
      </c>
      <c r="B410" s="357" t="s">
        <v>648</v>
      </c>
      <c r="C410" s="357" t="s">
        <v>135</v>
      </c>
      <c r="D410" s="357" t="s">
        <v>270</v>
      </c>
      <c r="E410" s="353">
        <v>75.92</v>
      </c>
      <c r="F410" s="77"/>
    </row>
    <row r="411" spans="1:6" ht="13.5">
      <c r="A411" s="353">
        <v>95218</v>
      </c>
      <c r="B411" s="357" t="s">
        <v>649</v>
      </c>
      <c r="C411" s="357" t="s">
        <v>135</v>
      </c>
      <c r="D411" s="357" t="s">
        <v>350</v>
      </c>
      <c r="E411" s="353">
        <v>17.399999999999999</v>
      </c>
      <c r="F411" s="77"/>
    </row>
    <row r="412" spans="1:6" ht="13.5">
      <c r="A412" s="353">
        <v>95258</v>
      </c>
      <c r="B412" s="357" t="s">
        <v>650</v>
      </c>
      <c r="C412" s="357" t="s">
        <v>135</v>
      </c>
      <c r="D412" s="357" t="s">
        <v>270</v>
      </c>
      <c r="E412" s="353">
        <v>14.81</v>
      </c>
      <c r="F412" s="77"/>
    </row>
    <row r="413" spans="1:6" ht="13.5">
      <c r="A413" s="353">
        <v>95264</v>
      </c>
      <c r="B413" s="357" t="s">
        <v>651</v>
      </c>
      <c r="C413" s="357" t="s">
        <v>135</v>
      </c>
      <c r="D413" s="357" t="s">
        <v>270</v>
      </c>
      <c r="E413" s="353">
        <v>3.37</v>
      </c>
      <c r="F413" s="77"/>
    </row>
    <row r="414" spans="1:6" ht="13.5">
      <c r="A414" s="353">
        <v>95270</v>
      </c>
      <c r="B414" s="357" t="s">
        <v>652</v>
      </c>
      <c r="C414" s="357" t="s">
        <v>135</v>
      </c>
      <c r="D414" s="357" t="s">
        <v>270</v>
      </c>
      <c r="E414" s="353">
        <v>4.4400000000000004</v>
      </c>
      <c r="F414" s="77"/>
    </row>
    <row r="415" spans="1:6" ht="13.5">
      <c r="A415" s="353">
        <v>95276</v>
      </c>
      <c r="B415" s="357" t="s">
        <v>653</v>
      </c>
      <c r="C415" s="357" t="s">
        <v>135</v>
      </c>
      <c r="D415" s="357" t="s">
        <v>270</v>
      </c>
      <c r="E415" s="353">
        <v>2.27</v>
      </c>
      <c r="F415" s="77"/>
    </row>
    <row r="416" spans="1:6" ht="13.5">
      <c r="A416" s="353">
        <v>95282</v>
      </c>
      <c r="B416" s="357" t="s">
        <v>654</v>
      </c>
      <c r="C416" s="357" t="s">
        <v>135</v>
      </c>
      <c r="D416" s="357" t="s">
        <v>270</v>
      </c>
      <c r="E416" s="353">
        <v>4.42</v>
      </c>
      <c r="F416" s="77"/>
    </row>
    <row r="417" spans="1:6" ht="13.5">
      <c r="A417" s="353">
        <v>95620</v>
      </c>
      <c r="B417" s="357" t="s">
        <v>655</v>
      </c>
      <c r="C417" s="357" t="s">
        <v>135</v>
      </c>
      <c r="D417" s="357" t="s">
        <v>270</v>
      </c>
      <c r="E417" s="353">
        <v>14.47</v>
      </c>
      <c r="F417" s="77"/>
    </row>
    <row r="418" spans="1:6" ht="13.5">
      <c r="A418" s="353">
        <v>95631</v>
      </c>
      <c r="B418" s="357" t="s">
        <v>656</v>
      </c>
      <c r="C418" s="357" t="s">
        <v>135</v>
      </c>
      <c r="D418" s="357" t="s">
        <v>270</v>
      </c>
      <c r="E418" s="353">
        <v>132.49</v>
      </c>
      <c r="F418" s="77"/>
    </row>
    <row r="419" spans="1:6" ht="13.5">
      <c r="A419" s="353">
        <v>95702</v>
      </c>
      <c r="B419" s="357" t="s">
        <v>657</v>
      </c>
      <c r="C419" s="357" t="s">
        <v>135</v>
      </c>
      <c r="D419" s="357" t="s">
        <v>270</v>
      </c>
      <c r="E419" s="353">
        <v>22.24</v>
      </c>
      <c r="F419" s="77"/>
    </row>
    <row r="420" spans="1:6" ht="13.5">
      <c r="A420" s="353">
        <v>95708</v>
      </c>
      <c r="B420" s="357" t="s">
        <v>658</v>
      </c>
      <c r="C420" s="357" t="s">
        <v>135</v>
      </c>
      <c r="D420" s="357" t="s">
        <v>270</v>
      </c>
      <c r="E420" s="353">
        <v>91.09</v>
      </c>
      <c r="F420" s="77"/>
    </row>
    <row r="421" spans="1:6" ht="13.5">
      <c r="A421" s="353">
        <v>95714</v>
      </c>
      <c r="B421" s="357" t="s">
        <v>659</v>
      </c>
      <c r="C421" s="357" t="s">
        <v>135</v>
      </c>
      <c r="D421" s="357" t="s">
        <v>270</v>
      </c>
      <c r="E421" s="353">
        <v>159.27000000000001</v>
      </c>
      <c r="F421" s="77"/>
    </row>
    <row r="422" spans="1:6" ht="13.5">
      <c r="A422" s="353">
        <v>95720</v>
      </c>
      <c r="B422" s="357" t="s">
        <v>660</v>
      </c>
      <c r="C422" s="357" t="s">
        <v>135</v>
      </c>
      <c r="D422" s="357" t="s">
        <v>270</v>
      </c>
      <c r="E422" s="353">
        <v>156.74</v>
      </c>
      <c r="F422" s="77"/>
    </row>
    <row r="423" spans="1:6" ht="13.5">
      <c r="A423" s="353">
        <v>95872</v>
      </c>
      <c r="B423" s="357" t="s">
        <v>661</v>
      </c>
      <c r="C423" s="357" t="s">
        <v>135</v>
      </c>
      <c r="D423" s="357" t="s">
        <v>270</v>
      </c>
      <c r="E423" s="353">
        <v>168.48</v>
      </c>
      <c r="F423" s="77"/>
    </row>
    <row r="424" spans="1:6" ht="13.5">
      <c r="A424" s="353">
        <v>96013</v>
      </c>
      <c r="B424" s="357" t="s">
        <v>662</v>
      </c>
      <c r="C424" s="357" t="s">
        <v>135</v>
      </c>
      <c r="D424" s="357" t="s">
        <v>270</v>
      </c>
      <c r="E424" s="353">
        <v>100.24</v>
      </c>
      <c r="F424" s="77"/>
    </row>
    <row r="425" spans="1:6" ht="13.5">
      <c r="A425" s="353">
        <v>96020</v>
      </c>
      <c r="B425" s="357" t="s">
        <v>663</v>
      </c>
      <c r="C425" s="357" t="s">
        <v>135</v>
      </c>
      <c r="D425" s="357" t="s">
        <v>270</v>
      </c>
      <c r="E425" s="353">
        <v>99.99</v>
      </c>
      <c r="F425" s="77"/>
    </row>
    <row r="426" spans="1:6" ht="13.5">
      <c r="A426" s="353">
        <v>96028</v>
      </c>
      <c r="B426" s="357" t="s">
        <v>664</v>
      </c>
      <c r="C426" s="357" t="s">
        <v>135</v>
      </c>
      <c r="D426" s="357" t="s">
        <v>270</v>
      </c>
      <c r="E426" s="353">
        <v>76.33</v>
      </c>
      <c r="F426" s="77"/>
    </row>
    <row r="427" spans="1:6" ht="13.5">
      <c r="A427" s="353">
        <v>96035</v>
      </c>
      <c r="B427" s="357" t="s">
        <v>665</v>
      </c>
      <c r="C427" s="357" t="s">
        <v>135</v>
      </c>
      <c r="D427" s="357" t="s">
        <v>270</v>
      </c>
      <c r="E427" s="353">
        <v>175.21</v>
      </c>
      <c r="F427" s="77"/>
    </row>
    <row r="428" spans="1:6" ht="13.5">
      <c r="A428" s="353">
        <v>96157</v>
      </c>
      <c r="B428" s="357" t="s">
        <v>666</v>
      </c>
      <c r="C428" s="357" t="s">
        <v>135</v>
      </c>
      <c r="D428" s="357" t="s">
        <v>270</v>
      </c>
      <c r="E428" s="353">
        <v>76.58</v>
      </c>
      <c r="F428" s="77"/>
    </row>
    <row r="429" spans="1:6" ht="13.5">
      <c r="A429" s="353">
        <v>96158</v>
      </c>
      <c r="B429" s="357" t="s">
        <v>667</v>
      </c>
      <c r="C429" s="357" t="s">
        <v>135</v>
      </c>
      <c r="D429" s="357" t="s">
        <v>270</v>
      </c>
      <c r="E429" s="353">
        <v>74.28</v>
      </c>
      <c r="F429" s="77"/>
    </row>
    <row r="430" spans="1:6" ht="13.5">
      <c r="A430" s="353">
        <v>96245</v>
      </c>
      <c r="B430" s="357" t="s">
        <v>668</v>
      </c>
      <c r="C430" s="357" t="s">
        <v>135</v>
      </c>
      <c r="D430" s="357" t="s">
        <v>270</v>
      </c>
      <c r="E430" s="353">
        <v>63.98</v>
      </c>
      <c r="F430" s="77"/>
    </row>
    <row r="431" spans="1:6" ht="13.5">
      <c r="A431" s="353">
        <v>96303</v>
      </c>
      <c r="B431" s="357" t="s">
        <v>669</v>
      </c>
      <c r="C431" s="357" t="s">
        <v>135</v>
      </c>
      <c r="D431" s="357" t="s">
        <v>270</v>
      </c>
      <c r="E431" s="353">
        <v>156.57</v>
      </c>
      <c r="F431" s="77"/>
    </row>
    <row r="432" spans="1:6" ht="13.5">
      <c r="A432" s="353">
        <v>96309</v>
      </c>
      <c r="B432" s="357" t="s">
        <v>670</v>
      </c>
      <c r="C432" s="357" t="s">
        <v>135</v>
      </c>
      <c r="D432" s="357" t="s">
        <v>270</v>
      </c>
      <c r="E432" s="353">
        <v>0.96</v>
      </c>
      <c r="F432" s="77"/>
    </row>
    <row r="433" spans="1:6" ht="13.5">
      <c r="A433" s="353">
        <v>96463</v>
      </c>
      <c r="B433" s="357" t="s">
        <v>671</v>
      </c>
      <c r="C433" s="357" t="s">
        <v>135</v>
      </c>
      <c r="D433" s="357" t="s">
        <v>270</v>
      </c>
      <c r="E433" s="353">
        <v>131.16</v>
      </c>
      <c r="F433" s="77"/>
    </row>
    <row r="434" spans="1:6" ht="13.5">
      <c r="A434" s="353">
        <v>98764</v>
      </c>
      <c r="B434" s="357" t="s">
        <v>6211</v>
      </c>
      <c r="C434" s="357" t="s">
        <v>135</v>
      </c>
      <c r="D434" s="357" t="s">
        <v>350</v>
      </c>
      <c r="E434" s="353">
        <v>2.81</v>
      </c>
      <c r="F434" s="77"/>
    </row>
    <row r="435" spans="1:6" ht="13.5">
      <c r="A435" s="353">
        <v>5632</v>
      </c>
      <c r="B435" s="357" t="s">
        <v>672</v>
      </c>
      <c r="C435" s="357" t="s">
        <v>139</v>
      </c>
      <c r="D435" s="357" t="s">
        <v>270</v>
      </c>
      <c r="E435" s="353">
        <v>44.45</v>
      </c>
      <c r="F435" s="77"/>
    </row>
    <row r="436" spans="1:6" ht="13.5">
      <c r="A436" s="353">
        <v>5679</v>
      </c>
      <c r="B436" s="357" t="s">
        <v>673</v>
      </c>
      <c r="C436" s="357" t="s">
        <v>139</v>
      </c>
      <c r="D436" s="357" t="s">
        <v>270</v>
      </c>
      <c r="E436" s="353">
        <v>32.57</v>
      </c>
      <c r="F436" s="77"/>
    </row>
    <row r="437" spans="1:6" ht="13.5">
      <c r="A437" s="353">
        <v>5681</v>
      </c>
      <c r="B437" s="357" t="s">
        <v>674</v>
      </c>
      <c r="C437" s="357" t="s">
        <v>139</v>
      </c>
      <c r="D437" s="357" t="s">
        <v>270</v>
      </c>
      <c r="E437" s="353">
        <v>30.67</v>
      </c>
      <c r="F437" s="77"/>
    </row>
    <row r="438" spans="1:6" ht="13.5">
      <c r="A438" s="353">
        <v>5685</v>
      </c>
      <c r="B438" s="357" t="s">
        <v>675</v>
      </c>
      <c r="C438" s="357" t="s">
        <v>139</v>
      </c>
      <c r="D438" s="357" t="s">
        <v>270</v>
      </c>
      <c r="E438" s="353">
        <v>34.49</v>
      </c>
      <c r="F438" s="77"/>
    </row>
    <row r="439" spans="1:6" ht="13.5">
      <c r="A439" s="353">
        <v>5690</v>
      </c>
      <c r="B439" s="357" t="s">
        <v>676</v>
      </c>
      <c r="C439" s="357" t="s">
        <v>139</v>
      </c>
      <c r="D439" s="357" t="s">
        <v>270</v>
      </c>
      <c r="E439" s="353">
        <v>2.11</v>
      </c>
      <c r="F439" s="77"/>
    </row>
    <row r="440" spans="1:6" ht="13.5">
      <c r="A440" s="353">
        <v>5806</v>
      </c>
      <c r="B440" s="357" t="s">
        <v>677</v>
      </c>
      <c r="C440" s="357" t="s">
        <v>139</v>
      </c>
      <c r="D440" s="357" t="s">
        <v>350</v>
      </c>
      <c r="E440" s="353">
        <v>0.24</v>
      </c>
      <c r="F440" s="77"/>
    </row>
    <row r="441" spans="1:6" ht="13.5">
      <c r="A441" s="353">
        <v>5826</v>
      </c>
      <c r="B441" s="357" t="s">
        <v>204</v>
      </c>
      <c r="C441" s="357" t="s">
        <v>139</v>
      </c>
      <c r="D441" s="357" t="s">
        <v>270</v>
      </c>
      <c r="E441" s="353">
        <v>23.37</v>
      </c>
      <c r="F441" s="77"/>
    </row>
    <row r="442" spans="1:6" ht="13.5">
      <c r="A442" s="353">
        <v>5829</v>
      </c>
      <c r="B442" s="357" t="s">
        <v>678</v>
      </c>
      <c r="C442" s="357" t="s">
        <v>139</v>
      </c>
      <c r="D442" s="357" t="s">
        <v>270</v>
      </c>
      <c r="E442" s="353">
        <v>105.72</v>
      </c>
      <c r="F442" s="77"/>
    </row>
    <row r="443" spans="1:6" ht="13.5">
      <c r="A443" s="353">
        <v>5837</v>
      </c>
      <c r="B443" s="357" t="s">
        <v>679</v>
      </c>
      <c r="C443" s="357" t="s">
        <v>139</v>
      </c>
      <c r="D443" s="357" t="s">
        <v>270</v>
      </c>
      <c r="E443" s="353">
        <v>83.89</v>
      </c>
      <c r="F443" s="77"/>
    </row>
    <row r="444" spans="1:6" ht="13.5">
      <c r="A444" s="353">
        <v>5841</v>
      </c>
      <c r="B444" s="357" t="s">
        <v>680</v>
      </c>
      <c r="C444" s="357" t="s">
        <v>139</v>
      </c>
      <c r="D444" s="357" t="s">
        <v>270</v>
      </c>
      <c r="E444" s="353">
        <v>2.42</v>
      </c>
      <c r="F444" s="77"/>
    </row>
    <row r="445" spans="1:6" ht="13.5">
      <c r="A445" s="353">
        <v>5845</v>
      </c>
      <c r="B445" s="357" t="s">
        <v>681</v>
      </c>
      <c r="C445" s="357" t="s">
        <v>139</v>
      </c>
      <c r="D445" s="357" t="s">
        <v>270</v>
      </c>
      <c r="E445" s="353">
        <v>26.91</v>
      </c>
      <c r="F445" s="77"/>
    </row>
    <row r="446" spans="1:6" ht="13.5">
      <c r="A446" s="353">
        <v>5849</v>
      </c>
      <c r="B446" s="357" t="s">
        <v>682</v>
      </c>
      <c r="C446" s="357" t="s">
        <v>139</v>
      </c>
      <c r="D446" s="357" t="s">
        <v>270</v>
      </c>
      <c r="E446" s="353">
        <v>45.13</v>
      </c>
      <c r="F446" s="77"/>
    </row>
    <row r="447" spans="1:6" ht="13.5">
      <c r="A447" s="353">
        <v>5853</v>
      </c>
      <c r="B447" s="357" t="s">
        <v>683</v>
      </c>
      <c r="C447" s="357" t="s">
        <v>139</v>
      </c>
      <c r="D447" s="357" t="s">
        <v>270</v>
      </c>
      <c r="E447" s="353">
        <v>45.31</v>
      </c>
      <c r="F447" s="77"/>
    </row>
    <row r="448" spans="1:6" ht="13.5">
      <c r="A448" s="353">
        <v>5857</v>
      </c>
      <c r="B448" s="357" t="s">
        <v>684</v>
      </c>
      <c r="C448" s="357" t="s">
        <v>139</v>
      </c>
      <c r="D448" s="357" t="s">
        <v>270</v>
      </c>
      <c r="E448" s="353">
        <v>113.51</v>
      </c>
      <c r="F448" s="77"/>
    </row>
    <row r="449" spans="1:6" ht="13.5">
      <c r="A449" s="353">
        <v>5865</v>
      </c>
      <c r="B449" s="357" t="s">
        <v>685</v>
      </c>
      <c r="C449" s="357" t="s">
        <v>139</v>
      </c>
      <c r="D449" s="357" t="s">
        <v>270</v>
      </c>
      <c r="E449" s="353">
        <v>5.59</v>
      </c>
      <c r="F449" s="77"/>
    </row>
    <row r="450" spans="1:6" ht="13.5">
      <c r="A450" s="353">
        <v>5869</v>
      </c>
      <c r="B450" s="357" t="s">
        <v>686</v>
      </c>
      <c r="C450" s="357" t="s">
        <v>139</v>
      </c>
      <c r="D450" s="357" t="s">
        <v>270</v>
      </c>
      <c r="E450" s="353">
        <v>38.72</v>
      </c>
      <c r="F450" s="77"/>
    </row>
    <row r="451" spans="1:6" ht="13.5">
      <c r="A451" s="353">
        <v>5877</v>
      </c>
      <c r="B451" s="357" t="s">
        <v>687</v>
      </c>
      <c r="C451" s="357" t="s">
        <v>139</v>
      </c>
      <c r="D451" s="357" t="s">
        <v>270</v>
      </c>
      <c r="E451" s="353">
        <v>31.97</v>
      </c>
      <c r="F451" s="77"/>
    </row>
    <row r="452" spans="1:6" ht="13.5">
      <c r="A452" s="353">
        <v>5881</v>
      </c>
      <c r="B452" s="357" t="s">
        <v>688</v>
      </c>
      <c r="C452" s="357" t="s">
        <v>139</v>
      </c>
      <c r="D452" s="357" t="s">
        <v>270</v>
      </c>
      <c r="E452" s="353">
        <v>41.29</v>
      </c>
      <c r="F452" s="77"/>
    </row>
    <row r="453" spans="1:6" ht="13.5">
      <c r="A453" s="353">
        <v>5884</v>
      </c>
      <c r="B453" s="357" t="s">
        <v>689</v>
      </c>
      <c r="C453" s="357" t="s">
        <v>139</v>
      </c>
      <c r="D453" s="357" t="s">
        <v>270</v>
      </c>
      <c r="E453" s="353">
        <v>33.06</v>
      </c>
      <c r="F453" s="77"/>
    </row>
    <row r="454" spans="1:6" ht="13.5">
      <c r="A454" s="353">
        <v>5892</v>
      </c>
      <c r="B454" s="357" t="s">
        <v>690</v>
      </c>
      <c r="C454" s="357" t="s">
        <v>139</v>
      </c>
      <c r="D454" s="357" t="s">
        <v>270</v>
      </c>
      <c r="E454" s="353">
        <v>24.49</v>
      </c>
      <c r="F454" s="77"/>
    </row>
    <row r="455" spans="1:6" ht="13.5">
      <c r="A455" s="353">
        <v>5896</v>
      </c>
      <c r="B455" s="357" t="s">
        <v>691</v>
      </c>
      <c r="C455" s="357" t="s">
        <v>139</v>
      </c>
      <c r="D455" s="357" t="s">
        <v>270</v>
      </c>
      <c r="E455" s="353">
        <v>22.56</v>
      </c>
      <c r="F455" s="77"/>
    </row>
    <row r="456" spans="1:6" ht="13.5">
      <c r="A456" s="353">
        <v>5903</v>
      </c>
      <c r="B456" s="357" t="s">
        <v>692</v>
      </c>
      <c r="C456" s="357" t="s">
        <v>139</v>
      </c>
      <c r="D456" s="357" t="s">
        <v>270</v>
      </c>
      <c r="E456" s="353">
        <v>29.79</v>
      </c>
      <c r="F456" s="77"/>
    </row>
    <row r="457" spans="1:6" ht="13.5">
      <c r="A457" s="353">
        <v>5911</v>
      </c>
      <c r="B457" s="357" t="s">
        <v>693</v>
      </c>
      <c r="C457" s="357" t="s">
        <v>139</v>
      </c>
      <c r="D457" s="357" t="s">
        <v>270</v>
      </c>
      <c r="E457" s="353">
        <v>15.99</v>
      </c>
      <c r="F457" s="77"/>
    </row>
    <row r="458" spans="1:6" ht="13.5">
      <c r="A458" s="353">
        <v>5923</v>
      </c>
      <c r="B458" s="357" t="s">
        <v>694</v>
      </c>
      <c r="C458" s="357" t="s">
        <v>139</v>
      </c>
      <c r="D458" s="357" t="s">
        <v>270</v>
      </c>
      <c r="E458" s="353">
        <v>1.66</v>
      </c>
      <c r="F458" s="77"/>
    </row>
    <row r="459" spans="1:6" ht="13.5">
      <c r="A459" s="353">
        <v>5930</v>
      </c>
      <c r="B459" s="357" t="s">
        <v>695</v>
      </c>
      <c r="C459" s="357" t="s">
        <v>139</v>
      </c>
      <c r="D459" s="357" t="s">
        <v>270</v>
      </c>
      <c r="E459" s="353">
        <v>25.97</v>
      </c>
      <c r="F459" s="77"/>
    </row>
    <row r="460" spans="1:6" ht="13.5">
      <c r="A460" s="353">
        <v>5934</v>
      </c>
      <c r="B460" s="357" t="s">
        <v>696</v>
      </c>
      <c r="C460" s="357" t="s">
        <v>139</v>
      </c>
      <c r="D460" s="357" t="s">
        <v>270</v>
      </c>
      <c r="E460" s="353">
        <v>45.59</v>
      </c>
      <c r="F460" s="77"/>
    </row>
    <row r="461" spans="1:6" ht="13.5">
      <c r="A461" s="353">
        <v>5942</v>
      </c>
      <c r="B461" s="357" t="s">
        <v>697</v>
      </c>
      <c r="C461" s="357" t="s">
        <v>139</v>
      </c>
      <c r="D461" s="357" t="s">
        <v>270</v>
      </c>
      <c r="E461" s="353">
        <v>38.82</v>
      </c>
      <c r="F461" s="77"/>
    </row>
    <row r="462" spans="1:6" ht="13.5">
      <c r="A462" s="353">
        <v>5946</v>
      </c>
      <c r="B462" s="357" t="s">
        <v>698</v>
      </c>
      <c r="C462" s="357" t="s">
        <v>139</v>
      </c>
      <c r="D462" s="357" t="s">
        <v>270</v>
      </c>
      <c r="E462" s="353">
        <v>48.61</v>
      </c>
      <c r="F462" s="77"/>
    </row>
    <row r="463" spans="1:6" ht="13.5">
      <c r="A463" s="353">
        <v>5952</v>
      </c>
      <c r="B463" s="357" t="s">
        <v>699</v>
      </c>
      <c r="C463" s="357" t="s">
        <v>139</v>
      </c>
      <c r="D463" s="357" t="s">
        <v>270</v>
      </c>
      <c r="E463" s="353">
        <v>13.99</v>
      </c>
      <c r="F463" s="77"/>
    </row>
    <row r="464" spans="1:6" ht="13.5">
      <c r="A464" s="353">
        <v>5954</v>
      </c>
      <c r="B464" s="357" t="s">
        <v>700</v>
      </c>
      <c r="C464" s="357" t="s">
        <v>139</v>
      </c>
      <c r="D464" s="357" t="s">
        <v>270</v>
      </c>
      <c r="E464" s="353">
        <v>2.4300000000000002</v>
      </c>
      <c r="F464" s="77"/>
    </row>
    <row r="465" spans="1:6" ht="13.5">
      <c r="A465" s="353">
        <v>5961</v>
      </c>
      <c r="B465" s="357" t="s">
        <v>701</v>
      </c>
      <c r="C465" s="357" t="s">
        <v>139</v>
      </c>
      <c r="D465" s="357" t="s">
        <v>270</v>
      </c>
      <c r="E465" s="353">
        <v>28.83</v>
      </c>
      <c r="F465" s="77"/>
    </row>
    <row r="466" spans="1:6" ht="13.5">
      <c r="A466" s="353">
        <v>6260</v>
      </c>
      <c r="B466" s="357" t="s">
        <v>702</v>
      </c>
      <c r="C466" s="357" t="s">
        <v>139</v>
      </c>
      <c r="D466" s="357" t="s">
        <v>270</v>
      </c>
      <c r="E466" s="353">
        <v>25.93</v>
      </c>
      <c r="F466" s="77"/>
    </row>
    <row r="467" spans="1:6" ht="13.5">
      <c r="A467" s="353">
        <v>6880</v>
      </c>
      <c r="B467" s="357" t="s">
        <v>703</v>
      </c>
      <c r="C467" s="357" t="s">
        <v>139</v>
      </c>
      <c r="D467" s="357" t="s">
        <v>270</v>
      </c>
      <c r="E467" s="353">
        <v>44.94</v>
      </c>
      <c r="F467" s="77"/>
    </row>
    <row r="468" spans="1:6" ht="13.5">
      <c r="A468" s="353">
        <v>7031</v>
      </c>
      <c r="B468" s="357" t="s">
        <v>704</v>
      </c>
      <c r="C468" s="357" t="s">
        <v>139</v>
      </c>
      <c r="D468" s="357" t="s">
        <v>270</v>
      </c>
      <c r="E468" s="353">
        <v>3.8</v>
      </c>
      <c r="F468" s="77"/>
    </row>
    <row r="469" spans="1:6" ht="13.5">
      <c r="A469" s="353">
        <v>7043</v>
      </c>
      <c r="B469" s="357" t="s">
        <v>705</v>
      </c>
      <c r="C469" s="357" t="s">
        <v>139</v>
      </c>
      <c r="D469" s="357" t="s">
        <v>350</v>
      </c>
      <c r="E469" s="353">
        <v>0.3</v>
      </c>
      <c r="F469" s="77"/>
    </row>
    <row r="470" spans="1:6" ht="13.5">
      <c r="A470" s="353">
        <v>7050</v>
      </c>
      <c r="B470" s="357" t="s">
        <v>706</v>
      </c>
      <c r="C470" s="357" t="s">
        <v>139</v>
      </c>
      <c r="D470" s="357" t="s">
        <v>270</v>
      </c>
      <c r="E470" s="353">
        <v>41.66</v>
      </c>
      <c r="F470" s="77"/>
    </row>
    <row r="471" spans="1:6" ht="13.5">
      <c r="A471" s="353">
        <v>67827</v>
      </c>
      <c r="B471" s="357" t="s">
        <v>707</v>
      </c>
      <c r="C471" s="357" t="s">
        <v>139</v>
      </c>
      <c r="D471" s="357" t="s">
        <v>270</v>
      </c>
      <c r="E471" s="353">
        <v>28.06</v>
      </c>
      <c r="F471" s="77"/>
    </row>
    <row r="472" spans="1:6" ht="13.5">
      <c r="A472" s="353">
        <v>73395</v>
      </c>
      <c r="B472" s="357" t="s">
        <v>708</v>
      </c>
      <c r="C472" s="357" t="s">
        <v>139</v>
      </c>
      <c r="D472" s="357" t="s">
        <v>270</v>
      </c>
      <c r="E472" s="353">
        <v>4.49</v>
      </c>
      <c r="F472" s="77"/>
    </row>
    <row r="473" spans="1:6" ht="13.5">
      <c r="A473" s="353">
        <v>83766</v>
      </c>
      <c r="B473" s="357" t="s">
        <v>709</v>
      </c>
      <c r="C473" s="357" t="s">
        <v>139</v>
      </c>
      <c r="D473" s="357" t="s">
        <v>270</v>
      </c>
      <c r="E473" s="353">
        <v>26.53</v>
      </c>
      <c r="F473" s="77"/>
    </row>
    <row r="474" spans="1:6" ht="13.5">
      <c r="A474" s="353">
        <v>84013</v>
      </c>
      <c r="B474" s="357" t="s">
        <v>710</v>
      </c>
      <c r="C474" s="357" t="s">
        <v>139</v>
      </c>
      <c r="D474" s="357" t="s">
        <v>270</v>
      </c>
      <c r="E474" s="353">
        <v>43.12</v>
      </c>
      <c r="F474" s="77"/>
    </row>
    <row r="475" spans="1:6" ht="13.5">
      <c r="A475" s="353">
        <v>87446</v>
      </c>
      <c r="B475" s="357" t="s">
        <v>711</v>
      </c>
      <c r="C475" s="357" t="s">
        <v>139</v>
      </c>
      <c r="D475" s="357" t="s">
        <v>270</v>
      </c>
      <c r="E475" s="353">
        <v>0.31</v>
      </c>
      <c r="F475" s="77"/>
    </row>
    <row r="476" spans="1:6" ht="13.5">
      <c r="A476" s="353">
        <v>88392</v>
      </c>
      <c r="B476" s="357" t="s">
        <v>712</v>
      </c>
      <c r="C476" s="357" t="s">
        <v>139</v>
      </c>
      <c r="D476" s="357" t="s">
        <v>270</v>
      </c>
      <c r="E476" s="353">
        <v>0.61</v>
      </c>
      <c r="F476" s="77"/>
    </row>
    <row r="477" spans="1:6" ht="13.5">
      <c r="A477" s="353">
        <v>88398</v>
      </c>
      <c r="B477" s="357" t="s">
        <v>713</v>
      </c>
      <c r="C477" s="357" t="s">
        <v>139</v>
      </c>
      <c r="D477" s="357" t="s">
        <v>270</v>
      </c>
      <c r="E477" s="353">
        <v>0.73</v>
      </c>
      <c r="F477" s="77"/>
    </row>
    <row r="478" spans="1:6" ht="13.5">
      <c r="A478" s="353">
        <v>88404</v>
      </c>
      <c r="B478" s="357" t="s">
        <v>714</v>
      </c>
      <c r="C478" s="357" t="s">
        <v>139</v>
      </c>
      <c r="D478" s="357" t="s">
        <v>270</v>
      </c>
      <c r="E478" s="353">
        <v>0.56999999999999995</v>
      </c>
      <c r="F478" s="77"/>
    </row>
    <row r="479" spans="1:6" ht="13.5">
      <c r="A479" s="353">
        <v>88430</v>
      </c>
      <c r="B479" s="357" t="s">
        <v>715</v>
      </c>
      <c r="C479" s="357" t="s">
        <v>139</v>
      </c>
      <c r="D479" s="357" t="s">
        <v>270</v>
      </c>
      <c r="E479" s="353">
        <v>3.79</v>
      </c>
      <c r="F479" s="77"/>
    </row>
    <row r="480" spans="1:6" ht="13.5">
      <c r="A480" s="353">
        <v>88438</v>
      </c>
      <c r="B480" s="357" t="s">
        <v>716</v>
      </c>
      <c r="C480" s="357" t="s">
        <v>139</v>
      </c>
      <c r="D480" s="357" t="s">
        <v>270</v>
      </c>
      <c r="E480" s="353">
        <v>5.04</v>
      </c>
      <c r="F480" s="77"/>
    </row>
    <row r="481" spans="1:6" ht="13.5">
      <c r="A481" s="353">
        <v>88831</v>
      </c>
      <c r="B481" s="357" t="s">
        <v>717</v>
      </c>
      <c r="C481" s="357" t="s">
        <v>139</v>
      </c>
      <c r="D481" s="357" t="s">
        <v>270</v>
      </c>
      <c r="E481" s="353">
        <v>0.23</v>
      </c>
      <c r="F481" s="77"/>
    </row>
    <row r="482" spans="1:6" ht="13.5">
      <c r="A482" s="353">
        <v>88844</v>
      </c>
      <c r="B482" s="357" t="s">
        <v>718</v>
      </c>
      <c r="C482" s="357" t="s">
        <v>139</v>
      </c>
      <c r="D482" s="357" t="s">
        <v>270</v>
      </c>
      <c r="E482" s="353">
        <v>39.53</v>
      </c>
      <c r="F482" s="77"/>
    </row>
    <row r="483" spans="1:6" ht="13.5">
      <c r="A483" s="353">
        <v>88908</v>
      </c>
      <c r="B483" s="357" t="s">
        <v>719</v>
      </c>
      <c r="C483" s="357" t="s">
        <v>139</v>
      </c>
      <c r="D483" s="357" t="s">
        <v>270</v>
      </c>
      <c r="E483" s="353">
        <v>47.72</v>
      </c>
      <c r="F483" s="77"/>
    </row>
    <row r="484" spans="1:6" ht="13.5">
      <c r="A484" s="353">
        <v>89022</v>
      </c>
      <c r="B484" s="357" t="s">
        <v>720</v>
      </c>
      <c r="C484" s="357" t="s">
        <v>139</v>
      </c>
      <c r="D484" s="357" t="s">
        <v>270</v>
      </c>
      <c r="E484" s="353">
        <v>0.27</v>
      </c>
      <c r="F484" s="77"/>
    </row>
    <row r="485" spans="1:6" ht="13.5">
      <c r="A485" s="353">
        <v>89027</v>
      </c>
      <c r="B485" s="357" t="s">
        <v>721</v>
      </c>
      <c r="C485" s="357" t="s">
        <v>139</v>
      </c>
      <c r="D485" s="357" t="s">
        <v>270</v>
      </c>
      <c r="E485" s="353">
        <v>3.09</v>
      </c>
      <c r="F485" s="77"/>
    </row>
    <row r="486" spans="1:6" ht="13.5">
      <c r="A486" s="353">
        <v>89031</v>
      </c>
      <c r="B486" s="357" t="s">
        <v>722</v>
      </c>
      <c r="C486" s="357" t="s">
        <v>139</v>
      </c>
      <c r="D486" s="357" t="s">
        <v>270</v>
      </c>
      <c r="E486" s="353">
        <v>38.46</v>
      </c>
      <c r="F486" s="77"/>
    </row>
    <row r="487" spans="1:6" ht="13.5">
      <c r="A487" s="353">
        <v>89036</v>
      </c>
      <c r="B487" s="357" t="s">
        <v>723</v>
      </c>
      <c r="C487" s="357" t="s">
        <v>139</v>
      </c>
      <c r="D487" s="357" t="s">
        <v>270</v>
      </c>
      <c r="E487" s="353">
        <v>23.82</v>
      </c>
      <c r="F487" s="77"/>
    </row>
    <row r="488" spans="1:6" ht="13.5">
      <c r="A488" s="353">
        <v>89218</v>
      </c>
      <c r="B488" s="357" t="s">
        <v>724</v>
      </c>
      <c r="C488" s="357" t="s">
        <v>139</v>
      </c>
      <c r="D488" s="357" t="s">
        <v>270</v>
      </c>
      <c r="E488" s="353">
        <v>49.1</v>
      </c>
      <c r="F488" s="77"/>
    </row>
    <row r="489" spans="1:6" ht="13.5">
      <c r="A489" s="353">
        <v>89226</v>
      </c>
      <c r="B489" s="357" t="s">
        <v>725</v>
      </c>
      <c r="C489" s="357" t="s">
        <v>139</v>
      </c>
      <c r="D489" s="357" t="s">
        <v>270</v>
      </c>
      <c r="E489" s="353">
        <v>0.94</v>
      </c>
      <c r="F489" s="77"/>
    </row>
    <row r="490" spans="1:6" ht="13.5">
      <c r="A490" s="353">
        <v>89235</v>
      </c>
      <c r="B490" s="357" t="s">
        <v>726</v>
      </c>
      <c r="C490" s="357" t="s">
        <v>139</v>
      </c>
      <c r="D490" s="357" t="s">
        <v>270</v>
      </c>
      <c r="E490" s="353">
        <v>108.06</v>
      </c>
      <c r="F490" s="77"/>
    </row>
    <row r="491" spans="1:6" ht="13.5">
      <c r="A491" s="353">
        <v>89243</v>
      </c>
      <c r="B491" s="357" t="s">
        <v>727</v>
      </c>
      <c r="C491" s="357" t="s">
        <v>139</v>
      </c>
      <c r="D491" s="357" t="s">
        <v>270</v>
      </c>
      <c r="E491" s="353">
        <v>232.52</v>
      </c>
      <c r="F491" s="77"/>
    </row>
    <row r="492" spans="1:6" ht="13.5">
      <c r="A492" s="353">
        <v>89251</v>
      </c>
      <c r="B492" s="357" t="s">
        <v>728</v>
      </c>
      <c r="C492" s="357" t="s">
        <v>139</v>
      </c>
      <c r="D492" s="357" t="s">
        <v>270</v>
      </c>
      <c r="E492" s="353">
        <v>204</v>
      </c>
      <c r="F492" s="77"/>
    </row>
    <row r="493" spans="1:6" ht="13.5">
      <c r="A493" s="353">
        <v>89258</v>
      </c>
      <c r="B493" s="357" t="s">
        <v>729</v>
      </c>
      <c r="C493" s="357" t="s">
        <v>139</v>
      </c>
      <c r="D493" s="357" t="s">
        <v>270</v>
      </c>
      <c r="E493" s="353">
        <v>71.44</v>
      </c>
      <c r="F493" s="77"/>
    </row>
    <row r="494" spans="1:6" ht="13.5">
      <c r="A494" s="353">
        <v>89273</v>
      </c>
      <c r="B494" s="357" t="s">
        <v>730</v>
      </c>
      <c r="C494" s="357" t="s">
        <v>139</v>
      </c>
      <c r="D494" s="357" t="s">
        <v>270</v>
      </c>
      <c r="E494" s="353">
        <v>46.21</v>
      </c>
      <c r="F494" s="77"/>
    </row>
    <row r="495" spans="1:6" ht="13.5">
      <c r="A495" s="353">
        <v>89279</v>
      </c>
      <c r="B495" s="357" t="s">
        <v>731</v>
      </c>
      <c r="C495" s="357" t="s">
        <v>139</v>
      </c>
      <c r="D495" s="357" t="s">
        <v>270</v>
      </c>
      <c r="E495" s="353">
        <v>1.1499999999999999</v>
      </c>
      <c r="F495" s="77"/>
    </row>
    <row r="496" spans="1:6" ht="13.5">
      <c r="A496" s="353">
        <v>89877</v>
      </c>
      <c r="B496" s="357" t="s">
        <v>732</v>
      </c>
      <c r="C496" s="357" t="s">
        <v>139</v>
      </c>
      <c r="D496" s="357" t="s">
        <v>270</v>
      </c>
      <c r="E496" s="353">
        <v>37.270000000000003</v>
      </c>
      <c r="F496" s="77"/>
    </row>
    <row r="497" spans="1:6" ht="13.5">
      <c r="A497" s="353">
        <v>89884</v>
      </c>
      <c r="B497" s="357" t="s">
        <v>733</v>
      </c>
      <c r="C497" s="357" t="s">
        <v>139</v>
      </c>
      <c r="D497" s="357" t="s">
        <v>270</v>
      </c>
      <c r="E497" s="353">
        <v>38.69</v>
      </c>
      <c r="F497" s="77"/>
    </row>
    <row r="498" spans="1:6" ht="13.5">
      <c r="A498" s="353">
        <v>90587</v>
      </c>
      <c r="B498" s="357" t="s">
        <v>734</v>
      </c>
      <c r="C498" s="357" t="s">
        <v>139</v>
      </c>
      <c r="D498" s="357" t="s">
        <v>270</v>
      </c>
      <c r="E498" s="353">
        <v>0.28999999999999998</v>
      </c>
      <c r="F498" s="77"/>
    </row>
    <row r="499" spans="1:6" ht="13.5">
      <c r="A499" s="353">
        <v>90626</v>
      </c>
      <c r="B499" s="357" t="s">
        <v>735</v>
      </c>
      <c r="C499" s="357" t="s">
        <v>139</v>
      </c>
      <c r="D499" s="357" t="s">
        <v>270</v>
      </c>
      <c r="E499" s="353">
        <v>1.38</v>
      </c>
      <c r="F499" s="77"/>
    </row>
    <row r="500" spans="1:6" ht="13.5">
      <c r="A500" s="353">
        <v>90632</v>
      </c>
      <c r="B500" s="357" t="s">
        <v>736</v>
      </c>
      <c r="C500" s="357" t="s">
        <v>139</v>
      </c>
      <c r="D500" s="357" t="s">
        <v>270</v>
      </c>
      <c r="E500" s="353">
        <v>43.9</v>
      </c>
      <c r="F500" s="77"/>
    </row>
    <row r="501" spans="1:6" ht="13.5">
      <c r="A501" s="353">
        <v>90638</v>
      </c>
      <c r="B501" s="357" t="s">
        <v>737</v>
      </c>
      <c r="C501" s="357" t="s">
        <v>139</v>
      </c>
      <c r="D501" s="357" t="s">
        <v>270</v>
      </c>
      <c r="E501" s="353">
        <v>2.92</v>
      </c>
      <c r="F501" s="77"/>
    </row>
    <row r="502" spans="1:6" ht="13.5">
      <c r="A502" s="353">
        <v>90644</v>
      </c>
      <c r="B502" s="357" t="s">
        <v>738</v>
      </c>
      <c r="C502" s="357" t="s">
        <v>139</v>
      </c>
      <c r="D502" s="357" t="s">
        <v>270</v>
      </c>
      <c r="E502" s="353">
        <v>4.37</v>
      </c>
      <c r="F502" s="77"/>
    </row>
    <row r="503" spans="1:6" ht="13.5">
      <c r="A503" s="353">
        <v>90651</v>
      </c>
      <c r="B503" s="357" t="s">
        <v>739</v>
      </c>
      <c r="C503" s="357" t="s">
        <v>139</v>
      </c>
      <c r="D503" s="357" t="s">
        <v>350</v>
      </c>
      <c r="E503" s="353">
        <v>0.88</v>
      </c>
      <c r="F503" s="77"/>
    </row>
    <row r="504" spans="1:6" ht="13.5">
      <c r="A504" s="353">
        <v>90657</v>
      </c>
      <c r="B504" s="357" t="s">
        <v>740</v>
      </c>
      <c r="C504" s="357" t="s">
        <v>139</v>
      </c>
      <c r="D504" s="357" t="s">
        <v>270</v>
      </c>
      <c r="E504" s="353">
        <v>2.84</v>
      </c>
      <c r="F504" s="77"/>
    </row>
    <row r="505" spans="1:6" ht="13.5">
      <c r="A505" s="353">
        <v>90663</v>
      </c>
      <c r="B505" s="357" t="s">
        <v>741</v>
      </c>
      <c r="C505" s="357" t="s">
        <v>139</v>
      </c>
      <c r="D505" s="357" t="s">
        <v>270</v>
      </c>
      <c r="E505" s="353">
        <v>3.05</v>
      </c>
      <c r="F505" s="77"/>
    </row>
    <row r="506" spans="1:6" ht="13.5">
      <c r="A506" s="353">
        <v>90669</v>
      </c>
      <c r="B506" s="357" t="s">
        <v>742</v>
      </c>
      <c r="C506" s="357" t="s">
        <v>139</v>
      </c>
      <c r="D506" s="357" t="s">
        <v>270</v>
      </c>
      <c r="E506" s="353">
        <v>3.82</v>
      </c>
      <c r="F506" s="77"/>
    </row>
    <row r="507" spans="1:6" ht="13.5">
      <c r="A507" s="353">
        <v>90675</v>
      </c>
      <c r="B507" s="357" t="s">
        <v>743</v>
      </c>
      <c r="C507" s="357" t="s">
        <v>139</v>
      </c>
      <c r="D507" s="357" t="s">
        <v>270</v>
      </c>
      <c r="E507" s="353">
        <v>150.46</v>
      </c>
      <c r="F507" s="77"/>
    </row>
    <row r="508" spans="1:6" ht="13.5">
      <c r="A508" s="353">
        <v>90681</v>
      </c>
      <c r="B508" s="357" t="s">
        <v>744</v>
      </c>
      <c r="C508" s="357" t="s">
        <v>139</v>
      </c>
      <c r="D508" s="357" t="s">
        <v>270</v>
      </c>
      <c r="E508" s="353">
        <v>88.87</v>
      </c>
      <c r="F508" s="77"/>
    </row>
    <row r="509" spans="1:6" ht="13.5">
      <c r="A509" s="353">
        <v>90687</v>
      </c>
      <c r="B509" s="357" t="s">
        <v>745</v>
      </c>
      <c r="C509" s="357" t="s">
        <v>139</v>
      </c>
      <c r="D509" s="357" t="s">
        <v>270</v>
      </c>
      <c r="E509" s="353">
        <v>47.97</v>
      </c>
      <c r="F509" s="77"/>
    </row>
    <row r="510" spans="1:6" ht="13.5">
      <c r="A510" s="353">
        <v>90693</v>
      </c>
      <c r="B510" s="357" t="s">
        <v>746</v>
      </c>
      <c r="C510" s="357" t="s">
        <v>139</v>
      </c>
      <c r="D510" s="357" t="s">
        <v>270</v>
      </c>
      <c r="E510" s="353">
        <v>28.63</v>
      </c>
      <c r="F510" s="77"/>
    </row>
    <row r="511" spans="1:6" ht="13.5">
      <c r="A511" s="353">
        <v>90965</v>
      </c>
      <c r="B511" s="357" t="s">
        <v>747</v>
      </c>
      <c r="C511" s="357" t="s">
        <v>139</v>
      </c>
      <c r="D511" s="357" t="s">
        <v>270</v>
      </c>
      <c r="E511" s="353">
        <v>3.27</v>
      </c>
      <c r="F511" s="77"/>
    </row>
    <row r="512" spans="1:6" ht="13.5">
      <c r="A512" s="353">
        <v>90973</v>
      </c>
      <c r="B512" s="357" t="s">
        <v>748</v>
      </c>
      <c r="C512" s="357" t="s">
        <v>139</v>
      </c>
      <c r="D512" s="357" t="s">
        <v>270</v>
      </c>
      <c r="E512" s="353">
        <v>3.27</v>
      </c>
      <c r="F512" s="77"/>
    </row>
    <row r="513" spans="1:6" ht="13.5">
      <c r="A513" s="353">
        <v>90982</v>
      </c>
      <c r="B513" s="357" t="s">
        <v>749</v>
      </c>
      <c r="C513" s="357" t="s">
        <v>139</v>
      </c>
      <c r="D513" s="357" t="s">
        <v>270</v>
      </c>
      <c r="E513" s="353">
        <v>8.32</v>
      </c>
      <c r="F513" s="77"/>
    </row>
    <row r="514" spans="1:6" ht="13.5">
      <c r="A514" s="353">
        <v>91001</v>
      </c>
      <c r="B514" s="357" t="s">
        <v>750</v>
      </c>
      <c r="C514" s="357" t="s">
        <v>139</v>
      </c>
      <c r="D514" s="357" t="s">
        <v>270</v>
      </c>
      <c r="E514" s="353">
        <v>3.88</v>
      </c>
      <c r="F514" s="77"/>
    </row>
    <row r="515" spans="1:6" ht="13.5">
      <c r="A515" s="353">
        <v>91032</v>
      </c>
      <c r="B515" s="357" t="s">
        <v>751</v>
      </c>
      <c r="C515" s="357" t="s">
        <v>139</v>
      </c>
      <c r="D515" s="357" t="s">
        <v>270</v>
      </c>
      <c r="E515" s="353">
        <v>27.97</v>
      </c>
      <c r="F515" s="77"/>
    </row>
    <row r="516" spans="1:6" ht="13.5">
      <c r="A516" s="353">
        <v>91278</v>
      </c>
      <c r="B516" s="357" t="s">
        <v>752</v>
      </c>
      <c r="C516" s="357" t="s">
        <v>139</v>
      </c>
      <c r="D516" s="357" t="s">
        <v>270</v>
      </c>
      <c r="E516" s="353">
        <v>0.55000000000000004</v>
      </c>
      <c r="F516" s="77"/>
    </row>
    <row r="517" spans="1:6" ht="13.5">
      <c r="A517" s="353">
        <v>91285</v>
      </c>
      <c r="B517" s="357" t="s">
        <v>753</v>
      </c>
      <c r="C517" s="357" t="s">
        <v>139</v>
      </c>
      <c r="D517" s="357" t="s">
        <v>350</v>
      </c>
      <c r="E517" s="353">
        <v>0.64</v>
      </c>
      <c r="F517" s="77"/>
    </row>
    <row r="518" spans="1:6" ht="13.5">
      <c r="A518" s="353">
        <v>91387</v>
      </c>
      <c r="B518" s="357" t="s">
        <v>206</v>
      </c>
      <c r="C518" s="357" t="s">
        <v>139</v>
      </c>
      <c r="D518" s="357" t="s">
        <v>270</v>
      </c>
      <c r="E518" s="353">
        <v>31.04</v>
      </c>
      <c r="F518" s="77"/>
    </row>
    <row r="519" spans="1:6" ht="13.5">
      <c r="A519" s="353">
        <v>91395</v>
      </c>
      <c r="B519" s="357" t="s">
        <v>754</v>
      </c>
      <c r="C519" s="357" t="s">
        <v>139</v>
      </c>
      <c r="D519" s="357" t="s">
        <v>270</v>
      </c>
      <c r="E519" s="353">
        <v>25.46</v>
      </c>
      <c r="F519" s="77"/>
    </row>
    <row r="520" spans="1:6" ht="13.5">
      <c r="A520" s="353">
        <v>91486</v>
      </c>
      <c r="B520" s="357" t="s">
        <v>755</v>
      </c>
      <c r="C520" s="357" t="s">
        <v>139</v>
      </c>
      <c r="D520" s="357" t="s">
        <v>270</v>
      </c>
      <c r="E520" s="353">
        <v>30.91</v>
      </c>
      <c r="F520" s="77"/>
    </row>
    <row r="521" spans="1:6" ht="13.5">
      <c r="A521" s="353">
        <v>91534</v>
      </c>
      <c r="B521" s="357" t="s">
        <v>756</v>
      </c>
      <c r="C521" s="357" t="s">
        <v>139</v>
      </c>
      <c r="D521" s="357" t="s">
        <v>270</v>
      </c>
      <c r="E521" s="353">
        <v>15.05</v>
      </c>
      <c r="F521" s="77"/>
    </row>
    <row r="522" spans="1:6" ht="13.5">
      <c r="A522" s="353">
        <v>91635</v>
      </c>
      <c r="B522" s="357" t="s">
        <v>205</v>
      </c>
      <c r="C522" s="357" t="s">
        <v>139</v>
      </c>
      <c r="D522" s="357" t="s">
        <v>270</v>
      </c>
      <c r="E522" s="353">
        <v>24.96</v>
      </c>
      <c r="F522" s="77"/>
    </row>
    <row r="523" spans="1:6" ht="13.5">
      <c r="A523" s="353">
        <v>91646</v>
      </c>
      <c r="B523" s="357" t="s">
        <v>757</v>
      </c>
      <c r="C523" s="357" t="s">
        <v>139</v>
      </c>
      <c r="D523" s="357" t="s">
        <v>270</v>
      </c>
      <c r="E523" s="353">
        <v>43.05</v>
      </c>
      <c r="F523" s="77"/>
    </row>
    <row r="524" spans="1:6" ht="13.5">
      <c r="A524" s="353">
        <v>91693</v>
      </c>
      <c r="B524" s="357" t="s">
        <v>758</v>
      </c>
      <c r="C524" s="357" t="s">
        <v>139</v>
      </c>
      <c r="D524" s="357" t="s">
        <v>350</v>
      </c>
      <c r="E524" s="353">
        <v>14.29</v>
      </c>
      <c r="F524" s="77"/>
    </row>
    <row r="525" spans="1:6" ht="13.5">
      <c r="A525" s="353">
        <v>92044</v>
      </c>
      <c r="B525" s="357" t="s">
        <v>759</v>
      </c>
      <c r="C525" s="357" t="s">
        <v>139</v>
      </c>
      <c r="D525" s="357" t="s">
        <v>270</v>
      </c>
      <c r="E525" s="353">
        <v>4.95</v>
      </c>
      <c r="F525" s="77"/>
    </row>
    <row r="526" spans="1:6" ht="13.5">
      <c r="A526" s="353">
        <v>92107</v>
      </c>
      <c r="B526" s="357" t="s">
        <v>760</v>
      </c>
      <c r="C526" s="357" t="s">
        <v>139</v>
      </c>
      <c r="D526" s="357" t="s">
        <v>270</v>
      </c>
      <c r="E526" s="353">
        <v>32.26</v>
      </c>
      <c r="F526" s="77"/>
    </row>
    <row r="527" spans="1:6" ht="13.5">
      <c r="A527" s="353">
        <v>92113</v>
      </c>
      <c r="B527" s="357" t="s">
        <v>761</v>
      </c>
      <c r="C527" s="357" t="s">
        <v>139</v>
      </c>
      <c r="D527" s="357" t="s">
        <v>270</v>
      </c>
      <c r="E527" s="353">
        <v>0.67</v>
      </c>
      <c r="F527" s="77"/>
    </row>
    <row r="528" spans="1:6" ht="13.5">
      <c r="A528" s="353">
        <v>92119</v>
      </c>
      <c r="B528" s="357" t="s">
        <v>762</v>
      </c>
      <c r="C528" s="357" t="s">
        <v>139</v>
      </c>
      <c r="D528" s="357" t="s">
        <v>270</v>
      </c>
      <c r="E528" s="353">
        <v>7.0000000000000007E-2</v>
      </c>
      <c r="F528" s="77"/>
    </row>
    <row r="529" spans="1:6" ht="13.5">
      <c r="A529" s="353">
        <v>92139</v>
      </c>
      <c r="B529" s="357" t="s">
        <v>763</v>
      </c>
      <c r="C529" s="357" t="s">
        <v>139</v>
      </c>
      <c r="D529" s="357" t="s">
        <v>350</v>
      </c>
      <c r="E529" s="353">
        <v>22.84</v>
      </c>
      <c r="F529" s="77"/>
    </row>
    <row r="530" spans="1:6" ht="13.5">
      <c r="A530" s="353">
        <v>92146</v>
      </c>
      <c r="B530" s="357" t="s">
        <v>764</v>
      </c>
      <c r="C530" s="357" t="s">
        <v>139</v>
      </c>
      <c r="D530" s="357" t="s">
        <v>350</v>
      </c>
      <c r="E530" s="353">
        <v>15.64</v>
      </c>
      <c r="F530" s="77"/>
    </row>
    <row r="531" spans="1:6" ht="13.5">
      <c r="A531" s="353">
        <v>92243</v>
      </c>
      <c r="B531" s="357" t="s">
        <v>765</v>
      </c>
      <c r="C531" s="357" t="s">
        <v>139</v>
      </c>
      <c r="D531" s="357" t="s">
        <v>270</v>
      </c>
      <c r="E531" s="353">
        <v>35.65</v>
      </c>
      <c r="F531" s="77"/>
    </row>
    <row r="532" spans="1:6" ht="13.5">
      <c r="A532" s="353">
        <v>92717</v>
      </c>
      <c r="B532" s="357" t="s">
        <v>766</v>
      </c>
      <c r="C532" s="357" t="s">
        <v>139</v>
      </c>
      <c r="D532" s="357" t="s">
        <v>350</v>
      </c>
      <c r="E532" s="353">
        <v>0.23</v>
      </c>
      <c r="F532" s="77"/>
    </row>
    <row r="533" spans="1:6" ht="13.5">
      <c r="A533" s="353">
        <v>92961</v>
      </c>
      <c r="B533" s="357" t="s">
        <v>767</v>
      </c>
      <c r="C533" s="357" t="s">
        <v>139</v>
      </c>
      <c r="D533" s="357" t="s">
        <v>270</v>
      </c>
      <c r="E533" s="353">
        <v>6.13</v>
      </c>
      <c r="F533" s="77"/>
    </row>
    <row r="534" spans="1:6" ht="13.5">
      <c r="A534" s="353">
        <v>92967</v>
      </c>
      <c r="B534" s="357" t="s">
        <v>768</v>
      </c>
      <c r="C534" s="357" t="s">
        <v>139</v>
      </c>
      <c r="D534" s="357" t="s">
        <v>270</v>
      </c>
      <c r="E534" s="353">
        <v>14.01</v>
      </c>
      <c r="F534" s="77"/>
    </row>
    <row r="535" spans="1:6" ht="13.5">
      <c r="A535" s="353">
        <v>93225</v>
      </c>
      <c r="B535" s="357" t="s">
        <v>769</v>
      </c>
      <c r="C535" s="357" t="s">
        <v>139</v>
      </c>
      <c r="D535" s="357" t="s">
        <v>270</v>
      </c>
      <c r="E535" s="353">
        <v>226.07</v>
      </c>
      <c r="F535" s="77"/>
    </row>
    <row r="536" spans="1:6" ht="13.5">
      <c r="A536" s="353">
        <v>93234</v>
      </c>
      <c r="B536" s="357" t="s">
        <v>770</v>
      </c>
      <c r="C536" s="357" t="s">
        <v>139</v>
      </c>
      <c r="D536" s="357" t="s">
        <v>270</v>
      </c>
      <c r="E536" s="353">
        <v>0.28000000000000003</v>
      </c>
      <c r="F536" s="77"/>
    </row>
    <row r="537" spans="1:6" ht="13.5">
      <c r="A537" s="353">
        <v>93244</v>
      </c>
      <c r="B537" s="357" t="s">
        <v>771</v>
      </c>
      <c r="C537" s="357" t="s">
        <v>139</v>
      </c>
      <c r="D537" s="357" t="s">
        <v>270</v>
      </c>
      <c r="E537" s="353">
        <v>35.22</v>
      </c>
      <c r="F537" s="77"/>
    </row>
    <row r="538" spans="1:6" ht="13.5">
      <c r="A538" s="353">
        <v>93274</v>
      </c>
      <c r="B538" s="357" t="s">
        <v>772</v>
      </c>
      <c r="C538" s="357" t="s">
        <v>139</v>
      </c>
      <c r="D538" s="357" t="s">
        <v>270</v>
      </c>
      <c r="E538" s="353">
        <v>39.06</v>
      </c>
      <c r="F538" s="77"/>
    </row>
    <row r="539" spans="1:6" ht="13.5">
      <c r="A539" s="353">
        <v>93282</v>
      </c>
      <c r="B539" s="357" t="s">
        <v>773</v>
      </c>
      <c r="C539" s="357" t="s">
        <v>139</v>
      </c>
      <c r="D539" s="357" t="s">
        <v>270</v>
      </c>
      <c r="E539" s="353">
        <v>12.32</v>
      </c>
      <c r="F539" s="77"/>
    </row>
    <row r="540" spans="1:6" ht="13.5">
      <c r="A540" s="353">
        <v>93288</v>
      </c>
      <c r="B540" s="357" t="s">
        <v>774</v>
      </c>
      <c r="C540" s="357" t="s">
        <v>139</v>
      </c>
      <c r="D540" s="357" t="s">
        <v>270</v>
      </c>
      <c r="E540" s="353">
        <v>78.16</v>
      </c>
      <c r="F540" s="77"/>
    </row>
    <row r="541" spans="1:6" ht="13.5">
      <c r="A541" s="353">
        <v>93403</v>
      </c>
      <c r="B541" s="357" t="s">
        <v>775</v>
      </c>
      <c r="C541" s="357" t="s">
        <v>139</v>
      </c>
      <c r="D541" s="357" t="s">
        <v>270</v>
      </c>
      <c r="E541" s="353">
        <v>24.96</v>
      </c>
      <c r="F541" s="77"/>
    </row>
    <row r="542" spans="1:6" ht="13.5">
      <c r="A542" s="353">
        <v>93409</v>
      </c>
      <c r="B542" s="357" t="s">
        <v>776</v>
      </c>
      <c r="C542" s="357" t="s">
        <v>139</v>
      </c>
      <c r="D542" s="357" t="s">
        <v>270</v>
      </c>
      <c r="E542" s="353">
        <v>22.91</v>
      </c>
      <c r="F542" s="77"/>
    </row>
    <row r="543" spans="1:6" ht="13.5">
      <c r="A543" s="353">
        <v>93416</v>
      </c>
      <c r="B543" s="357" t="s">
        <v>777</v>
      </c>
      <c r="C543" s="357" t="s">
        <v>139</v>
      </c>
      <c r="D543" s="357" t="s">
        <v>270</v>
      </c>
      <c r="E543" s="353">
        <v>0.21</v>
      </c>
      <c r="F543" s="77"/>
    </row>
    <row r="544" spans="1:6" ht="13.5">
      <c r="A544" s="353">
        <v>93422</v>
      </c>
      <c r="B544" s="357" t="s">
        <v>778</v>
      </c>
      <c r="C544" s="357" t="s">
        <v>139</v>
      </c>
      <c r="D544" s="357" t="s">
        <v>270</v>
      </c>
      <c r="E544" s="353">
        <v>2.83</v>
      </c>
      <c r="F544" s="77"/>
    </row>
    <row r="545" spans="1:6" ht="13.5">
      <c r="A545" s="353">
        <v>93428</v>
      </c>
      <c r="B545" s="357" t="s">
        <v>779</v>
      </c>
      <c r="C545" s="357" t="s">
        <v>139</v>
      </c>
      <c r="D545" s="357" t="s">
        <v>270</v>
      </c>
      <c r="E545" s="353">
        <v>4</v>
      </c>
      <c r="F545" s="77"/>
    </row>
    <row r="546" spans="1:6" ht="13.5">
      <c r="A546" s="353">
        <v>93434</v>
      </c>
      <c r="B546" s="357" t="s">
        <v>780</v>
      </c>
      <c r="C546" s="357" t="s">
        <v>139</v>
      </c>
      <c r="D546" s="357" t="s">
        <v>270</v>
      </c>
      <c r="E546" s="353">
        <v>150.06</v>
      </c>
      <c r="F546" s="77"/>
    </row>
    <row r="547" spans="1:6" ht="13.5">
      <c r="A547" s="353">
        <v>93440</v>
      </c>
      <c r="B547" s="357" t="s">
        <v>781</v>
      </c>
      <c r="C547" s="357" t="s">
        <v>139</v>
      </c>
      <c r="D547" s="357" t="s">
        <v>270</v>
      </c>
      <c r="E547" s="353">
        <v>68.98</v>
      </c>
      <c r="F547" s="77"/>
    </row>
    <row r="548" spans="1:6" ht="13.5">
      <c r="A548" s="353">
        <v>95122</v>
      </c>
      <c r="B548" s="357" t="s">
        <v>782</v>
      </c>
      <c r="C548" s="357" t="s">
        <v>139</v>
      </c>
      <c r="D548" s="357" t="s">
        <v>270</v>
      </c>
      <c r="E548" s="353">
        <v>108.45</v>
      </c>
      <c r="F548" s="77"/>
    </row>
    <row r="549" spans="1:6" ht="13.5">
      <c r="A549" s="353">
        <v>95128</v>
      </c>
      <c r="B549" s="357" t="s">
        <v>783</v>
      </c>
      <c r="C549" s="357" t="s">
        <v>139</v>
      </c>
      <c r="D549" s="357" t="s">
        <v>270</v>
      </c>
      <c r="E549" s="353">
        <v>29.03</v>
      </c>
      <c r="F549" s="77"/>
    </row>
    <row r="550" spans="1:6" ht="13.5">
      <c r="A550" s="353">
        <v>95140</v>
      </c>
      <c r="B550" s="357" t="s">
        <v>784</v>
      </c>
      <c r="C550" s="357" t="s">
        <v>139</v>
      </c>
      <c r="D550" s="357" t="s">
        <v>270</v>
      </c>
      <c r="E550" s="353">
        <v>0.04</v>
      </c>
      <c r="F550" s="77"/>
    </row>
    <row r="551" spans="1:6" ht="13.5">
      <c r="A551" s="353">
        <v>95213</v>
      </c>
      <c r="B551" s="357" t="s">
        <v>785</v>
      </c>
      <c r="C551" s="357" t="s">
        <v>139</v>
      </c>
      <c r="D551" s="357" t="s">
        <v>270</v>
      </c>
      <c r="E551" s="353">
        <v>42.71</v>
      </c>
      <c r="F551" s="77"/>
    </row>
    <row r="552" spans="1:6" ht="13.5">
      <c r="A552" s="353">
        <v>95219</v>
      </c>
      <c r="B552" s="357" t="s">
        <v>786</v>
      </c>
      <c r="C552" s="357" t="s">
        <v>139</v>
      </c>
      <c r="D552" s="357" t="s">
        <v>350</v>
      </c>
      <c r="E552" s="353">
        <v>16.600000000000001</v>
      </c>
      <c r="F552" s="77"/>
    </row>
    <row r="553" spans="1:6" ht="13.5">
      <c r="A553" s="353">
        <v>95259</v>
      </c>
      <c r="B553" s="357" t="s">
        <v>787</v>
      </c>
      <c r="C553" s="357" t="s">
        <v>139</v>
      </c>
      <c r="D553" s="357" t="s">
        <v>270</v>
      </c>
      <c r="E553" s="353">
        <v>13.87</v>
      </c>
      <c r="F553" s="77"/>
    </row>
    <row r="554" spans="1:6" ht="13.5">
      <c r="A554" s="353">
        <v>95265</v>
      </c>
      <c r="B554" s="357" t="s">
        <v>788</v>
      </c>
      <c r="C554" s="357" t="s">
        <v>139</v>
      </c>
      <c r="D554" s="357" t="s">
        <v>270</v>
      </c>
      <c r="E554" s="353">
        <v>0.69</v>
      </c>
      <c r="F554" s="77"/>
    </row>
    <row r="555" spans="1:6" ht="13.5">
      <c r="A555" s="353">
        <v>95271</v>
      </c>
      <c r="B555" s="357" t="s">
        <v>789</v>
      </c>
      <c r="C555" s="357" t="s">
        <v>139</v>
      </c>
      <c r="D555" s="357" t="s">
        <v>270</v>
      </c>
      <c r="E555" s="353">
        <v>0.49</v>
      </c>
      <c r="F555" s="77"/>
    </row>
    <row r="556" spans="1:6" ht="13.5">
      <c r="A556" s="353">
        <v>95277</v>
      </c>
      <c r="B556" s="357" t="s">
        <v>790</v>
      </c>
      <c r="C556" s="357" t="s">
        <v>139</v>
      </c>
      <c r="D556" s="357" t="s">
        <v>270</v>
      </c>
      <c r="E556" s="353">
        <v>0.49</v>
      </c>
      <c r="F556" s="77"/>
    </row>
    <row r="557" spans="1:6" ht="13.5">
      <c r="A557" s="353">
        <v>95283</v>
      </c>
      <c r="B557" s="357" t="s">
        <v>791</v>
      </c>
      <c r="C557" s="357" t="s">
        <v>139</v>
      </c>
      <c r="D557" s="357" t="s">
        <v>270</v>
      </c>
      <c r="E557" s="353">
        <v>0.53</v>
      </c>
      <c r="F557" s="77"/>
    </row>
    <row r="558" spans="1:6" ht="13.5">
      <c r="A558" s="353">
        <v>95621</v>
      </c>
      <c r="B558" s="357" t="s">
        <v>792</v>
      </c>
      <c r="C558" s="357" t="s">
        <v>139</v>
      </c>
      <c r="D558" s="357" t="s">
        <v>270</v>
      </c>
      <c r="E558" s="353">
        <v>13.7</v>
      </c>
      <c r="F558" s="77"/>
    </row>
    <row r="559" spans="1:6" ht="13.5">
      <c r="A559" s="353">
        <v>95632</v>
      </c>
      <c r="B559" s="357" t="s">
        <v>793</v>
      </c>
      <c r="C559" s="357" t="s">
        <v>139</v>
      </c>
      <c r="D559" s="357" t="s">
        <v>270</v>
      </c>
      <c r="E559" s="353">
        <v>43.69</v>
      </c>
      <c r="F559" s="77"/>
    </row>
    <row r="560" spans="1:6" ht="13.5">
      <c r="A560" s="353">
        <v>95703</v>
      </c>
      <c r="B560" s="357" t="s">
        <v>794</v>
      </c>
      <c r="C560" s="357" t="s">
        <v>139</v>
      </c>
      <c r="D560" s="357" t="s">
        <v>270</v>
      </c>
      <c r="E560" s="353">
        <v>17.29</v>
      </c>
      <c r="F560" s="77"/>
    </row>
    <row r="561" spans="1:6" ht="13.5">
      <c r="A561" s="353">
        <v>95709</v>
      </c>
      <c r="B561" s="357" t="s">
        <v>795</v>
      </c>
      <c r="C561" s="357" t="s">
        <v>139</v>
      </c>
      <c r="D561" s="357" t="s">
        <v>270</v>
      </c>
      <c r="E561" s="353">
        <v>42.66</v>
      </c>
      <c r="F561" s="77"/>
    </row>
    <row r="562" spans="1:6" ht="13.5">
      <c r="A562" s="353">
        <v>95715</v>
      </c>
      <c r="B562" s="357" t="s">
        <v>796</v>
      </c>
      <c r="C562" s="357" t="s">
        <v>139</v>
      </c>
      <c r="D562" s="357" t="s">
        <v>270</v>
      </c>
      <c r="E562" s="353">
        <v>49.47</v>
      </c>
      <c r="F562" s="77"/>
    </row>
    <row r="563" spans="1:6" ht="13.5">
      <c r="A563" s="353">
        <v>95721</v>
      </c>
      <c r="B563" s="357" t="s">
        <v>797</v>
      </c>
      <c r="C563" s="357" t="s">
        <v>139</v>
      </c>
      <c r="D563" s="357" t="s">
        <v>270</v>
      </c>
      <c r="E563" s="353">
        <v>48.2</v>
      </c>
      <c r="F563" s="77"/>
    </row>
    <row r="564" spans="1:6" ht="13.5">
      <c r="A564" s="353">
        <v>95873</v>
      </c>
      <c r="B564" s="357" t="s">
        <v>798</v>
      </c>
      <c r="C564" s="357" t="s">
        <v>139</v>
      </c>
      <c r="D564" s="357" t="s">
        <v>270</v>
      </c>
      <c r="E564" s="353">
        <v>6.4</v>
      </c>
      <c r="F564" s="77"/>
    </row>
    <row r="565" spans="1:6" ht="13.5">
      <c r="A565" s="353">
        <v>96014</v>
      </c>
      <c r="B565" s="357" t="s">
        <v>799</v>
      </c>
      <c r="C565" s="357" t="s">
        <v>139</v>
      </c>
      <c r="D565" s="357" t="s">
        <v>270</v>
      </c>
      <c r="E565" s="353">
        <v>29.23</v>
      </c>
      <c r="F565" s="77"/>
    </row>
    <row r="566" spans="1:6" ht="13.5">
      <c r="A566" s="353">
        <v>96021</v>
      </c>
      <c r="B566" s="357" t="s">
        <v>800</v>
      </c>
      <c r="C566" s="357" t="s">
        <v>139</v>
      </c>
      <c r="D566" s="357" t="s">
        <v>270</v>
      </c>
      <c r="E566" s="353">
        <v>29.09</v>
      </c>
      <c r="F566" s="77"/>
    </row>
    <row r="567" spans="1:6" ht="13.5">
      <c r="A567" s="353">
        <v>96029</v>
      </c>
      <c r="B567" s="357" t="s">
        <v>801</v>
      </c>
      <c r="C567" s="357" t="s">
        <v>139</v>
      </c>
      <c r="D567" s="357" t="s">
        <v>270</v>
      </c>
      <c r="E567" s="353">
        <v>26</v>
      </c>
      <c r="F567" s="77"/>
    </row>
    <row r="568" spans="1:6" ht="13.5">
      <c r="A568" s="353">
        <v>96036</v>
      </c>
      <c r="B568" s="357" t="s">
        <v>802</v>
      </c>
      <c r="C568" s="357" t="s">
        <v>139</v>
      </c>
      <c r="D568" s="357" t="s">
        <v>270</v>
      </c>
      <c r="E568" s="353">
        <v>34.29</v>
      </c>
      <c r="F568" s="77"/>
    </row>
    <row r="569" spans="1:6" ht="13.5">
      <c r="A569" s="353">
        <v>96155</v>
      </c>
      <c r="B569" s="357" t="s">
        <v>803</v>
      </c>
      <c r="C569" s="357" t="s">
        <v>139</v>
      </c>
      <c r="D569" s="357" t="s">
        <v>270</v>
      </c>
      <c r="E569" s="353">
        <v>26.14</v>
      </c>
      <c r="F569" s="77"/>
    </row>
    <row r="570" spans="1:6" ht="13.5">
      <c r="A570" s="353">
        <v>96156</v>
      </c>
      <c r="B570" s="357" t="s">
        <v>804</v>
      </c>
      <c r="C570" s="357" t="s">
        <v>139</v>
      </c>
      <c r="D570" s="357" t="s">
        <v>270</v>
      </c>
      <c r="E570" s="353">
        <v>31.92</v>
      </c>
      <c r="F570" s="77"/>
    </row>
    <row r="571" spans="1:6" ht="13.5">
      <c r="A571" s="353">
        <v>96159</v>
      </c>
      <c r="B571" s="357" t="s">
        <v>805</v>
      </c>
      <c r="C571" s="357" t="s">
        <v>139</v>
      </c>
      <c r="D571" s="357" t="s">
        <v>270</v>
      </c>
      <c r="E571" s="353">
        <v>41.69</v>
      </c>
      <c r="F571" s="77"/>
    </row>
    <row r="572" spans="1:6" ht="13.5">
      <c r="A572" s="353">
        <v>96246</v>
      </c>
      <c r="B572" s="357" t="s">
        <v>806</v>
      </c>
      <c r="C572" s="357" t="s">
        <v>139</v>
      </c>
      <c r="D572" s="357" t="s">
        <v>270</v>
      </c>
      <c r="E572" s="353">
        <v>32.4</v>
      </c>
      <c r="F572" s="77"/>
    </row>
    <row r="573" spans="1:6" ht="13.5">
      <c r="A573" s="353">
        <v>96302</v>
      </c>
      <c r="B573" s="357" t="s">
        <v>807</v>
      </c>
      <c r="C573" s="357" t="s">
        <v>139</v>
      </c>
      <c r="D573" s="357" t="s">
        <v>270</v>
      </c>
      <c r="E573" s="353">
        <v>58.64</v>
      </c>
      <c r="F573" s="77"/>
    </row>
    <row r="574" spans="1:6" ht="13.5">
      <c r="A574" s="353">
        <v>96308</v>
      </c>
      <c r="B574" s="357" t="s">
        <v>808</v>
      </c>
      <c r="C574" s="357" t="s">
        <v>139</v>
      </c>
      <c r="D574" s="357" t="s">
        <v>270</v>
      </c>
      <c r="E574" s="353">
        <v>0.11</v>
      </c>
      <c r="F574" s="77"/>
    </row>
    <row r="575" spans="1:6" ht="13.5">
      <c r="A575" s="353">
        <v>96464</v>
      </c>
      <c r="B575" s="357" t="s">
        <v>809</v>
      </c>
      <c r="C575" s="357" t="s">
        <v>139</v>
      </c>
      <c r="D575" s="357" t="s">
        <v>270</v>
      </c>
      <c r="E575" s="353">
        <v>46.72</v>
      </c>
      <c r="F575" s="77"/>
    </row>
    <row r="576" spans="1:6" ht="13.5">
      <c r="A576" s="353">
        <v>98765</v>
      </c>
      <c r="B576" s="357" t="s">
        <v>6212</v>
      </c>
      <c r="C576" s="357" t="s">
        <v>139</v>
      </c>
      <c r="D576" s="357" t="s">
        <v>196</v>
      </c>
      <c r="E576" s="353">
        <v>7.0000000000000007E-2</v>
      </c>
      <c r="F576" s="77"/>
    </row>
    <row r="577" spans="1:6" ht="13.5">
      <c r="A577" s="353">
        <v>5089</v>
      </c>
      <c r="B577" s="357" t="s">
        <v>810</v>
      </c>
      <c r="C577" s="357" t="s">
        <v>138</v>
      </c>
      <c r="D577" s="357" t="s">
        <v>270</v>
      </c>
      <c r="E577" s="353">
        <v>19.13</v>
      </c>
      <c r="F577" s="77"/>
    </row>
    <row r="578" spans="1:6" ht="13.5">
      <c r="A578" s="353">
        <v>5627</v>
      </c>
      <c r="B578" s="357" t="s">
        <v>811</v>
      </c>
      <c r="C578" s="357" t="s">
        <v>138</v>
      </c>
      <c r="D578" s="357" t="s">
        <v>270</v>
      </c>
      <c r="E578" s="353">
        <v>23.09</v>
      </c>
      <c r="F578" s="77"/>
    </row>
    <row r="579" spans="1:6" ht="13.5">
      <c r="A579" s="353">
        <v>5628</v>
      </c>
      <c r="B579" s="357" t="s">
        <v>812</v>
      </c>
      <c r="C579" s="357" t="s">
        <v>138</v>
      </c>
      <c r="D579" s="357" t="s">
        <v>270</v>
      </c>
      <c r="E579" s="353">
        <v>5.93</v>
      </c>
      <c r="F579" s="77"/>
    </row>
    <row r="580" spans="1:6" ht="13.5">
      <c r="A580" s="353">
        <v>5629</v>
      </c>
      <c r="B580" s="357" t="s">
        <v>813</v>
      </c>
      <c r="C580" s="357" t="s">
        <v>138</v>
      </c>
      <c r="D580" s="357" t="s">
        <v>270</v>
      </c>
      <c r="E580" s="353">
        <v>28.87</v>
      </c>
      <c r="F580" s="77"/>
    </row>
    <row r="581" spans="1:6" ht="13.5">
      <c r="A581" s="353">
        <v>5630</v>
      </c>
      <c r="B581" s="357" t="s">
        <v>814</v>
      </c>
      <c r="C581" s="357" t="s">
        <v>138</v>
      </c>
      <c r="D581" s="357" t="s">
        <v>196</v>
      </c>
      <c r="E581" s="353">
        <v>54.42</v>
      </c>
      <c r="F581" s="77"/>
    </row>
    <row r="582" spans="1:6" ht="13.5">
      <c r="A582" s="353">
        <v>5658</v>
      </c>
      <c r="B582" s="357" t="s">
        <v>815</v>
      </c>
      <c r="C582" s="357" t="s">
        <v>138</v>
      </c>
      <c r="D582" s="357" t="s">
        <v>270</v>
      </c>
      <c r="E582" s="353">
        <v>1.1599999999999999</v>
      </c>
      <c r="F582" s="77"/>
    </row>
    <row r="583" spans="1:6" ht="13.5">
      <c r="A583" s="353">
        <v>5664</v>
      </c>
      <c r="B583" s="357" t="s">
        <v>816</v>
      </c>
      <c r="C583" s="357" t="s">
        <v>138</v>
      </c>
      <c r="D583" s="357" t="s">
        <v>270</v>
      </c>
      <c r="E583" s="353">
        <v>17.05</v>
      </c>
      <c r="F583" s="77"/>
    </row>
    <row r="584" spans="1:6" ht="13.5">
      <c r="A584" s="353">
        <v>5667</v>
      </c>
      <c r="B584" s="357" t="s">
        <v>817</v>
      </c>
      <c r="C584" s="357" t="s">
        <v>138</v>
      </c>
      <c r="D584" s="357" t="s">
        <v>270</v>
      </c>
      <c r="E584" s="353">
        <v>15.16</v>
      </c>
      <c r="F584" s="77"/>
    </row>
    <row r="585" spans="1:6" ht="13.5">
      <c r="A585" s="353">
        <v>5668</v>
      </c>
      <c r="B585" s="357" t="s">
        <v>818</v>
      </c>
      <c r="C585" s="357" t="s">
        <v>138</v>
      </c>
      <c r="D585" s="357" t="s">
        <v>196</v>
      </c>
      <c r="E585" s="353">
        <v>41.64</v>
      </c>
      <c r="F585" s="77"/>
    </row>
    <row r="586" spans="1:6" ht="13.5">
      <c r="A586" s="353">
        <v>5674</v>
      </c>
      <c r="B586" s="357" t="s">
        <v>819</v>
      </c>
      <c r="C586" s="357" t="s">
        <v>138</v>
      </c>
      <c r="D586" s="357" t="s">
        <v>270</v>
      </c>
      <c r="E586" s="353">
        <v>18.399999999999999</v>
      </c>
      <c r="F586" s="77"/>
    </row>
    <row r="587" spans="1:6" ht="13.5">
      <c r="A587" s="353">
        <v>5692</v>
      </c>
      <c r="B587" s="357" t="s">
        <v>820</v>
      </c>
      <c r="C587" s="357" t="s">
        <v>138</v>
      </c>
      <c r="D587" s="357" t="s">
        <v>350</v>
      </c>
      <c r="E587" s="353">
        <v>0.22</v>
      </c>
      <c r="F587" s="77"/>
    </row>
    <row r="588" spans="1:6" ht="13.5">
      <c r="A588" s="353">
        <v>5693</v>
      </c>
      <c r="B588" s="357" t="s">
        <v>821</v>
      </c>
      <c r="C588" s="357" t="s">
        <v>138</v>
      </c>
      <c r="D588" s="357" t="s">
        <v>196</v>
      </c>
      <c r="E588" s="353">
        <v>3.51</v>
      </c>
      <c r="F588" s="77"/>
    </row>
    <row r="589" spans="1:6" ht="13.5">
      <c r="A589" s="353">
        <v>5695</v>
      </c>
      <c r="B589" s="357" t="s">
        <v>822</v>
      </c>
      <c r="C589" s="357" t="s">
        <v>138</v>
      </c>
      <c r="D589" s="357" t="s">
        <v>270</v>
      </c>
      <c r="E589" s="353">
        <v>22.5</v>
      </c>
      <c r="F589" s="77"/>
    </row>
    <row r="590" spans="1:6" ht="13.5">
      <c r="A590" s="353">
        <v>5703</v>
      </c>
      <c r="B590" s="357" t="s">
        <v>823</v>
      </c>
      <c r="C590" s="357" t="s">
        <v>138</v>
      </c>
      <c r="D590" s="357" t="s">
        <v>350</v>
      </c>
      <c r="E590" s="353">
        <v>13.8</v>
      </c>
      <c r="F590" s="77"/>
    </row>
    <row r="591" spans="1:6" ht="13.5">
      <c r="A591" s="353">
        <v>5705</v>
      </c>
      <c r="B591" s="357" t="s">
        <v>824</v>
      </c>
      <c r="C591" s="357" t="s">
        <v>138</v>
      </c>
      <c r="D591" s="357" t="s">
        <v>270</v>
      </c>
      <c r="E591" s="353">
        <v>14.01</v>
      </c>
      <c r="F591" s="77"/>
    </row>
    <row r="592" spans="1:6" ht="13.5">
      <c r="A592" s="353">
        <v>5707</v>
      </c>
      <c r="B592" s="357" t="s">
        <v>825</v>
      </c>
      <c r="C592" s="357" t="s">
        <v>138</v>
      </c>
      <c r="D592" s="357" t="s">
        <v>270</v>
      </c>
      <c r="E592" s="353">
        <v>41.26</v>
      </c>
      <c r="F592" s="77"/>
    </row>
    <row r="593" spans="1:6" ht="13.5">
      <c r="A593" s="353">
        <v>5710</v>
      </c>
      <c r="B593" s="357" t="s">
        <v>826</v>
      </c>
      <c r="C593" s="357" t="s">
        <v>138</v>
      </c>
      <c r="D593" s="357" t="s">
        <v>270</v>
      </c>
      <c r="E593" s="353">
        <v>82.59</v>
      </c>
      <c r="F593" s="77"/>
    </row>
    <row r="594" spans="1:6" ht="13.5">
      <c r="A594" s="353">
        <v>5711</v>
      </c>
      <c r="B594" s="357" t="s">
        <v>827</v>
      </c>
      <c r="C594" s="357" t="s">
        <v>138</v>
      </c>
      <c r="D594" s="357" t="s">
        <v>196</v>
      </c>
      <c r="E594" s="353">
        <v>51.46</v>
      </c>
      <c r="F594" s="77"/>
    </row>
    <row r="595" spans="1:6" ht="13.5">
      <c r="A595" s="353">
        <v>5714</v>
      </c>
      <c r="B595" s="357" t="s">
        <v>828</v>
      </c>
      <c r="C595" s="357" t="s">
        <v>138</v>
      </c>
      <c r="D595" s="357" t="s">
        <v>270</v>
      </c>
      <c r="E595" s="353">
        <v>7.34</v>
      </c>
      <c r="F595" s="77"/>
    </row>
    <row r="596" spans="1:6" ht="13.5">
      <c r="A596" s="353">
        <v>5715</v>
      </c>
      <c r="B596" s="357" t="s">
        <v>829</v>
      </c>
      <c r="C596" s="357" t="s">
        <v>138</v>
      </c>
      <c r="D596" s="357" t="s">
        <v>196</v>
      </c>
      <c r="E596" s="353">
        <v>41.09</v>
      </c>
      <c r="F596" s="77"/>
    </row>
    <row r="597" spans="1:6" ht="13.5">
      <c r="A597" s="353">
        <v>5718</v>
      </c>
      <c r="B597" s="357" t="s">
        <v>830</v>
      </c>
      <c r="C597" s="357" t="s">
        <v>138</v>
      </c>
      <c r="D597" s="357" t="s">
        <v>196</v>
      </c>
      <c r="E597" s="353">
        <v>83.32</v>
      </c>
      <c r="F597" s="77"/>
    </row>
    <row r="598" spans="1:6" ht="13.5">
      <c r="A598" s="353">
        <v>5721</v>
      </c>
      <c r="B598" s="357" t="s">
        <v>831</v>
      </c>
      <c r="C598" s="357" t="s">
        <v>138</v>
      </c>
      <c r="D598" s="357" t="s">
        <v>196</v>
      </c>
      <c r="E598" s="353">
        <v>73.510000000000005</v>
      </c>
      <c r="F598" s="77"/>
    </row>
    <row r="599" spans="1:6" ht="13.5">
      <c r="A599" s="353">
        <v>5722</v>
      </c>
      <c r="B599" s="357" t="s">
        <v>832</v>
      </c>
      <c r="C599" s="357" t="s">
        <v>138</v>
      </c>
      <c r="D599" s="357" t="s">
        <v>196</v>
      </c>
      <c r="E599" s="353">
        <v>170.09</v>
      </c>
      <c r="F599" s="77"/>
    </row>
    <row r="600" spans="1:6" ht="13.5">
      <c r="A600" s="353">
        <v>5724</v>
      </c>
      <c r="B600" s="357" t="s">
        <v>833</v>
      </c>
      <c r="C600" s="357" t="s">
        <v>138</v>
      </c>
      <c r="D600" s="357" t="s">
        <v>270</v>
      </c>
      <c r="E600" s="353">
        <v>28.94</v>
      </c>
      <c r="F600" s="77"/>
    </row>
    <row r="601" spans="1:6" ht="13.5">
      <c r="A601" s="353">
        <v>5727</v>
      </c>
      <c r="B601" s="357" t="s">
        <v>834</v>
      </c>
      <c r="C601" s="357" t="s">
        <v>138</v>
      </c>
      <c r="D601" s="357" t="s">
        <v>270</v>
      </c>
      <c r="E601" s="353">
        <v>5.55</v>
      </c>
      <c r="F601" s="77"/>
    </row>
    <row r="602" spans="1:6" ht="13.5">
      <c r="A602" s="353">
        <v>5729</v>
      </c>
      <c r="B602" s="357" t="s">
        <v>835</v>
      </c>
      <c r="C602" s="357" t="s">
        <v>138</v>
      </c>
      <c r="D602" s="357" t="s">
        <v>270</v>
      </c>
      <c r="E602" s="353">
        <v>22.59</v>
      </c>
      <c r="F602" s="77"/>
    </row>
    <row r="603" spans="1:6" ht="13.5">
      <c r="A603" s="353">
        <v>5730</v>
      </c>
      <c r="B603" s="357" t="s">
        <v>836</v>
      </c>
      <c r="C603" s="357" t="s">
        <v>138</v>
      </c>
      <c r="D603" s="357" t="s">
        <v>196</v>
      </c>
      <c r="E603" s="353">
        <v>28.43</v>
      </c>
      <c r="F603" s="77"/>
    </row>
    <row r="604" spans="1:6" ht="13.5">
      <c r="A604" s="353">
        <v>5735</v>
      </c>
      <c r="B604" s="357" t="s">
        <v>837</v>
      </c>
      <c r="C604" s="357" t="s">
        <v>138</v>
      </c>
      <c r="D604" s="357" t="s">
        <v>270</v>
      </c>
      <c r="E604" s="353">
        <v>16.45</v>
      </c>
      <c r="F604" s="77"/>
    </row>
    <row r="605" spans="1:6" ht="13.5">
      <c r="A605" s="353">
        <v>5736</v>
      </c>
      <c r="B605" s="357" t="s">
        <v>838</v>
      </c>
      <c r="C605" s="357" t="s">
        <v>138</v>
      </c>
      <c r="D605" s="357" t="s">
        <v>196</v>
      </c>
      <c r="E605" s="353">
        <v>38.21</v>
      </c>
      <c r="F605" s="77"/>
    </row>
    <row r="606" spans="1:6" ht="13.5">
      <c r="A606" s="353">
        <v>5738</v>
      </c>
      <c r="B606" s="357" t="s">
        <v>839</v>
      </c>
      <c r="C606" s="357" t="s">
        <v>138</v>
      </c>
      <c r="D606" s="357" t="s">
        <v>270</v>
      </c>
      <c r="E606" s="353">
        <v>20.09</v>
      </c>
      <c r="F606" s="77"/>
    </row>
    <row r="607" spans="1:6" ht="13.5">
      <c r="A607" s="353">
        <v>5739</v>
      </c>
      <c r="B607" s="357" t="s">
        <v>840</v>
      </c>
      <c r="C607" s="357" t="s">
        <v>138</v>
      </c>
      <c r="D607" s="357" t="s">
        <v>270</v>
      </c>
      <c r="E607" s="353">
        <v>25.14</v>
      </c>
      <c r="F607" s="77"/>
    </row>
    <row r="608" spans="1:6" ht="13.5">
      <c r="A608" s="353">
        <v>5741</v>
      </c>
      <c r="B608" s="357" t="s">
        <v>841</v>
      </c>
      <c r="C608" s="357" t="s">
        <v>138</v>
      </c>
      <c r="D608" s="357" t="s">
        <v>270</v>
      </c>
      <c r="E608" s="353">
        <v>27.29</v>
      </c>
      <c r="F608" s="77"/>
    </row>
    <row r="609" spans="1:6" ht="13.5">
      <c r="A609" s="353">
        <v>5742</v>
      </c>
      <c r="B609" s="357" t="s">
        <v>842</v>
      </c>
      <c r="C609" s="357" t="s">
        <v>138</v>
      </c>
      <c r="D609" s="357" t="s">
        <v>196</v>
      </c>
      <c r="E609" s="353">
        <v>15.95</v>
      </c>
      <c r="F609" s="77"/>
    </row>
    <row r="610" spans="1:6" ht="13.5">
      <c r="A610" s="353">
        <v>5747</v>
      </c>
      <c r="B610" s="357" t="s">
        <v>843</v>
      </c>
      <c r="C610" s="357" t="s">
        <v>138</v>
      </c>
      <c r="D610" s="357" t="s">
        <v>196</v>
      </c>
      <c r="E610" s="353">
        <v>91.39</v>
      </c>
      <c r="F610" s="77"/>
    </row>
    <row r="611" spans="1:6" ht="13.5">
      <c r="A611" s="353">
        <v>5751</v>
      </c>
      <c r="B611" s="357" t="s">
        <v>844</v>
      </c>
      <c r="C611" s="357" t="s">
        <v>138</v>
      </c>
      <c r="D611" s="357" t="s">
        <v>270</v>
      </c>
      <c r="E611" s="353">
        <v>15.39</v>
      </c>
      <c r="F611" s="77"/>
    </row>
    <row r="612" spans="1:6" ht="13.5">
      <c r="A612" s="353">
        <v>5754</v>
      </c>
      <c r="B612" s="357" t="s">
        <v>845</v>
      </c>
      <c r="C612" s="357" t="s">
        <v>138</v>
      </c>
      <c r="D612" s="357" t="s">
        <v>270</v>
      </c>
      <c r="E612" s="353">
        <v>12.97</v>
      </c>
      <c r="F612" s="77"/>
    </row>
    <row r="613" spans="1:6" ht="13.5">
      <c r="A613" s="353">
        <v>5763</v>
      </c>
      <c r="B613" s="357" t="s">
        <v>846</v>
      </c>
      <c r="C613" s="357" t="s">
        <v>138</v>
      </c>
      <c r="D613" s="357" t="s">
        <v>270</v>
      </c>
      <c r="E613" s="353">
        <v>22.12</v>
      </c>
      <c r="F613" s="77"/>
    </row>
    <row r="614" spans="1:6" ht="13.5">
      <c r="A614" s="353">
        <v>5765</v>
      </c>
      <c r="B614" s="357" t="s">
        <v>847</v>
      </c>
      <c r="C614" s="357" t="s">
        <v>138</v>
      </c>
      <c r="D614" s="357" t="s">
        <v>270</v>
      </c>
      <c r="E614" s="353">
        <v>1.92</v>
      </c>
      <c r="F614" s="77"/>
    </row>
    <row r="615" spans="1:6" ht="13.5">
      <c r="A615" s="353">
        <v>5766</v>
      </c>
      <c r="B615" s="357" t="s">
        <v>848</v>
      </c>
      <c r="C615" s="357" t="s">
        <v>138</v>
      </c>
      <c r="D615" s="357" t="s">
        <v>196</v>
      </c>
      <c r="E615" s="353">
        <v>2.21</v>
      </c>
      <c r="F615" s="77"/>
    </row>
    <row r="616" spans="1:6" ht="13.5">
      <c r="A616" s="353">
        <v>5779</v>
      </c>
      <c r="B616" s="357" t="s">
        <v>849</v>
      </c>
      <c r="C616" s="357" t="s">
        <v>138</v>
      </c>
      <c r="D616" s="357" t="s">
        <v>270</v>
      </c>
      <c r="E616" s="353">
        <v>34.229999999999997</v>
      </c>
      <c r="F616" s="77"/>
    </row>
    <row r="617" spans="1:6" ht="13.5">
      <c r="A617" s="353">
        <v>5787</v>
      </c>
      <c r="B617" s="357" t="s">
        <v>850</v>
      </c>
      <c r="C617" s="357" t="s">
        <v>138</v>
      </c>
      <c r="D617" s="357" t="s">
        <v>196</v>
      </c>
      <c r="E617" s="353">
        <v>96.54</v>
      </c>
      <c r="F617" s="77"/>
    </row>
    <row r="618" spans="1:6" ht="13.5">
      <c r="A618" s="353">
        <v>5797</v>
      </c>
      <c r="B618" s="357" t="s">
        <v>851</v>
      </c>
      <c r="C618" s="357" t="s">
        <v>138</v>
      </c>
      <c r="D618" s="357" t="s">
        <v>270</v>
      </c>
      <c r="E618" s="353">
        <v>2.42</v>
      </c>
      <c r="F618" s="77"/>
    </row>
    <row r="619" spans="1:6" ht="13.5">
      <c r="A619" s="353">
        <v>5800</v>
      </c>
      <c r="B619" s="357" t="s">
        <v>852</v>
      </c>
      <c r="C619" s="357" t="s">
        <v>138</v>
      </c>
      <c r="D619" s="357" t="s">
        <v>270</v>
      </c>
      <c r="E619" s="353">
        <v>0.24</v>
      </c>
      <c r="F619" s="77"/>
    </row>
    <row r="620" spans="1:6" ht="13.5">
      <c r="A620" s="353">
        <v>7032</v>
      </c>
      <c r="B620" s="357" t="s">
        <v>853</v>
      </c>
      <c r="C620" s="357" t="s">
        <v>138</v>
      </c>
      <c r="D620" s="357" t="s">
        <v>270</v>
      </c>
      <c r="E620" s="353">
        <v>2.72</v>
      </c>
      <c r="F620" s="77"/>
    </row>
    <row r="621" spans="1:6" ht="13.5">
      <c r="A621" s="353">
        <v>7033</v>
      </c>
      <c r="B621" s="357" t="s">
        <v>854</v>
      </c>
      <c r="C621" s="357" t="s">
        <v>138</v>
      </c>
      <c r="D621" s="357" t="s">
        <v>270</v>
      </c>
      <c r="E621" s="353">
        <v>1.08</v>
      </c>
      <c r="F621" s="77"/>
    </row>
    <row r="622" spans="1:6" ht="13.5">
      <c r="A622" s="353">
        <v>7034</v>
      </c>
      <c r="B622" s="357" t="s">
        <v>855</v>
      </c>
      <c r="C622" s="357" t="s">
        <v>138</v>
      </c>
      <c r="D622" s="357" t="s">
        <v>270</v>
      </c>
      <c r="E622" s="353">
        <v>5.1100000000000003</v>
      </c>
      <c r="F622" s="77"/>
    </row>
    <row r="623" spans="1:6" ht="13.5">
      <c r="A623" s="353">
        <v>7035</v>
      </c>
      <c r="B623" s="357" t="s">
        <v>856</v>
      </c>
      <c r="C623" s="357" t="s">
        <v>138</v>
      </c>
      <c r="D623" s="357" t="s">
        <v>196</v>
      </c>
      <c r="E623" s="353">
        <v>156.43</v>
      </c>
      <c r="F623" s="77"/>
    </row>
    <row r="624" spans="1:6" ht="13.5">
      <c r="A624" s="353">
        <v>7038</v>
      </c>
      <c r="B624" s="357" t="s">
        <v>857</v>
      </c>
      <c r="C624" s="357" t="s">
        <v>138</v>
      </c>
      <c r="D624" s="357" t="s">
        <v>270</v>
      </c>
      <c r="E624" s="353">
        <v>22.98</v>
      </c>
      <c r="F624" s="77"/>
    </row>
    <row r="625" spans="1:6" ht="13.5">
      <c r="A625" s="353">
        <v>7039</v>
      </c>
      <c r="B625" s="357" t="s">
        <v>858</v>
      </c>
      <c r="C625" s="357" t="s">
        <v>138</v>
      </c>
      <c r="D625" s="357" t="s">
        <v>270</v>
      </c>
      <c r="E625" s="353">
        <v>6.03</v>
      </c>
      <c r="F625" s="77"/>
    </row>
    <row r="626" spans="1:6" ht="13.5">
      <c r="A626" s="353">
        <v>7040</v>
      </c>
      <c r="B626" s="357" t="s">
        <v>859</v>
      </c>
      <c r="C626" s="357" t="s">
        <v>138</v>
      </c>
      <c r="D626" s="357" t="s">
        <v>270</v>
      </c>
      <c r="E626" s="353">
        <v>28.76</v>
      </c>
      <c r="F626" s="77"/>
    </row>
    <row r="627" spans="1:6" ht="13.5">
      <c r="A627" s="353">
        <v>7044</v>
      </c>
      <c r="B627" s="357" t="s">
        <v>860</v>
      </c>
      <c r="C627" s="357" t="s">
        <v>138</v>
      </c>
      <c r="D627" s="357" t="s">
        <v>350</v>
      </c>
      <c r="E627" s="353">
        <v>0.25</v>
      </c>
      <c r="F627" s="77"/>
    </row>
    <row r="628" spans="1:6" ht="13.5">
      <c r="A628" s="353">
        <v>7045</v>
      </c>
      <c r="B628" s="357" t="s">
        <v>861</v>
      </c>
      <c r="C628" s="357" t="s">
        <v>138</v>
      </c>
      <c r="D628" s="357" t="s">
        <v>350</v>
      </c>
      <c r="E628" s="353">
        <v>0.05</v>
      </c>
      <c r="F628" s="77"/>
    </row>
    <row r="629" spans="1:6" ht="13.5">
      <c r="A629" s="353">
        <v>7046</v>
      </c>
      <c r="B629" s="357" t="s">
        <v>862</v>
      </c>
      <c r="C629" s="357" t="s">
        <v>138</v>
      </c>
      <c r="D629" s="357" t="s">
        <v>350</v>
      </c>
      <c r="E629" s="353">
        <v>0.27</v>
      </c>
      <c r="F629" s="77"/>
    </row>
    <row r="630" spans="1:6" ht="13.5">
      <c r="A630" s="353">
        <v>7047</v>
      </c>
      <c r="B630" s="357" t="s">
        <v>863</v>
      </c>
      <c r="C630" s="357" t="s">
        <v>138</v>
      </c>
      <c r="D630" s="357" t="s">
        <v>196</v>
      </c>
      <c r="E630" s="353">
        <v>4.16</v>
      </c>
      <c r="F630" s="77"/>
    </row>
    <row r="631" spans="1:6" ht="13.5">
      <c r="A631" s="353">
        <v>7051</v>
      </c>
      <c r="B631" s="357" t="s">
        <v>864</v>
      </c>
      <c r="C631" s="357" t="s">
        <v>138</v>
      </c>
      <c r="D631" s="357" t="s">
        <v>270</v>
      </c>
      <c r="E631" s="353">
        <v>20.38</v>
      </c>
      <c r="F631" s="77"/>
    </row>
    <row r="632" spans="1:6" ht="13.5">
      <c r="A632" s="353">
        <v>7052</v>
      </c>
      <c r="B632" s="357" t="s">
        <v>865</v>
      </c>
      <c r="C632" s="357" t="s">
        <v>138</v>
      </c>
      <c r="D632" s="357" t="s">
        <v>270</v>
      </c>
      <c r="E632" s="353">
        <v>5.35</v>
      </c>
      <c r="F632" s="77"/>
    </row>
    <row r="633" spans="1:6" ht="13.5">
      <c r="A633" s="353">
        <v>7053</v>
      </c>
      <c r="B633" s="357" t="s">
        <v>866</v>
      </c>
      <c r="C633" s="357" t="s">
        <v>138</v>
      </c>
      <c r="D633" s="357" t="s">
        <v>270</v>
      </c>
      <c r="E633" s="353">
        <v>25.51</v>
      </c>
      <c r="F633" s="77"/>
    </row>
    <row r="634" spans="1:6" ht="13.5">
      <c r="A634" s="353">
        <v>7054</v>
      </c>
      <c r="B634" s="357" t="s">
        <v>867</v>
      </c>
      <c r="C634" s="357" t="s">
        <v>138</v>
      </c>
      <c r="D634" s="357" t="s">
        <v>196</v>
      </c>
      <c r="E634" s="353">
        <v>61.28</v>
      </c>
      <c r="F634" s="77"/>
    </row>
    <row r="635" spans="1:6" ht="13.5">
      <c r="A635" s="353">
        <v>7058</v>
      </c>
      <c r="B635" s="357" t="s">
        <v>868</v>
      </c>
      <c r="C635" s="357" t="s">
        <v>138</v>
      </c>
      <c r="D635" s="357" t="s">
        <v>270</v>
      </c>
      <c r="E635" s="353">
        <v>11.45</v>
      </c>
      <c r="F635" s="77"/>
    </row>
    <row r="636" spans="1:6" ht="13.5">
      <c r="A636" s="353">
        <v>7059</v>
      </c>
      <c r="B636" s="357" t="s">
        <v>869</v>
      </c>
      <c r="C636" s="357" t="s">
        <v>138</v>
      </c>
      <c r="D636" s="357" t="s">
        <v>270</v>
      </c>
      <c r="E636" s="353">
        <v>4</v>
      </c>
      <c r="F636" s="77"/>
    </row>
    <row r="637" spans="1:6" ht="13.5">
      <c r="A637" s="353">
        <v>7060</v>
      </c>
      <c r="B637" s="357" t="s">
        <v>870</v>
      </c>
      <c r="C637" s="357" t="s">
        <v>138</v>
      </c>
      <c r="D637" s="357" t="s">
        <v>270</v>
      </c>
      <c r="E637" s="353">
        <v>21.49</v>
      </c>
      <c r="F637" s="77"/>
    </row>
    <row r="638" spans="1:6" ht="13.5">
      <c r="A638" s="353">
        <v>7061</v>
      </c>
      <c r="B638" s="357" t="s">
        <v>871</v>
      </c>
      <c r="C638" s="357" t="s">
        <v>138</v>
      </c>
      <c r="D638" s="357" t="s">
        <v>196</v>
      </c>
      <c r="E638" s="353">
        <v>89.46</v>
      </c>
      <c r="F638" s="77"/>
    </row>
    <row r="639" spans="1:6" ht="13.5">
      <c r="A639" s="353">
        <v>7063</v>
      </c>
      <c r="B639" s="357" t="s">
        <v>872</v>
      </c>
      <c r="C639" s="357" t="s">
        <v>138</v>
      </c>
      <c r="D639" s="357" t="s">
        <v>270</v>
      </c>
      <c r="E639" s="353">
        <v>9.16</v>
      </c>
      <c r="F639" s="77"/>
    </row>
    <row r="640" spans="1:6" ht="13.5">
      <c r="A640" s="353">
        <v>7064</v>
      </c>
      <c r="B640" s="357" t="s">
        <v>873</v>
      </c>
      <c r="C640" s="357" t="s">
        <v>138</v>
      </c>
      <c r="D640" s="357" t="s">
        <v>270</v>
      </c>
      <c r="E640" s="353">
        <v>2.4</v>
      </c>
      <c r="F640" s="77"/>
    </row>
    <row r="641" spans="1:6" ht="13.5">
      <c r="A641" s="353">
        <v>7065</v>
      </c>
      <c r="B641" s="357" t="s">
        <v>874</v>
      </c>
      <c r="C641" s="357" t="s">
        <v>138</v>
      </c>
      <c r="D641" s="357" t="s">
        <v>270</v>
      </c>
      <c r="E641" s="353">
        <v>10.02</v>
      </c>
      <c r="F641" s="77"/>
    </row>
    <row r="642" spans="1:6" ht="13.5">
      <c r="A642" s="353">
        <v>7066</v>
      </c>
      <c r="B642" s="357" t="s">
        <v>875</v>
      </c>
      <c r="C642" s="357" t="s">
        <v>138</v>
      </c>
      <c r="D642" s="357" t="s">
        <v>196</v>
      </c>
      <c r="E642" s="353">
        <v>58.98</v>
      </c>
      <c r="F642" s="77"/>
    </row>
    <row r="643" spans="1:6" ht="13.5">
      <c r="A643" s="353">
        <v>53786</v>
      </c>
      <c r="B643" s="357" t="s">
        <v>876</v>
      </c>
      <c r="C643" s="357" t="s">
        <v>138</v>
      </c>
      <c r="D643" s="357" t="s">
        <v>196</v>
      </c>
      <c r="E643" s="353">
        <v>45.07</v>
      </c>
      <c r="F643" s="77"/>
    </row>
    <row r="644" spans="1:6" ht="13.5">
      <c r="A644" s="353">
        <v>53788</v>
      </c>
      <c r="B644" s="357" t="s">
        <v>877</v>
      </c>
      <c r="C644" s="357" t="s">
        <v>138</v>
      </c>
      <c r="D644" s="357" t="s">
        <v>196</v>
      </c>
      <c r="E644" s="353">
        <v>39.200000000000003</v>
      </c>
      <c r="F644" s="77"/>
    </row>
    <row r="645" spans="1:6" ht="13.5">
      <c r="A645" s="353">
        <v>53792</v>
      </c>
      <c r="B645" s="357" t="s">
        <v>878</v>
      </c>
      <c r="C645" s="357" t="s">
        <v>138</v>
      </c>
      <c r="D645" s="357" t="s">
        <v>196</v>
      </c>
      <c r="E645" s="353">
        <v>111.21</v>
      </c>
      <c r="F645" s="77"/>
    </row>
    <row r="646" spans="1:6" ht="13.5">
      <c r="A646" s="353">
        <v>53794</v>
      </c>
      <c r="B646" s="357" t="s">
        <v>879</v>
      </c>
      <c r="C646" s="357" t="s">
        <v>138</v>
      </c>
      <c r="D646" s="357" t="s">
        <v>270</v>
      </c>
      <c r="E646" s="353">
        <v>35</v>
      </c>
      <c r="F646" s="77"/>
    </row>
    <row r="647" spans="1:6" ht="13.5">
      <c r="A647" s="353">
        <v>53797</v>
      </c>
      <c r="B647" s="357" t="s">
        <v>880</v>
      </c>
      <c r="C647" s="357" t="s">
        <v>138</v>
      </c>
      <c r="D647" s="357" t="s">
        <v>196</v>
      </c>
      <c r="E647" s="353">
        <v>91.39</v>
      </c>
      <c r="F647" s="77"/>
    </row>
    <row r="648" spans="1:6" ht="13.5">
      <c r="A648" s="353">
        <v>53804</v>
      </c>
      <c r="B648" s="357" t="s">
        <v>881</v>
      </c>
      <c r="C648" s="357" t="s">
        <v>138</v>
      </c>
      <c r="D648" s="357" t="s">
        <v>270</v>
      </c>
      <c r="E648" s="353">
        <v>2.41</v>
      </c>
      <c r="F648" s="77"/>
    </row>
    <row r="649" spans="1:6" ht="13.5">
      <c r="A649" s="353">
        <v>53806</v>
      </c>
      <c r="B649" s="357" t="s">
        <v>882</v>
      </c>
      <c r="C649" s="357" t="s">
        <v>138</v>
      </c>
      <c r="D649" s="357" t="s">
        <v>270</v>
      </c>
      <c r="E649" s="353">
        <v>37.299999999999997</v>
      </c>
      <c r="F649" s="77"/>
    </row>
    <row r="650" spans="1:6" ht="13.5">
      <c r="A650" s="353">
        <v>53810</v>
      </c>
      <c r="B650" s="357" t="s">
        <v>883</v>
      </c>
      <c r="C650" s="357" t="s">
        <v>138</v>
      </c>
      <c r="D650" s="357" t="s">
        <v>270</v>
      </c>
      <c r="E650" s="353">
        <v>37.53</v>
      </c>
      <c r="F650" s="77"/>
    </row>
    <row r="651" spans="1:6" ht="13.5">
      <c r="A651" s="353">
        <v>53814</v>
      </c>
      <c r="B651" s="357" t="s">
        <v>884</v>
      </c>
      <c r="C651" s="357" t="s">
        <v>138</v>
      </c>
      <c r="D651" s="357" t="s">
        <v>270</v>
      </c>
      <c r="E651" s="353">
        <v>122.93</v>
      </c>
      <c r="F651" s="77"/>
    </row>
    <row r="652" spans="1:6" ht="13.5">
      <c r="A652" s="353">
        <v>53817</v>
      </c>
      <c r="B652" s="357" t="s">
        <v>885</v>
      </c>
      <c r="C652" s="357" t="s">
        <v>138</v>
      </c>
      <c r="D652" s="357" t="s">
        <v>196</v>
      </c>
      <c r="E652" s="353">
        <v>49.01</v>
      </c>
      <c r="F652" s="77"/>
    </row>
    <row r="653" spans="1:6" ht="13.5">
      <c r="A653" s="353">
        <v>53818</v>
      </c>
      <c r="B653" s="357" t="s">
        <v>886</v>
      </c>
      <c r="C653" s="357" t="s">
        <v>138</v>
      </c>
      <c r="D653" s="357" t="s">
        <v>270</v>
      </c>
      <c r="E653" s="353">
        <v>4.43</v>
      </c>
      <c r="F653" s="77"/>
    </row>
    <row r="654" spans="1:6" ht="13.5">
      <c r="A654" s="353">
        <v>53827</v>
      </c>
      <c r="B654" s="357" t="s">
        <v>887</v>
      </c>
      <c r="C654" s="357" t="s">
        <v>138</v>
      </c>
      <c r="D654" s="357" t="s">
        <v>196</v>
      </c>
      <c r="E654" s="353">
        <v>89.46</v>
      </c>
      <c r="F654" s="77"/>
    </row>
    <row r="655" spans="1:6" ht="13.5">
      <c r="A655" s="353">
        <v>53829</v>
      </c>
      <c r="B655" s="357" t="s">
        <v>888</v>
      </c>
      <c r="C655" s="357" t="s">
        <v>138</v>
      </c>
      <c r="D655" s="357" t="s">
        <v>196</v>
      </c>
      <c r="E655" s="353">
        <v>91.39</v>
      </c>
      <c r="F655" s="77"/>
    </row>
    <row r="656" spans="1:6" ht="13.5">
      <c r="A656" s="353">
        <v>53831</v>
      </c>
      <c r="B656" s="357" t="s">
        <v>889</v>
      </c>
      <c r="C656" s="357" t="s">
        <v>138</v>
      </c>
      <c r="D656" s="357" t="s">
        <v>196</v>
      </c>
      <c r="E656" s="353">
        <v>111.21</v>
      </c>
      <c r="F656" s="77"/>
    </row>
    <row r="657" spans="1:6" ht="13.5">
      <c r="A657" s="353">
        <v>53840</v>
      </c>
      <c r="B657" s="357" t="s">
        <v>890</v>
      </c>
      <c r="C657" s="357" t="s">
        <v>138</v>
      </c>
      <c r="D657" s="357" t="s">
        <v>270</v>
      </c>
      <c r="E657" s="353">
        <v>1.31</v>
      </c>
      <c r="F657" s="77"/>
    </row>
    <row r="658" spans="1:6" ht="13.5">
      <c r="A658" s="353">
        <v>53841</v>
      </c>
      <c r="B658" s="357" t="s">
        <v>891</v>
      </c>
      <c r="C658" s="357" t="s">
        <v>138</v>
      </c>
      <c r="D658" s="357" t="s">
        <v>270</v>
      </c>
      <c r="E658" s="353">
        <v>0.91</v>
      </c>
      <c r="F658" s="77"/>
    </row>
    <row r="659" spans="1:6" ht="13.5">
      <c r="A659" s="353">
        <v>53849</v>
      </c>
      <c r="B659" s="357" t="s">
        <v>892</v>
      </c>
      <c r="C659" s="357" t="s">
        <v>138</v>
      </c>
      <c r="D659" s="357" t="s">
        <v>196</v>
      </c>
      <c r="E659" s="353">
        <v>61.28</v>
      </c>
      <c r="F659" s="77"/>
    </row>
    <row r="660" spans="1:6" ht="13.5">
      <c r="A660" s="353">
        <v>53857</v>
      </c>
      <c r="B660" s="357" t="s">
        <v>893</v>
      </c>
      <c r="C660" s="357" t="s">
        <v>138</v>
      </c>
      <c r="D660" s="357" t="s">
        <v>270</v>
      </c>
      <c r="E660" s="353">
        <v>25.2</v>
      </c>
      <c r="F660" s="77"/>
    </row>
    <row r="661" spans="1:6" ht="13.5">
      <c r="A661" s="353">
        <v>53858</v>
      </c>
      <c r="B661" s="357" t="s">
        <v>894</v>
      </c>
      <c r="C661" s="357" t="s">
        <v>138</v>
      </c>
      <c r="D661" s="357" t="s">
        <v>196</v>
      </c>
      <c r="E661" s="353">
        <v>62.74</v>
      </c>
      <c r="F661" s="77"/>
    </row>
    <row r="662" spans="1:6" ht="13.5">
      <c r="A662" s="353">
        <v>53861</v>
      </c>
      <c r="B662" s="357" t="s">
        <v>895</v>
      </c>
      <c r="C662" s="357" t="s">
        <v>138</v>
      </c>
      <c r="D662" s="357" t="s">
        <v>270</v>
      </c>
      <c r="E662" s="353">
        <v>34.94</v>
      </c>
      <c r="F662" s="77"/>
    </row>
    <row r="663" spans="1:6" ht="13.5">
      <c r="A663" s="353">
        <v>53863</v>
      </c>
      <c r="B663" s="357" t="s">
        <v>896</v>
      </c>
      <c r="C663" s="357" t="s">
        <v>138</v>
      </c>
      <c r="D663" s="357" t="s">
        <v>270</v>
      </c>
      <c r="E663" s="353">
        <v>1.06</v>
      </c>
      <c r="F663" s="77"/>
    </row>
    <row r="664" spans="1:6" ht="13.5">
      <c r="A664" s="353">
        <v>53865</v>
      </c>
      <c r="B664" s="357" t="s">
        <v>897</v>
      </c>
      <c r="C664" s="357" t="s">
        <v>138</v>
      </c>
      <c r="D664" s="357" t="s">
        <v>196</v>
      </c>
      <c r="E664" s="353">
        <v>30.47</v>
      </c>
      <c r="F664" s="77"/>
    </row>
    <row r="665" spans="1:6" ht="13.5">
      <c r="A665" s="353">
        <v>53866</v>
      </c>
      <c r="B665" s="357" t="s">
        <v>898</v>
      </c>
      <c r="C665" s="357" t="s">
        <v>138</v>
      </c>
      <c r="D665" s="357" t="s">
        <v>196</v>
      </c>
      <c r="E665" s="353">
        <v>1.1000000000000001</v>
      </c>
      <c r="F665" s="77"/>
    </row>
    <row r="666" spans="1:6" ht="13.5">
      <c r="A666" s="353">
        <v>53882</v>
      </c>
      <c r="B666" s="357" t="s">
        <v>899</v>
      </c>
      <c r="C666" s="357" t="s">
        <v>138</v>
      </c>
      <c r="D666" s="357" t="s">
        <v>270</v>
      </c>
      <c r="E666" s="353">
        <v>17.23</v>
      </c>
      <c r="F666" s="77"/>
    </row>
    <row r="667" spans="1:6" ht="13.5">
      <c r="A667" s="353">
        <v>55263</v>
      </c>
      <c r="B667" s="357" t="s">
        <v>900</v>
      </c>
      <c r="C667" s="357" t="s">
        <v>138</v>
      </c>
      <c r="D667" s="357" t="s">
        <v>196</v>
      </c>
      <c r="E667" s="353">
        <v>54.42</v>
      </c>
      <c r="F667" s="77"/>
    </row>
    <row r="668" spans="1:6" ht="13.5">
      <c r="A668" s="353">
        <v>73303</v>
      </c>
      <c r="B668" s="357" t="s">
        <v>901</v>
      </c>
      <c r="C668" s="357" t="s">
        <v>138</v>
      </c>
      <c r="D668" s="357" t="s">
        <v>270</v>
      </c>
      <c r="E668" s="353">
        <v>3.35</v>
      </c>
      <c r="F668" s="77"/>
    </row>
    <row r="669" spans="1:6" ht="13.5">
      <c r="A669" s="353">
        <v>73307</v>
      </c>
      <c r="B669" s="357" t="s">
        <v>902</v>
      </c>
      <c r="C669" s="357" t="s">
        <v>138</v>
      </c>
      <c r="D669" s="357" t="s">
        <v>270</v>
      </c>
      <c r="E669" s="353">
        <v>2.99</v>
      </c>
      <c r="F669" s="77"/>
    </row>
    <row r="670" spans="1:6" ht="13.5">
      <c r="A670" s="353">
        <v>73309</v>
      </c>
      <c r="B670" s="357" t="s">
        <v>903</v>
      </c>
      <c r="C670" s="357" t="s">
        <v>138</v>
      </c>
      <c r="D670" s="357" t="s">
        <v>270</v>
      </c>
      <c r="E670" s="353">
        <v>15.28</v>
      </c>
      <c r="F670" s="77"/>
    </row>
    <row r="671" spans="1:6" ht="13.5">
      <c r="A671" s="353">
        <v>73311</v>
      </c>
      <c r="B671" s="357" t="s">
        <v>904</v>
      </c>
      <c r="C671" s="357" t="s">
        <v>138</v>
      </c>
      <c r="D671" s="357" t="s">
        <v>196</v>
      </c>
      <c r="E671" s="353">
        <v>102.93</v>
      </c>
      <c r="F671" s="77"/>
    </row>
    <row r="672" spans="1:6" ht="13.5">
      <c r="A672" s="353">
        <v>73313</v>
      </c>
      <c r="B672" s="357" t="s">
        <v>905</v>
      </c>
      <c r="C672" s="357" t="s">
        <v>138</v>
      </c>
      <c r="D672" s="357" t="s">
        <v>270</v>
      </c>
      <c r="E672" s="353">
        <v>4.01</v>
      </c>
      <c r="F672" s="77"/>
    </row>
    <row r="673" spans="1:6" ht="13.5">
      <c r="A673" s="353">
        <v>73315</v>
      </c>
      <c r="B673" s="357" t="s">
        <v>906</v>
      </c>
      <c r="C673" s="357" t="s">
        <v>138</v>
      </c>
      <c r="D673" s="357" t="s">
        <v>196</v>
      </c>
      <c r="E673" s="353">
        <v>39.200000000000003</v>
      </c>
      <c r="F673" s="77"/>
    </row>
    <row r="674" spans="1:6" ht="13.5">
      <c r="A674" s="353">
        <v>73335</v>
      </c>
      <c r="B674" s="357" t="s">
        <v>907</v>
      </c>
      <c r="C674" s="357" t="s">
        <v>138</v>
      </c>
      <c r="D674" s="357" t="s">
        <v>270</v>
      </c>
      <c r="E674" s="353">
        <v>16.64</v>
      </c>
      <c r="F674" s="77"/>
    </row>
    <row r="675" spans="1:6" ht="13.5">
      <c r="A675" s="353">
        <v>73340</v>
      </c>
      <c r="B675" s="357" t="s">
        <v>908</v>
      </c>
      <c r="C675" s="357" t="s">
        <v>138</v>
      </c>
      <c r="D675" s="357" t="s">
        <v>196</v>
      </c>
      <c r="E675" s="353">
        <v>89.46</v>
      </c>
      <c r="F675" s="77"/>
    </row>
    <row r="676" spans="1:6" ht="13.5">
      <c r="A676" s="353">
        <v>83361</v>
      </c>
      <c r="B676" s="357" t="s">
        <v>909</v>
      </c>
      <c r="C676" s="357" t="s">
        <v>138</v>
      </c>
      <c r="D676" s="357" t="s">
        <v>270</v>
      </c>
      <c r="E676" s="353">
        <v>10.3</v>
      </c>
      <c r="F676" s="77"/>
    </row>
    <row r="677" spans="1:6" ht="13.5">
      <c r="A677" s="353">
        <v>83761</v>
      </c>
      <c r="B677" s="357" t="s">
        <v>910</v>
      </c>
      <c r="C677" s="357" t="s">
        <v>138</v>
      </c>
      <c r="D677" s="357" t="s">
        <v>270</v>
      </c>
      <c r="E677" s="353">
        <v>7.15</v>
      </c>
      <c r="F677" s="77"/>
    </row>
    <row r="678" spans="1:6" ht="13.5">
      <c r="A678" s="353">
        <v>83762</v>
      </c>
      <c r="B678" s="357" t="s">
        <v>911</v>
      </c>
      <c r="C678" s="357" t="s">
        <v>138</v>
      </c>
      <c r="D678" s="357" t="s">
        <v>270</v>
      </c>
      <c r="E678" s="353">
        <v>8.94</v>
      </c>
      <c r="F678" s="77"/>
    </row>
    <row r="679" spans="1:6" ht="13.5">
      <c r="A679" s="353">
        <v>83763</v>
      </c>
      <c r="B679" s="357" t="s">
        <v>912</v>
      </c>
      <c r="C679" s="357" t="s">
        <v>138</v>
      </c>
      <c r="D679" s="357" t="s">
        <v>196</v>
      </c>
      <c r="E679" s="353">
        <v>29.01</v>
      </c>
      <c r="F679" s="77"/>
    </row>
    <row r="680" spans="1:6" ht="13.5">
      <c r="A680" s="353">
        <v>83764</v>
      </c>
      <c r="B680" s="357" t="s">
        <v>913</v>
      </c>
      <c r="C680" s="357" t="s">
        <v>138</v>
      </c>
      <c r="D680" s="357" t="s">
        <v>270</v>
      </c>
      <c r="E680" s="353">
        <v>1.6</v>
      </c>
      <c r="F680" s="77"/>
    </row>
    <row r="681" spans="1:6" ht="13.5">
      <c r="A681" s="353">
        <v>87026</v>
      </c>
      <c r="B681" s="357" t="s">
        <v>914</v>
      </c>
      <c r="C681" s="357" t="s">
        <v>138</v>
      </c>
      <c r="D681" s="357" t="s">
        <v>270</v>
      </c>
      <c r="E681" s="353">
        <v>0.35</v>
      </c>
      <c r="F681" s="77"/>
    </row>
    <row r="682" spans="1:6" ht="13.5">
      <c r="A682" s="353">
        <v>87441</v>
      </c>
      <c r="B682" s="357" t="s">
        <v>915</v>
      </c>
      <c r="C682" s="357" t="s">
        <v>138</v>
      </c>
      <c r="D682" s="357" t="s">
        <v>270</v>
      </c>
      <c r="E682" s="353">
        <v>0.26</v>
      </c>
      <c r="F682" s="77"/>
    </row>
    <row r="683" spans="1:6" ht="13.5">
      <c r="A683" s="353">
        <v>87442</v>
      </c>
      <c r="B683" s="357" t="s">
        <v>916</v>
      </c>
      <c r="C683" s="357" t="s">
        <v>138</v>
      </c>
      <c r="D683" s="357" t="s">
        <v>270</v>
      </c>
      <c r="E683" s="353">
        <v>0.05</v>
      </c>
      <c r="F683" s="77"/>
    </row>
    <row r="684" spans="1:6" ht="13.5">
      <c r="A684" s="353">
        <v>87443</v>
      </c>
      <c r="B684" s="357" t="s">
        <v>917</v>
      </c>
      <c r="C684" s="357" t="s">
        <v>138</v>
      </c>
      <c r="D684" s="357" t="s">
        <v>270</v>
      </c>
      <c r="E684" s="353">
        <v>0.24</v>
      </c>
      <c r="F684" s="77"/>
    </row>
    <row r="685" spans="1:6" ht="13.5">
      <c r="A685" s="353">
        <v>87444</v>
      </c>
      <c r="B685" s="357" t="s">
        <v>918</v>
      </c>
      <c r="C685" s="357" t="s">
        <v>138</v>
      </c>
      <c r="D685" s="357" t="s">
        <v>196</v>
      </c>
      <c r="E685" s="353">
        <v>2.44</v>
      </c>
      <c r="F685" s="77"/>
    </row>
    <row r="686" spans="1:6" ht="13.5">
      <c r="A686" s="353">
        <v>88387</v>
      </c>
      <c r="B686" s="357" t="s">
        <v>919</v>
      </c>
      <c r="C686" s="357" t="s">
        <v>138</v>
      </c>
      <c r="D686" s="357" t="s">
        <v>270</v>
      </c>
      <c r="E686" s="353">
        <v>0.5</v>
      </c>
      <c r="F686" s="77"/>
    </row>
    <row r="687" spans="1:6" ht="13.5">
      <c r="A687" s="353">
        <v>88389</v>
      </c>
      <c r="B687" s="357" t="s">
        <v>920</v>
      </c>
      <c r="C687" s="357" t="s">
        <v>138</v>
      </c>
      <c r="D687" s="357" t="s">
        <v>270</v>
      </c>
      <c r="E687" s="353">
        <v>0.11</v>
      </c>
      <c r="F687" s="77"/>
    </row>
    <row r="688" spans="1:6" ht="13.5">
      <c r="A688" s="353">
        <v>88390</v>
      </c>
      <c r="B688" s="357" t="s">
        <v>921</v>
      </c>
      <c r="C688" s="357" t="s">
        <v>138</v>
      </c>
      <c r="D688" s="357" t="s">
        <v>270</v>
      </c>
      <c r="E688" s="353">
        <v>0.63</v>
      </c>
      <c r="F688" s="77"/>
    </row>
    <row r="689" spans="1:6" ht="13.5">
      <c r="A689" s="353">
        <v>88391</v>
      </c>
      <c r="B689" s="357" t="s">
        <v>922</v>
      </c>
      <c r="C689" s="357" t="s">
        <v>138</v>
      </c>
      <c r="D689" s="357" t="s">
        <v>350</v>
      </c>
      <c r="E689" s="353">
        <v>1.81</v>
      </c>
      <c r="F689" s="77"/>
    </row>
    <row r="690" spans="1:6" ht="13.5">
      <c r="A690" s="353">
        <v>88394</v>
      </c>
      <c r="B690" s="357" t="s">
        <v>923</v>
      </c>
      <c r="C690" s="357" t="s">
        <v>138</v>
      </c>
      <c r="D690" s="357" t="s">
        <v>270</v>
      </c>
      <c r="E690" s="353">
        <v>0.6</v>
      </c>
      <c r="F690" s="77"/>
    </row>
    <row r="691" spans="1:6" ht="13.5">
      <c r="A691" s="353">
        <v>88395</v>
      </c>
      <c r="B691" s="357" t="s">
        <v>924</v>
      </c>
      <c r="C691" s="357" t="s">
        <v>138</v>
      </c>
      <c r="D691" s="357" t="s">
        <v>270</v>
      </c>
      <c r="E691" s="353">
        <v>0.13</v>
      </c>
      <c r="F691" s="77"/>
    </row>
    <row r="692" spans="1:6" ht="13.5">
      <c r="A692" s="353">
        <v>88396</v>
      </c>
      <c r="B692" s="357" t="s">
        <v>925</v>
      </c>
      <c r="C692" s="357" t="s">
        <v>138</v>
      </c>
      <c r="D692" s="357" t="s">
        <v>270</v>
      </c>
      <c r="E692" s="353">
        <v>0.75</v>
      </c>
      <c r="F692" s="77"/>
    </row>
    <row r="693" spans="1:6" ht="13.5">
      <c r="A693" s="353">
        <v>88397</v>
      </c>
      <c r="B693" s="357" t="s">
        <v>926</v>
      </c>
      <c r="C693" s="357" t="s">
        <v>138</v>
      </c>
      <c r="D693" s="357" t="s">
        <v>350</v>
      </c>
      <c r="E693" s="353">
        <v>2.72</v>
      </c>
      <c r="F693" s="77"/>
    </row>
    <row r="694" spans="1:6" ht="13.5">
      <c r="A694" s="353">
        <v>88400</v>
      </c>
      <c r="B694" s="357" t="s">
        <v>927</v>
      </c>
      <c r="C694" s="357" t="s">
        <v>138</v>
      </c>
      <c r="D694" s="357" t="s">
        <v>270</v>
      </c>
      <c r="E694" s="353">
        <v>0.47</v>
      </c>
      <c r="F694" s="77"/>
    </row>
    <row r="695" spans="1:6" ht="13.5">
      <c r="A695" s="353">
        <v>88401</v>
      </c>
      <c r="B695" s="357" t="s">
        <v>928</v>
      </c>
      <c r="C695" s="357" t="s">
        <v>138</v>
      </c>
      <c r="D695" s="357" t="s">
        <v>270</v>
      </c>
      <c r="E695" s="353">
        <v>0.1</v>
      </c>
      <c r="F695" s="77"/>
    </row>
    <row r="696" spans="1:6" ht="13.5">
      <c r="A696" s="353">
        <v>88402</v>
      </c>
      <c r="B696" s="357" t="s">
        <v>929</v>
      </c>
      <c r="C696" s="357" t="s">
        <v>138</v>
      </c>
      <c r="D696" s="357" t="s">
        <v>270</v>
      </c>
      <c r="E696" s="353">
        <v>0.59</v>
      </c>
      <c r="F696" s="77"/>
    </row>
    <row r="697" spans="1:6" ht="13.5">
      <c r="A697" s="353">
        <v>88403</v>
      </c>
      <c r="B697" s="357" t="s">
        <v>930</v>
      </c>
      <c r="C697" s="357" t="s">
        <v>138</v>
      </c>
      <c r="D697" s="357" t="s">
        <v>350</v>
      </c>
      <c r="E697" s="353">
        <v>1.0900000000000001</v>
      </c>
      <c r="F697" s="77"/>
    </row>
    <row r="698" spans="1:6" ht="13.5">
      <c r="A698" s="353">
        <v>88419</v>
      </c>
      <c r="B698" s="357" t="s">
        <v>931</v>
      </c>
      <c r="C698" s="357" t="s">
        <v>138</v>
      </c>
      <c r="D698" s="357" t="s">
        <v>270</v>
      </c>
      <c r="E698" s="353">
        <v>3.1</v>
      </c>
      <c r="F698" s="77"/>
    </row>
    <row r="699" spans="1:6" ht="13.5">
      <c r="A699" s="353">
        <v>88422</v>
      </c>
      <c r="B699" s="357" t="s">
        <v>932</v>
      </c>
      <c r="C699" s="357" t="s">
        <v>138</v>
      </c>
      <c r="D699" s="357" t="s">
        <v>270</v>
      </c>
      <c r="E699" s="353">
        <v>0.69</v>
      </c>
      <c r="F699" s="77"/>
    </row>
    <row r="700" spans="1:6" ht="13.5">
      <c r="A700" s="353">
        <v>88425</v>
      </c>
      <c r="B700" s="357" t="s">
        <v>933</v>
      </c>
      <c r="C700" s="357" t="s">
        <v>138</v>
      </c>
      <c r="D700" s="357" t="s">
        <v>270</v>
      </c>
      <c r="E700" s="353">
        <v>3.4</v>
      </c>
      <c r="F700" s="77"/>
    </row>
    <row r="701" spans="1:6" ht="13.5">
      <c r="A701" s="353">
        <v>88427</v>
      </c>
      <c r="B701" s="357" t="s">
        <v>934</v>
      </c>
      <c r="C701" s="357" t="s">
        <v>138</v>
      </c>
      <c r="D701" s="357" t="s">
        <v>350</v>
      </c>
      <c r="E701" s="353">
        <v>2.76</v>
      </c>
      <c r="F701" s="77"/>
    </row>
    <row r="702" spans="1:6" ht="13.5">
      <c r="A702" s="353">
        <v>88434</v>
      </c>
      <c r="B702" s="357" t="s">
        <v>935</v>
      </c>
      <c r="C702" s="357" t="s">
        <v>138</v>
      </c>
      <c r="D702" s="357" t="s">
        <v>270</v>
      </c>
      <c r="E702" s="353">
        <v>4.12</v>
      </c>
      <c r="F702" s="77"/>
    </row>
    <row r="703" spans="1:6" ht="13.5">
      <c r="A703" s="353">
        <v>88435</v>
      </c>
      <c r="B703" s="357" t="s">
        <v>936</v>
      </c>
      <c r="C703" s="357" t="s">
        <v>138</v>
      </c>
      <c r="D703" s="357" t="s">
        <v>270</v>
      </c>
      <c r="E703" s="353">
        <v>0.92</v>
      </c>
      <c r="F703" s="77"/>
    </row>
    <row r="704" spans="1:6" ht="13.5">
      <c r="A704" s="353">
        <v>88436</v>
      </c>
      <c r="B704" s="357" t="s">
        <v>937</v>
      </c>
      <c r="C704" s="357" t="s">
        <v>138</v>
      </c>
      <c r="D704" s="357" t="s">
        <v>270</v>
      </c>
      <c r="E704" s="353">
        <v>4.5</v>
      </c>
      <c r="F704" s="77"/>
    </row>
    <row r="705" spans="1:6" ht="13.5">
      <c r="A705" s="353">
        <v>88437</v>
      </c>
      <c r="B705" s="357" t="s">
        <v>938</v>
      </c>
      <c r="C705" s="357" t="s">
        <v>138</v>
      </c>
      <c r="D705" s="357" t="s">
        <v>350</v>
      </c>
      <c r="E705" s="353">
        <v>2.76</v>
      </c>
      <c r="F705" s="77"/>
    </row>
    <row r="706" spans="1:6" ht="13.5">
      <c r="A706" s="353">
        <v>88569</v>
      </c>
      <c r="B706" s="357" t="s">
        <v>939</v>
      </c>
      <c r="C706" s="357" t="s">
        <v>138</v>
      </c>
      <c r="D706" s="357" t="s">
        <v>270</v>
      </c>
      <c r="E706" s="353">
        <v>2.46</v>
      </c>
      <c r="F706" s="77"/>
    </row>
    <row r="707" spans="1:6" ht="13.5">
      <c r="A707" s="353">
        <v>88570</v>
      </c>
      <c r="B707" s="357" t="s">
        <v>940</v>
      </c>
      <c r="C707" s="357" t="s">
        <v>138</v>
      </c>
      <c r="D707" s="357" t="s">
        <v>270</v>
      </c>
      <c r="E707" s="353">
        <v>0.83</v>
      </c>
      <c r="F707" s="77"/>
    </row>
    <row r="708" spans="1:6" ht="13.5">
      <c r="A708" s="353">
        <v>88826</v>
      </c>
      <c r="B708" s="357" t="s">
        <v>941</v>
      </c>
      <c r="C708" s="357" t="s">
        <v>138</v>
      </c>
      <c r="D708" s="357" t="s">
        <v>270</v>
      </c>
      <c r="E708" s="353">
        <v>0.19</v>
      </c>
      <c r="F708" s="77"/>
    </row>
    <row r="709" spans="1:6" ht="13.5">
      <c r="A709" s="353">
        <v>88827</v>
      </c>
      <c r="B709" s="357" t="s">
        <v>942</v>
      </c>
      <c r="C709" s="357" t="s">
        <v>138</v>
      </c>
      <c r="D709" s="357" t="s">
        <v>270</v>
      </c>
      <c r="E709" s="353">
        <v>0.04</v>
      </c>
      <c r="F709" s="77"/>
    </row>
    <row r="710" spans="1:6" ht="13.5">
      <c r="A710" s="353">
        <v>88828</v>
      </c>
      <c r="B710" s="357" t="s">
        <v>943</v>
      </c>
      <c r="C710" s="357" t="s">
        <v>138</v>
      </c>
      <c r="D710" s="357" t="s">
        <v>270</v>
      </c>
      <c r="E710" s="353">
        <v>0.17</v>
      </c>
      <c r="F710" s="77"/>
    </row>
    <row r="711" spans="1:6" ht="13.5">
      <c r="A711" s="353">
        <v>88829</v>
      </c>
      <c r="B711" s="357" t="s">
        <v>944</v>
      </c>
      <c r="C711" s="357" t="s">
        <v>138</v>
      </c>
      <c r="D711" s="357" t="s">
        <v>350</v>
      </c>
      <c r="E711" s="353">
        <v>0.72</v>
      </c>
      <c r="F711" s="77"/>
    </row>
    <row r="712" spans="1:6" ht="13.5">
      <c r="A712" s="353">
        <v>88832</v>
      </c>
      <c r="B712" s="357" t="s">
        <v>945</v>
      </c>
      <c r="C712" s="357" t="s">
        <v>138</v>
      </c>
      <c r="D712" s="357" t="s">
        <v>270</v>
      </c>
      <c r="E712" s="353">
        <v>22.03</v>
      </c>
      <c r="F712" s="77"/>
    </row>
    <row r="713" spans="1:6" ht="13.5">
      <c r="A713" s="353">
        <v>88834</v>
      </c>
      <c r="B713" s="357" t="s">
        <v>946</v>
      </c>
      <c r="C713" s="357" t="s">
        <v>138</v>
      </c>
      <c r="D713" s="357" t="s">
        <v>270</v>
      </c>
      <c r="E713" s="353">
        <v>5.66</v>
      </c>
      <c r="F713" s="77"/>
    </row>
    <row r="714" spans="1:6" ht="13.5">
      <c r="A714" s="353">
        <v>88835</v>
      </c>
      <c r="B714" s="357" t="s">
        <v>947</v>
      </c>
      <c r="C714" s="357" t="s">
        <v>138</v>
      </c>
      <c r="D714" s="357" t="s">
        <v>270</v>
      </c>
      <c r="E714" s="353">
        <v>27.54</v>
      </c>
      <c r="F714" s="77"/>
    </row>
    <row r="715" spans="1:6" ht="13.5">
      <c r="A715" s="353">
        <v>88836</v>
      </c>
      <c r="B715" s="357" t="s">
        <v>948</v>
      </c>
      <c r="C715" s="357" t="s">
        <v>138</v>
      </c>
      <c r="D715" s="357" t="s">
        <v>196</v>
      </c>
      <c r="E715" s="353">
        <v>53.91</v>
      </c>
      <c r="F715" s="77"/>
    </row>
    <row r="716" spans="1:6" ht="13.5">
      <c r="A716" s="353">
        <v>88839</v>
      </c>
      <c r="B716" s="357" t="s">
        <v>949</v>
      </c>
      <c r="C716" s="357" t="s">
        <v>138</v>
      </c>
      <c r="D716" s="357" t="s">
        <v>270</v>
      </c>
      <c r="E716" s="353">
        <v>16.940000000000001</v>
      </c>
      <c r="F716" s="77"/>
    </row>
    <row r="717" spans="1:6" ht="13.5">
      <c r="A717" s="353">
        <v>88840</v>
      </c>
      <c r="B717" s="357" t="s">
        <v>950</v>
      </c>
      <c r="C717" s="357" t="s">
        <v>138</v>
      </c>
      <c r="D717" s="357" t="s">
        <v>270</v>
      </c>
      <c r="E717" s="353">
        <v>7.24</v>
      </c>
      <c r="F717" s="77"/>
    </row>
    <row r="718" spans="1:6" ht="13.5">
      <c r="A718" s="353">
        <v>88841</v>
      </c>
      <c r="B718" s="357" t="s">
        <v>951</v>
      </c>
      <c r="C718" s="357" t="s">
        <v>138</v>
      </c>
      <c r="D718" s="357" t="s">
        <v>270</v>
      </c>
      <c r="E718" s="353">
        <v>30.29</v>
      </c>
      <c r="F718" s="77"/>
    </row>
    <row r="719" spans="1:6" ht="13.5">
      <c r="A719" s="353">
        <v>88842</v>
      </c>
      <c r="B719" s="357" t="s">
        <v>952</v>
      </c>
      <c r="C719" s="357" t="s">
        <v>138</v>
      </c>
      <c r="D719" s="357" t="s">
        <v>196</v>
      </c>
      <c r="E719" s="353">
        <v>61.28</v>
      </c>
      <c r="F719" s="77"/>
    </row>
    <row r="720" spans="1:6" ht="13.5">
      <c r="A720" s="353">
        <v>88847</v>
      </c>
      <c r="B720" s="357" t="s">
        <v>953</v>
      </c>
      <c r="C720" s="357" t="s">
        <v>138</v>
      </c>
      <c r="D720" s="357" t="s">
        <v>270</v>
      </c>
      <c r="E720" s="353">
        <v>14.55</v>
      </c>
      <c r="F720" s="77"/>
    </row>
    <row r="721" spans="1:6" ht="13.5">
      <c r="A721" s="353">
        <v>88848</v>
      </c>
      <c r="B721" s="357" t="s">
        <v>954</v>
      </c>
      <c r="C721" s="357" t="s">
        <v>138</v>
      </c>
      <c r="D721" s="357" t="s">
        <v>270</v>
      </c>
      <c r="E721" s="353">
        <v>5.81</v>
      </c>
      <c r="F721" s="77"/>
    </row>
    <row r="722" spans="1:6" ht="13.5">
      <c r="A722" s="353">
        <v>88853</v>
      </c>
      <c r="B722" s="357" t="s">
        <v>955</v>
      </c>
      <c r="C722" s="357" t="s">
        <v>138</v>
      </c>
      <c r="D722" s="357" t="s">
        <v>350</v>
      </c>
      <c r="E722" s="353">
        <v>0.2</v>
      </c>
      <c r="F722" s="77"/>
    </row>
    <row r="723" spans="1:6" ht="13.5">
      <c r="A723" s="353">
        <v>88854</v>
      </c>
      <c r="B723" s="357" t="s">
        <v>956</v>
      </c>
      <c r="C723" s="357" t="s">
        <v>138</v>
      </c>
      <c r="D723" s="357" t="s">
        <v>350</v>
      </c>
      <c r="E723" s="353">
        <v>0.04</v>
      </c>
      <c r="F723" s="77"/>
    </row>
    <row r="724" spans="1:6" ht="13.5">
      <c r="A724" s="353">
        <v>88855</v>
      </c>
      <c r="B724" s="357" t="s">
        <v>957</v>
      </c>
      <c r="C724" s="357" t="s">
        <v>138</v>
      </c>
      <c r="D724" s="357" t="s">
        <v>270</v>
      </c>
      <c r="E724" s="353">
        <v>1.67</v>
      </c>
      <c r="F724" s="77"/>
    </row>
    <row r="725" spans="1:6" ht="13.5">
      <c r="A725" s="353">
        <v>88856</v>
      </c>
      <c r="B725" s="357" t="s">
        <v>958</v>
      </c>
      <c r="C725" s="357" t="s">
        <v>138</v>
      </c>
      <c r="D725" s="357" t="s">
        <v>270</v>
      </c>
      <c r="E725" s="353">
        <v>0.44</v>
      </c>
      <c r="F725" s="77"/>
    </row>
    <row r="726" spans="1:6" ht="13.5">
      <c r="A726" s="353">
        <v>88857</v>
      </c>
      <c r="B726" s="357" t="s">
        <v>959</v>
      </c>
      <c r="C726" s="357" t="s">
        <v>138</v>
      </c>
      <c r="D726" s="357" t="s">
        <v>270</v>
      </c>
      <c r="E726" s="353">
        <v>13.64</v>
      </c>
      <c r="F726" s="77"/>
    </row>
    <row r="727" spans="1:6" ht="13.5">
      <c r="A727" s="353">
        <v>88858</v>
      </c>
      <c r="B727" s="357" t="s">
        <v>960</v>
      </c>
      <c r="C727" s="357" t="s">
        <v>138</v>
      </c>
      <c r="D727" s="357" t="s">
        <v>270</v>
      </c>
      <c r="E727" s="353">
        <v>3.5</v>
      </c>
      <c r="F727" s="77"/>
    </row>
    <row r="728" spans="1:6" ht="13.5">
      <c r="A728" s="353">
        <v>88859</v>
      </c>
      <c r="B728" s="357" t="s">
        <v>961</v>
      </c>
      <c r="C728" s="357" t="s">
        <v>138</v>
      </c>
      <c r="D728" s="357" t="s">
        <v>270</v>
      </c>
      <c r="E728" s="353">
        <v>12.13</v>
      </c>
      <c r="F728" s="77"/>
    </row>
    <row r="729" spans="1:6" ht="13.5">
      <c r="A729" s="353">
        <v>88860</v>
      </c>
      <c r="B729" s="357" t="s">
        <v>962</v>
      </c>
      <c r="C729" s="357" t="s">
        <v>138</v>
      </c>
      <c r="D729" s="357" t="s">
        <v>270</v>
      </c>
      <c r="E729" s="353">
        <v>3.11</v>
      </c>
      <c r="F729" s="77"/>
    </row>
    <row r="730" spans="1:6" ht="13.5">
      <c r="A730" s="353">
        <v>88900</v>
      </c>
      <c r="B730" s="357" t="s">
        <v>963</v>
      </c>
      <c r="C730" s="357" t="s">
        <v>138</v>
      </c>
      <c r="D730" s="357" t="s">
        <v>270</v>
      </c>
      <c r="E730" s="353">
        <v>25.69</v>
      </c>
      <c r="F730" s="77"/>
    </row>
    <row r="731" spans="1:6" ht="13.5">
      <c r="A731" s="353">
        <v>88902</v>
      </c>
      <c r="B731" s="357" t="s">
        <v>964</v>
      </c>
      <c r="C731" s="357" t="s">
        <v>138</v>
      </c>
      <c r="D731" s="357" t="s">
        <v>270</v>
      </c>
      <c r="E731" s="353">
        <v>6.6</v>
      </c>
      <c r="F731" s="77"/>
    </row>
    <row r="732" spans="1:6" ht="13.5">
      <c r="A732" s="353">
        <v>88903</v>
      </c>
      <c r="B732" s="357" t="s">
        <v>965</v>
      </c>
      <c r="C732" s="357" t="s">
        <v>138</v>
      </c>
      <c r="D732" s="357" t="s">
        <v>270</v>
      </c>
      <c r="E732" s="353">
        <v>32.119999999999997</v>
      </c>
      <c r="F732" s="77"/>
    </row>
    <row r="733" spans="1:6" ht="13.5">
      <c r="A733" s="353">
        <v>88904</v>
      </c>
      <c r="B733" s="357" t="s">
        <v>966</v>
      </c>
      <c r="C733" s="357" t="s">
        <v>138</v>
      </c>
      <c r="D733" s="357" t="s">
        <v>196</v>
      </c>
      <c r="E733" s="353">
        <v>75.95</v>
      </c>
      <c r="F733" s="77"/>
    </row>
    <row r="734" spans="1:6" ht="13.5">
      <c r="A734" s="353">
        <v>89009</v>
      </c>
      <c r="B734" s="357" t="s">
        <v>967</v>
      </c>
      <c r="C734" s="357" t="s">
        <v>138</v>
      </c>
      <c r="D734" s="357" t="s">
        <v>270</v>
      </c>
      <c r="E734" s="353">
        <v>20.99</v>
      </c>
      <c r="F734" s="77"/>
    </row>
    <row r="735" spans="1:6" ht="13.5">
      <c r="A735" s="353">
        <v>89010</v>
      </c>
      <c r="B735" s="357" t="s">
        <v>968</v>
      </c>
      <c r="C735" s="357" t="s">
        <v>138</v>
      </c>
      <c r="D735" s="357" t="s">
        <v>270</v>
      </c>
      <c r="E735" s="353">
        <v>8.9700000000000006</v>
      </c>
      <c r="F735" s="77"/>
    </row>
    <row r="736" spans="1:6" ht="13.5">
      <c r="A736" s="353">
        <v>89011</v>
      </c>
      <c r="B736" s="357" t="s">
        <v>969</v>
      </c>
      <c r="C736" s="357" t="s">
        <v>138</v>
      </c>
      <c r="D736" s="357" t="s">
        <v>270</v>
      </c>
      <c r="E736" s="353">
        <v>13.16</v>
      </c>
      <c r="F736" s="77"/>
    </row>
    <row r="737" spans="1:6" ht="13.5">
      <c r="A737" s="353">
        <v>89012</v>
      </c>
      <c r="B737" s="357" t="s">
        <v>970</v>
      </c>
      <c r="C737" s="357" t="s">
        <v>138</v>
      </c>
      <c r="D737" s="357" t="s">
        <v>270</v>
      </c>
      <c r="E737" s="353">
        <v>3.38</v>
      </c>
      <c r="F737" s="77"/>
    </row>
    <row r="738" spans="1:6" ht="13.5">
      <c r="A738" s="353">
        <v>89013</v>
      </c>
      <c r="B738" s="357" t="s">
        <v>971</v>
      </c>
      <c r="C738" s="357" t="s">
        <v>138</v>
      </c>
      <c r="D738" s="357" t="s">
        <v>270</v>
      </c>
      <c r="E738" s="353">
        <v>68.760000000000005</v>
      </c>
      <c r="F738" s="77"/>
    </row>
    <row r="739" spans="1:6" ht="13.5">
      <c r="A739" s="353">
        <v>89014</v>
      </c>
      <c r="B739" s="357" t="s">
        <v>972</v>
      </c>
      <c r="C739" s="357" t="s">
        <v>138</v>
      </c>
      <c r="D739" s="357" t="s">
        <v>270</v>
      </c>
      <c r="E739" s="353">
        <v>29.4</v>
      </c>
      <c r="F739" s="77"/>
    </row>
    <row r="740" spans="1:6" ht="13.5">
      <c r="A740" s="353">
        <v>89015</v>
      </c>
      <c r="B740" s="357" t="s">
        <v>973</v>
      </c>
      <c r="C740" s="357" t="s">
        <v>138</v>
      </c>
      <c r="D740" s="357" t="s">
        <v>270</v>
      </c>
      <c r="E740" s="353">
        <v>1.93</v>
      </c>
      <c r="F740" s="77"/>
    </row>
    <row r="741" spans="1:6" ht="13.5">
      <c r="A741" s="353">
        <v>89016</v>
      </c>
      <c r="B741" s="357" t="s">
        <v>974</v>
      </c>
      <c r="C741" s="357" t="s">
        <v>138</v>
      </c>
      <c r="D741" s="357" t="s">
        <v>270</v>
      </c>
      <c r="E741" s="353">
        <v>0.49</v>
      </c>
      <c r="F741" s="77"/>
    </row>
    <row r="742" spans="1:6" ht="13.5">
      <c r="A742" s="353">
        <v>89017</v>
      </c>
      <c r="B742" s="357" t="s">
        <v>975</v>
      </c>
      <c r="C742" s="357" t="s">
        <v>138</v>
      </c>
      <c r="D742" s="357" t="s">
        <v>270</v>
      </c>
      <c r="E742" s="353">
        <v>20.86</v>
      </c>
      <c r="F742" s="77"/>
    </row>
    <row r="743" spans="1:6" ht="13.5">
      <c r="A743" s="353">
        <v>89018</v>
      </c>
      <c r="B743" s="357" t="s">
        <v>976</v>
      </c>
      <c r="C743" s="357" t="s">
        <v>138</v>
      </c>
      <c r="D743" s="357" t="s">
        <v>270</v>
      </c>
      <c r="E743" s="353">
        <v>8.92</v>
      </c>
      <c r="F743" s="77"/>
    </row>
    <row r="744" spans="1:6" ht="13.5">
      <c r="A744" s="353">
        <v>89019</v>
      </c>
      <c r="B744" s="357" t="s">
        <v>977</v>
      </c>
      <c r="C744" s="357" t="s">
        <v>138</v>
      </c>
      <c r="D744" s="357" t="s">
        <v>270</v>
      </c>
      <c r="E744" s="353">
        <v>0.22</v>
      </c>
      <c r="F744" s="77"/>
    </row>
    <row r="745" spans="1:6" ht="13.5">
      <c r="A745" s="353">
        <v>89020</v>
      </c>
      <c r="B745" s="357" t="s">
        <v>978</v>
      </c>
      <c r="C745" s="357" t="s">
        <v>138</v>
      </c>
      <c r="D745" s="357" t="s">
        <v>270</v>
      </c>
      <c r="E745" s="353">
        <v>0.05</v>
      </c>
      <c r="F745" s="77"/>
    </row>
    <row r="746" spans="1:6" ht="13.5">
      <c r="A746" s="353">
        <v>89023</v>
      </c>
      <c r="B746" s="357" t="s">
        <v>979</v>
      </c>
      <c r="C746" s="357" t="s">
        <v>138</v>
      </c>
      <c r="D746" s="357" t="s">
        <v>270</v>
      </c>
      <c r="E746" s="353">
        <v>2.21</v>
      </c>
      <c r="F746" s="77"/>
    </row>
    <row r="747" spans="1:6" ht="13.5">
      <c r="A747" s="353">
        <v>89024</v>
      </c>
      <c r="B747" s="357" t="s">
        <v>980</v>
      </c>
      <c r="C747" s="357" t="s">
        <v>138</v>
      </c>
      <c r="D747" s="357" t="s">
        <v>270</v>
      </c>
      <c r="E747" s="353">
        <v>0.88</v>
      </c>
      <c r="F747" s="77"/>
    </row>
    <row r="748" spans="1:6" ht="13.5">
      <c r="A748" s="353">
        <v>89025</v>
      </c>
      <c r="B748" s="357" t="s">
        <v>981</v>
      </c>
      <c r="C748" s="357" t="s">
        <v>138</v>
      </c>
      <c r="D748" s="357" t="s">
        <v>270</v>
      </c>
      <c r="E748" s="353">
        <v>4.1500000000000004</v>
      </c>
      <c r="F748" s="77"/>
    </row>
    <row r="749" spans="1:6" ht="13.5">
      <c r="A749" s="353">
        <v>89026</v>
      </c>
      <c r="B749" s="357" t="s">
        <v>982</v>
      </c>
      <c r="C749" s="357" t="s">
        <v>138</v>
      </c>
      <c r="D749" s="357" t="s">
        <v>196</v>
      </c>
      <c r="E749" s="353">
        <v>145.78</v>
      </c>
      <c r="F749" s="77"/>
    </row>
    <row r="750" spans="1:6" ht="13.5">
      <c r="A750" s="353">
        <v>89029</v>
      </c>
      <c r="B750" s="357" t="s">
        <v>983</v>
      </c>
      <c r="C750" s="357" t="s">
        <v>138</v>
      </c>
      <c r="D750" s="357" t="s">
        <v>270</v>
      </c>
      <c r="E750" s="353">
        <v>16.190000000000001</v>
      </c>
      <c r="F750" s="77"/>
    </row>
    <row r="751" spans="1:6" ht="13.5">
      <c r="A751" s="353">
        <v>89030</v>
      </c>
      <c r="B751" s="357" t="s">
        <v>984</v>
      </c>
      <c r="C751" s="357" t="s">
        <v>138</v>
      </c>
      <c r="D751" s="357" t="s">
        <v>270</v>
      </c>
      <c r="E751" s="353">
        <v>6.92</v>
      </c>
      <c r="F751" s="77"/>
    </row>
    <row r="752" spans="1:6" ht="13.5">
      <c r="A752" s="353">
        <v>89033</v>
      </c>
      <c r="B752" s="357" t="s">
        <v>985</v>
      </c>
      <c r="C752" s="357" t="s">
        <v>138</v>
      </c>
      <c r="D752" s="357" t="s">
        <v>270</v>
      </c>
      <c r="E752" s="353">
        <v>6.71</v>
      </c>
      <c r="F752" s="77"/>
    </row>
    <row r="753" spans="1:6" ht="13.5">
      <c r="A753" s="353">
        <v>89034</v>
      </c>
      <c r="B753" s="357" t="s">
        <v>986</v>
      </c>
      <c r="C753" s="357" t="s">
        <v>138</v>
      </c>
      <c r="D753" s="357" t="s">
        <v>270</v>
      </c>
      <c r="E753" s="353">
        <v>1.76</v>
      </c>
      <c r="F753" s="77"/>
    </row>
    <row r="754" spans="1:6" ht="13.5">
      <c r="A754" s="353">
        <v>89128</v>
      </c>
      <c r="B754" s="357" t="s">
        <v>987</v>
      </c>
      <c r="C754" s="357" t="s">
        <v>138</v>
      </c>
      <c r="D754" s="357" t="s">
        <v>270</v>
      </c>
      <c r="E754" s="353">
        <v>20.16</v>
      </c>
      <c r="F754" s="77"/>
    </row>
    <row r="755" spans="1:6" ht="13.5">
      <c r="A755" s="353">
        <v>89129</v>
      </c>
      <c r="B755" s="357" t="s">
        <v>988</v>
      </c>
      <c r="C755" s="357" t="s">
        <v>138</v>
      </c>
      <c r="D755" s="357" t="s">
        <v>270</v>
      </c>
      <c r="E755" s="353">
        <v>5.18</v>
      </c>
      <c r="F755" s="77"/>
    </row>
    <row r="756" spans="1:6" ht="13.5">
      <c r="A756" s="353">
        <v>89130</v>
      </c>
      <c r="B756" s="357" t="s">
        <v>989</v>
      </c>
      <c r="C756" s="357" t="s">
        <v>138</v>
      </c>
      <c r="D756" s="357" t="s">
        <v>270</v>
      </c>
      <c r="E756" s="353">
        <v>27.95</v>
      </c>
      <c r="F756" s="77"/>
    </row>
    <row r="757" spans="1:6" ht="13.5">
      <c r="A757" s="353">
        <v>89131</v>
      </c>
      <c r="B757" s="357" t="s">
        <v>990</v>
      </c>
      <c r="C757" s="357" t="s">
        <v>138</v>
      </c>
      <c r="D757" s="357" t="s">
        <v>270</v>
      </c>
      <c r="E757" s="353">
        <v>7.18</v>
      </c>
      <c r="F757" s="77"/>
    </row>
    <row r="758" spans="1:6" ht="13.5">
      <c r="A758" s="353">
        <v>89210</v>
      </c>
      <c r="B758" s="357" t="s">
        <v>991</v>
      </c>
      <c r="C758" s="357" t="s">
        <v>138</v>
      </c>
      <c r="D758" s="357" t="s">
        <v>270</v>
      </c>
      <c r="E758" s="353">
        <v>14.7</v>
      </c>
      <c r="F758" s="77"/>
    </row>
    <row r="759" spans="1:6" ht="13.5">
      <c r="A759" s="353">
        <v>89211</v>
      </c>
      <c r="B759" s="357" t="s">
        <v>992</v>
      </c>
      <c r="C759" s="357" t="s">
        <v>138</v>
      </c>
      <c r="D759" s="357" t="s">
        <v>270</v>
      </c>
      <c r="E759" s="353">
        <v>3.86</v>
      </c>
      <c r="F759" s="77"/>
    </row>
    <row r="760" spans="1:6" ht="13.5">
      <c r="A760" s="353">
        <v>89212</v>
      </c>
      <c r="B760" s="357" t="s">
        <v>993</v>
      </c>
      <c r="C760" s="357" t="s">
        <v>138</v>
      </c>
      <c r="D760" s="357" t="s">
        <v>270</v>
      </c>
      <c r="E760" s="353">
        <v>14.08</v>
      </c>
      <c r="F760" s="77"/>
    </row>
    <row r="761" spans="1:6" ht="13.5">
      <c r="A761" s="353">
        <v>89213</v>
      </c>
      <c r="B761" s="357" t="s">
        <v>994</v>
      </c>
      <c r="C761" s="357" t="s">
        <v>138</v>
      </c>
      <c r="D761" s="357" t="s">
        <v>270</v>
      </c>
      <c r="E761" s="353">
        <v>4.22</v>
      </c>
      <c r="F761" s="77"/>
    </row>
    <row r="762" spans="1:6" ht="13.5">
      <c r="A762" s="353">
        <v>89214</v>
      </c>
      <c r="B762" s="357" t="s">
        <v>995</v>
      </c>
      <c r="C762" s="357" t="s">
        <v>138</v>
      </c>
      <c r="D762" s="357" t="s">
        <v>270</v>
      </c>
      <c r="E762" s="353">
        <v>13.21</v>
      </c>
      <c r="F762" s="77"/>
    </row>
    <row r="763" spans="1:6" ht="13.5">
      <c r="A763" s="353">
        <v>89215</v>
      </c>
      <c r="B763" s="357" t="s">
        <v>996</v>
      </c>
      <c r="C763" s="357" t="s">
        <v>138</v>
      </c>
      <c r="D763" s="357" t="s">
        <v>196</v>
      </c>
      <c r="E763" s="353">
        <v>78.430000000000007</v>
      </c>
      <c r="F763" s="77"/>
    </row>
    <row r="764" spans="1:6" ht="13.5">
      <c r="A764" s="353">
        <v>89221</v>
      </c>
      <c r="B764" s="357" t="s">
        <v>997</v>
      </c>
      <c r="C764" s="357" t="s">
        <v>138</v>
      </c>
      <c r="D764" s="357" t="s">
        <v>270</v>
      </c>
      <c r="E764" s="353">
        <v>0.77</v>
      </c>
      <c r="F764" s="77"/>
    </row>
    <row r="765" spans="1:6" ht="13.5">
      <c r="A765" s="353">
        <v>89222</v>
      </c>
      <c r="B765" s="357" t="s">
        <v>998</v>
      </c>
      <c r="C765" s="357" t="s">
        <v>138</v>
      </c>
      <c r="D765" s="357" t="s">
        <v>270</v>
      </c>
      <c r="E765" s="353">
        <v>0.17</v>
      </c>
      <c r="F765" s="77"/>
    </row>
    <row r="766" spans="1:6" ht="13.5">
      <c r="A766" s="353">
        <v>89223</v>
      </c>
      <c r="B766" s="357" t="s">
        <v>999</v>
      </c>
      <c r="C766" s="357" t="s">
        <v>138</v>
      </c>
      <c r="D766" s="357" t="s">
        <v>270</v>
      </c>
      <c r="E766" s="353">
        <v>0.72</v>
      </c>
      <c r="F766" s="77"/>
    </row>
    <row r="767" spans="1:6" ht="13.5">
      <c r="A767" s="353">
        <v>89224</v>
      </c>
      <c r="B767" s="357" t="s">
        <v>1000</v>
      </c>
      <c r="C767" s="357" t="s">
        <v>138</v>
      </c>
      <c r="D767" s="357" t="s">
        <v>350</v>
      </c>
      <c r="E767" s="353">
        <v>1.45</v>
      </c>
      <c r="F767" s="77"/>
    </row>
    <row r="768" spans="1:6" ht="13.5">
      <c r="A768" s="353">
        <v>89228</v>
      </c>
      <c r="B768" s="357" t="s">
        <v>1001</v>
      </c>
      <c r="C768" s="357" t="s">
        <v>138</v>
      </c>
      <c r="D768" s="357" t="s">
        <v>270</v>
      </c>
      <c r="E768" s="353">
        <v>21.3</v>
      </c>
      <c r="F768" s="77"/>
    </row>
    <row r="769" spans="1:6" ht="13.5">
      <c r="A769" s="353">
        <v>89229</v>
      </c>
      <c r="B769" s="357" t="s">
        <v>1002</v>
      </c>
      <c r="C769" s="357" t="s">
        <v>138</v>
      </c>
      <c r="D769" s="357" t="s">
        <v>270</v>
      </c>
      <c r="E769" s="353">
        <v>7.29</v>
      </c>
      <c r="F769" s="77"/>
    </row>
    <row r="770" spans="1:6" ht="13.5">
      <c r="A770" s="353">
        <v>89230</v>
      </c>
      <c r="B770" s="357" t="s">
        <v>1003</v>
      </c>
      <c r="C770" s="357" t="s">
        <v>138</v>
      </c>
      <c r="D770" s="357" t="s">
        <v>270</v>
      </c>
      <c r="E770" s="353">
        <v>71.66</v>
      </c>
      <c r="F770" s="77"/>
    </row>
    <row r="771" spans="1:6" ht="13.5">
      <c r="A771" s="353">
        <v>89231</v>
      </c>
      <c r="B771" s="357" t="s">
        <v>1004</v>
      </c>
      <c r="C771" s="357" t="s">
        <v>138</v>
      </c>
      <c r="D771" s="357" t="s">
        <v>270</v>
      </c>
      <c r="E771" s="353">
        <v>21.48</v>
      </c>
      <c r="F771" s="77"/>
    </row>
    <row r="772" spans="1:6" ht="13.5">
      <c r="A772" s="353">
        <v>89232</v>
      </c>
      <c r="B772" s="357" t="s">
        <v>1005</v>
      </c>
      <c r="C772" s="357" t="s">
        <v>138</v>
      </c>
      <c r="D772" s="357" t="s">
        <v>270</v>
      </c>
      <c r="E772" s="353">
        <v>127.83</v>
      </c>
      <c r="F772" s="77"/>
    </row>
    <row r="773" spans="1:6" ht="13.5">
      <c r="A773" s="353">
        <v>89233</v>
      </c>
      <c r="B773" s="357" t="s">
        <v>1006</v>
      </c>
      <c r="C773" s="357" t="s">
        <v>138</v>
      </c>
      <c r="D773" s="357" t="s">
        <v>196</v>
      </c>
      <c r="E773" s="353">
        <v>101.94</v>
      </c>
      <c r="F773" s="77"/>
    </row>
    <row r="774" spans="1:6" ht="13.5">
      <c r="A774" s="353">
        <v>89236</v>
      </c>
      <c r="B774" s="357" t="s">
        <v>1007</v>
      </c>
      <c r="C774" s="357" t="s">
        <v>138</v>
      </c>
      <c r="D774" s="357" t="s">
        <v>270</v>
      </c>
      <c r="E774" s="353">
        <v>167.41</v>
      </c>
      <c r="F774" s="77"/>
    </row>
    <row r="775" spans="1:6" ht="13.5">
      <c r="A775" s="353">
        <v>89237</v>
      </c>
      <c r="B775" s="357" t="s">
        <v>1008</v>
      </c>
      <c r="C775" s="357" t="s">
        <v>138</v>
      </c>
      <c r="D775" s="357" t="s">
        <v>270</v>
      </c>
      <c r="E775" s="353">
        <v>50.19</v>
      </c>
      <c r="F775" s="77"/>
    </row>
    <row r="776" spans="1:6" ht="13.5">
      <c r="A776" s="353">
        <v>89238</v>
      </c>
      <c r="B776" s="357" t="s">
        <v>1009</v>
      </c>
      <c r="C776" s="357" t="s">
        <v>138</v>
      </c>
      <c r="D776" s="357" t="s">
        <v>270</v>
      </c>
      <c r="E776" s="353">
        <v>298.63</v>
      </c>
      <c r="F776" s="77"/>
    </row>
    <row r="777" spans="1:6" ht="13.5">
      <c r="A777" s="353">
        <v>89239</v>
      </c>
      <c r="B777" s="357" t="s">
        <v>1010</v>
      </c>
      <c r="C777" s="357" t="s">
        <v>138</v>
      </c>
      <c r="D777" s="357" t="s">
        <v>196</v>
      </c>
      <c r="E777" s="353">
        <v>269.58</v>
      </c>
      <c r="F777" s="77"/>
    </row>
    <row r="778" spans="1:6" ht="13.5">
      <c r="A778" s="353">
        <v>89240</v>
      </c>
      <c r="B778" s="357" t="s">
        <v>1011</v>
      </c>
      <c r="C778" s="357" t="s">
        <v>138</v>
      </c>
      <c r="D778" s="357" t="s">
        <v>270</v>
      </c>
      <c r="E778" s="353">
        <v>51.38</v>
      </c>
      <c r="F778" s="77"/>
    </row>
    <row r="779" spans="1:6" ht="13.5">
      <c r="A779" s="353">
        <v>89241</v>
      </c>
      <c r="B779" s="357" t="s">
        <v>1012</v>
      </c>
      <c r="C779" s="357" t="s">
        <v>138</v>
      </c>
      <c r="D779" s="357" t="s">
        <v>270</v>
      </c>
      <c r="E779" s="353">
        <v>17.59</v>
      </c>
      <c r="F779" s="77"/>
    </row>
    <row r="780" spans="1:6" ht="13.5">
      <c r="A780" s="353">
        <v>89246</v>
      </c>
      <c r="B780" s="357" t="s">
        <v>1013</v>
      </c>
      <c r="C780" s="357" t="s">
        <v>138</v>
      </c>
      <c r="D780" s="357" t="s">
        <v>270</v>
      </c>
      <c r="E780" s="353">
        <v>145.47</v>
      </c>
      <c r="F780" s="77"/>
    </row>
    <row r="781" spans="1:6" ht="13.5">
      <c r="A781" s="353">
        <v>89247</v>
      </c>
      <c r="B781" s="357" t="s">
        <v>1014</v>
      </c>
      <c r="C781" s="357" t="s">
        <v>138</v>
      </c>
      <c r="D781" s="357" t="s">
        <v>270</v>
      </c>
      <c r="E781" s="353">
        <v>43.61</v>
      </c>
      <c r="F781" s="77"/>
    </row>
    <row r="782" spans="1:6" ht="13.5">
      <c r="A782" s="353">
        <v>89248</v>
      </c>
      <c r="B782" s="357" t="s">
        <v>1015</v>
      </c>
      <c r="C782" s="357" t="s">
        <v>138</v>
      </c>
      <c r="D782" s="357" t="s">
        <v>270</v>
      </c>
      <c r="E782" s="353">
        <v>259.49</v>
      </c>
      <c r="F782" s="77"/>
    </row>
    <row r="783" spans="1:6" ht="13.5">
      <c r="A783" s="353">
        <v>89249</v>
      </c>
      <c r="B783" s="357" t="s">
        <v>1016</v>
      </c>
      <c r="C783" s="357" t="s">
        <v>138</v>
      </c>
      <c r="D783" s="357" t="s">
        <v>196</v>
      </c>
      <c r="E783" s="353">
        <v>206.84</v>
      </c>
      <c r="F783" s="77"/>
    </row>
    <row r="784" spans="1:6" ht="13.5">
      <c r="A784" s="353">
        <v>89253</v>
      </c>
      <c r="B784" s="357" t="s">
        <v>1017</v>
      </c>
      <c r="C784" s="357" t="s">
        <v>138</v>
      </c>
      <c r="D784" s="357" t="s">
        <v>270</v>
      </c>
      <c r="E784" s="353">
        <v>42.1</v>
      </c>
      <c r="F784" s="77"/>
    </row>
    <row r="785" spans="1:6" ht="13.5">
      <c r="A785" s="353">
        <v>89254</v>
      </c>
      <c r="B785" s="357" t="s">
        <v>1018</v>
      </c>
      <c r="C785" s="357" t="s">
        <v>138</v>
      </c>
      <c r="D785" s="357" t="s">
        <v>270</v>
      </c>
      <c r="E785" s="353">
        <v>14.42</v>
      </c>
      <c r="F785" s="77"/>
    </row>
    <row r="786" spans="1:6" ht="13.5">
      <c r="A786" s="353">
        <v>89255</v>
      </c>
      <c r="B786" s="357" t="s">
        <v>1019</v>
      </c>
      <c r="C786" s="357" t="s">
        <v>138</v>
      </c>
      <c r="D786" s="357" t="s">
        <v>270</v>
      </c>
      <c r="E786" s="353">
        <v>67.680000000000007</v>
      </c>
      <c r="F786" s="77"/>
    </row>
    <row r="787" spans="1:6" ht="13.5">
      <c r="A787" s="353">
        <v>89256</v>
      </c>
      <c r="B787" s="357" t="s">
        <v>1020</v>
      </c>
      <c r="C787" s="357" t="s">
        <v>138</v>
      </c>
      <c r="D787" s="357" t="s">
        <v>196</v>
      </c>
      <c r="E787" s="353">
        <v>49.01</v>
      </c>
      <c r="F787" s="77"/>
    </row>
    <row r="788" spans="1:6" ht="13.5">
      <c r="A788" s="353">
        <v>89259</v>
      </c>
      <c r="B788" s="357" t="s">
        <v>1021</v>
      </c>
      <c r="C788" s="357" t="s">
        <v>138</v>
      </c>
      <c r="D788" s="357" t="s">
        <v>270</v>
      </c>
      <c r="E788" s="353">
        <v>9.24</v>
      </c>
      <c r="F788" s="77"/>
    </row>
    <row r="789" spans="1:6" ht="13.5">
      <c r="A789" s="353">
        <v>89260</v>
      </c>
      <c r="B789" s="357" t="s">
        <v>1022</v>
      </c>
      <c r="C789" s="357" t="s">
        <v>138</v>
      </c>
      <c r="D789" s="357" t="s">
        <v>270</v>
      </c>
      <c r="E789" s="353">
        <v>3.69</v>
      </c>
      <c r="F789" s="77"/>
    </row>
    <row r="790" spans="1:6" ht="13.5">
      <c r="A790" s="353">
        <v>89262</v>
      </c>
      <c r="B790" s="357" t="s">
        <v>1023</v>
      </c>
      <c r="C790" s="357" t="s">
        <v>138</v>
      </c>
      <c r="D790" s="357" t="s">
        <v>270</v>
      </c>
      <c r="E790" s="353">
        <v>17.34</v>
      </c>
      <c r="F790" s="77"/>
    </row>
    <row r="791" spans="1:6" ht="13.5">
      <c r="A791" s="353">
        <v>89264</v>
      </c>
      <c r="B791" s="357" t="s">
        <v>1024</v>
      </c>
      <c r="C791" s="357" t="s">
        <v>138</v>
      </c>
      <c r="D791" s="357" t="s">
        <v>270</v>
      </c>
      <c r="E791" s="353">
        <v>7.46</v>
      </c>
      <c r="F791" s="77"/>
    </row>
    <row r="792" spans="1:6" ht="13.5">
      <c r="A792" s="353">
        <v>89265</v>
      </c>
      <c r="B792" s="357" t="s">
        <v>1025</v>
      </c>
      <c r="C792" s="357" t="s">
        <v>138</v>
      </c>
      <c r="D792" s="357" t="s">
        <v>270</v>
      </c>
      <c r="E792" s="353">
        <v>2.98</v>
      </c>
      <c r="F792" s="77"/>
    </row>
    <row r="793" spans="1:6" ht="13.5">
      <c r="A793" s="353">
        <v>89266</v>
      </c>
      <c r="B793" s="357" t="s">
        <v>1026</v>
      </c>
      <c r="C793" s="357" t="s">
        <v>138</v>
      </c>
      <c r="D793" s="357" t="s">
        <v>270</v>
      </c>
      <c r="E793" s="353">
        <v>0.6</v>
      </c>
      <c r="F793" s="77"/>
    </row>
    <row r="794" spans="1:6" ht="13.5">
      <c r="A794" s="353">
        <v>89267</v>
      </c>
      <c r="B794" s="357" t="s">
        <v>1027</v>
      </c>
      <c r="C794" s="357" t="s">
        <v>138</v>
      </c>
      <c r="D794" s="357" t="s">
        <v>270</v>
      </c>
      <c r="E794" s="353">
        <v>24.51</v>
      </c>
      <c r="F794" s="77"/>
    </row>
    <row r="795" spans="1:6" ht="13.5">
      <c r="A795" s="353">
        <v>89268</v>
      </c>
      <c r="B795" s="357" t="s">
        <v>1028</v>
      </c>
      <c r="C795" s="357" t="s">
        <v>138</v>
      </c>
      <c r="D795" s="357" t="s">
        <v>270</v>
      </c>
      <c r="E795" s="353">
        <v>8.39</v>
      </c>
      <c r="F795" s="77"/>
    </row>
    <row r="796" spans="1:6" ht="13.5">
      <c r="A796" s="353">
        <v>89269</v>
      </c>
      <c r="B796" s="357" t="s">
        <v>1029</v>
      </c>
      <c r="C796" s="357" t="s">
        <v>138</v>
      </c>
      <c r="D796" s="357" t="s">
        <v>270</v>
      </c>
      <c r="E796" s="353">
        <v>1.71</v>
      </c>
      <c r="F796" s="77"/>
    </row>
    <row r="797" spans="1:6" ht="13.5">
      <c r="A797" s="353">
        <v>89270</v>
      </c>
      <c r="B797" s="357" t="s">
        <v>1030</v>
      </c>
      <c r="C797" s="357" t="s">
        <v>138</v>
      </c>
      <c r="D797" s="357" t="s">
        <v>270</v>
      </c>
      <c r="E797" s="353">
        <v>39.39</v>
      </c>
      <c r="F797" s="77"/>
    </row>
    <row r="798" spans="1:6" ht="13.5">
      <c r="A798" s="353">
        <v>89271</v>
      </c>
      <c r="B798" s="357" t="s">
        <v>1031</v>
      </c>
      <c r="C798" s="357" t="s">
        <v>138</v>
      </c>
      <c r="D798" s="357" t="s">
        <v>196</v>
      </c>
      <c r="E798" s="353">
        <v>63.72</v>
      </c>
      <c r="F798" s="77"/>
    </row>
    <row r="799" spans="1:6" ht="13.5">
      <c r="A799" s="353">
        <v>89274</v>
      </c>
      <c r="B799" s="357" t="s">
        <v>1032</v>
      </c>
      <c r="C799" s="357" t="s">
        <v>138</v>
      </c>
      <c r="D799" s="357" t="s">
        <v>270</v>
      </c>
      <c r="E799" s="353">
        <v>0.94</v>
      </c>
      <c r="F799" s="77"/>
    </row>
    <row r="800" spans="1:6" ht="13.5">
      <c r="A800" s="353">
        <v>89275</v>
      </c>
      <c r="B800" s="357" t="s">
        <v>1033</v>
      </c>
      <c r="C800" s="357" t="s">
        <v>138</v>
      </c>
      <c r="D800" s="357" t="s">
        <v>270</v>
      </c>
      <c r="E800" s="353">
        <v>0.21</v>
      </c>
      <c r="F800" s="77"/>
    </row>
    <row r="801" spans="1:6" ht="13.5">
      <c r="A801" s="353">
        <v>89276</v>
      </c>
      <c r="B801" s="357" t="s">
        <v>1034</v>
      </c>
      <c r="C801" s="357" t="s">
        <v>138</v>
      </c>
      <c r="D801" s="357" t="s">
        <v>270</v>
      </c>
      <c r="E801" s="353">
        <v>0.88</v>
      </c>
      <c r="F801" s="77"/>
    </row>
    <row r="802" spans="1:6" ht="13.5">
      <c r="A802" s="353">
        <v>89277</v>
      </c>
      <c r="B802" s="357" t="s">
        <v>1035</v>
      </c>
      <c r="C802" s="357" t="s">
        <v>138</v>
      </c>
      <c r="D802" s="357" t="s">
        <v>196</v>
      </c>
      <c r="E802" s="353">
        <v>4.8899999999999997</v>
      </c>
      <c r="F802" s="77"/>
    </row>
    <row r="803" spans="1:6" ht="13.5">
      <c r="A803" s="353">
        <v>89280</v>
      </c>
      <c r="B803" s="357" t="s">
        <v>1036</v>
      </c>
      <c r="C803" s="357" t="s">
        <v>138</v>
      </c>
      <c r="D803" s="357" t="s">
        <v>270</v>
      </c>
      <c r="E803" s="353">
        <v>18.05</v>
      </c>
      <c r="F803" s="77"/>
    </row>
    <row r="804" spans="1:6" ht="13.5">
      <c r="A804" s="353">
        <v>89281</v>
      </c>
      <c r="B804" s="357" t="s">
        <v>1037</v>
      </c>
      <c r="C804" s="357" t="s">
        <v>138</v>
      </c>
      <c r="D804" s="357" t="s">
        <v>270</v>
      </c>
      <c r="E804" s="353">
        <v>4.74</v>
      </c>
      <c r="F804" s="77"/>
    </row>
    <row r="805" spans="1:6" ht="13.5">
      <c r="A805" s="353">
        <v>89870</v>
      </c>
      <c r="B805" s="357" t="s">
        <v>1038</v>
      </c>
      <c r="C805" s="357" t="s">
        <v>138</v>
      </c>
      <c r="D805" s="357" t="s">
        <v>270</v>
      </c>
      <c r="E805" s="353">
        <v>17.920000000000002</v>
      </c>
      <c r="F805" s="77"/>
    </row>
    <row r="806" spans="1:6" ht="13.5">
      <c r="A806" s="353">
        <v>89871</v>
      </c>
      <c r="B806" s="357" t="s">
        <v>1039</v>
      </c>
      <c r="C806" s="357" t="s">
        <v>138</v>
      </c>
      <c r="D806" s="357" t="s">
        <v>270</v>
      </c>
      <c r="E806" s="353">
        <v>6.27</v>
      </c>
      <c r="F806" s="77"/>
    </row>
    <row r="807" spans="1:6" ht="13.5">
      <c r="A807" s="353">
        <v>89872</v>
      </c>
      <c r="B807" s="357" t="s">
        <v>1040</v>
      </c>
      <c r="C807" s="357" t="s">
        <v>138</v>
      </c>
      <c r="D807" s="357" t="s">
        <v>270</v>
      </c>
      <c r="E807" s="353">
        <v>1.29</v>
      </c>
      <c r="F807" s="77"/>
    </row>
    <row r="808" spans="1:6" ht="13.5">
      <c r="A808" s="353">
        <v>89873</v>
      </c>
      <c r="B808" s="357" t="s">
        <v>1041</v>
      </c>
      <c r="C808" s="357" t="s">
        <v>138</v>
      </c>
      <c r="D808" s="357" t="s">
        <v>270</v>
      </c>
      <c r="E808" s="353">
        <v>33.61</v>
      </c>
      <c r="F808" s="77"/>
    </row>
    <row r="809" spans="1:6" ht="13.5">
      <c r="A809" s="353">
        <v>89874</v>
      </c>
      <c r="B809" s="357" t="s">
        <v>1042</v>
      </c>
      <c r="C809" s="357" t="s">
        <v>138</v>
      </c>
      <c r="D809" s="357" t="s">
        <v>196</v>
      </c>
      <c r="E809" s="353">
        <v>138.29</v>
      </c>
      <c r="F809" s="77"/>
    </row>
    <row r="810" spans="1:6" ht="13.5">
      <c r="A810" s="353">
        <v>89878</v>
      </c>
      <c r="B810" s="357" t="s">
        <v>1043</v>
      </c>
      <c r="C810" s="357" t="s">
        <v>138</v>
      </c>
      <c r="D810" s="357" t="s">
        <v>270</v>
      </c>
      <c r="E810" s="353">
        <v>18.93</v>
      </c>
      <c r="F810" s="77"/>
    </row>
    <row r="811" spans="1:6" ht="13.5">
      <c r="A811" s="353">
        <v>89879</v>
      </c>
      <c r="B811" s="357" t="s">
        <v>1044</v>
      </c>
      <c r="C811" s="357" t="s">
        <v>138</v>
      </c>
      <c r="D811" s="357" t="s">
        <v>270</v>
      </c>
      <c r="E811" s="353">
        <v>6.61</v>
      </c>
      <c r="F811" s="77"/>
    </row>
    <row r="812" spans="1:6" ht="13.5">
      <c r="A812" s="353">
        <v>89880</v>
      </c>
      <c r="B812" s="357" t="s">
        <v>1045</v>
      </c>
      <c r="C812" s="357" t="s">
        <v>138</v>
      </c>
      <c r="D812" s="357" t="s">
        <v>270</v>
      </c>
      <c r="E812" s="353">
        <v>1.36</v>
      </c>
      <c r="F812" s="77"/>
    </row>
    <row r="813" spans="1:6" ht="13.5">
      <c r="A813" s="353">
        <v>89881</v>
      </c>
      <c r="B813" s="357" t="s">
        <v>1046</v>
      </c>
      <c r="C813" s="357" t="s">
        <v>138</v>
      </c>
      <c r="D813" s="357" t="s">
        <v>270</v>
      </c>
      <c r="E813" s="353">
        <v>35.49</v>
      </c>
      <c r="F813" s="77"/>
    </row>
    <row r="814" spans="1:6" ht="13.5">
      <c r="A814" s="353">
        <v>89882</v>
      </c>
      <c r="B814" s="357" t="s">
        <v>1047</v>
      </c>
      <c r="C814" s="357" t="s">
        <v>138</v>
      </c>
      <c r="D814" s="357" t="s">
        <v>196</v>
      </c>
      <c r="E814" s="353">
        <v>159.57</v>
      </c>
      <c r="F814" s="77"/>
    </row>
    <row r="815" spans="1:6" ht="13.5">
      <c r="A815" s="353">
        <v>90582</v>
      </c>
      <c r="B815" s="357" t="s">
        <v>1048</v>
      </c>
      <c r="C815" s="357" t="s">
        <v>138</v>
      </c>
      <c r="D815" s="357" t="s">
        <v>270</v>
      </c>
      <c r="E815" s="353">
        <v>0.24</v>
      </c>
      <c r="F815" s="77"/>
    </row>
    <row r="816" spans="1:6" ht="13.5">
      <c r="A816" s="353">
        <v>90583</v>
      </c>
      <c r="B816" s="357" t="s">
        <v>1049</v>
      </c>
      <c r="C816" s="357" t="s">
        <v>138</v>
      </c>
      <c r="D816" s="357" t="s">
        <v>270</v>
      </c>
      <c r="E816" s="353">
        <v>0.05</v>
      </c>
      <c r="F816" s="77"/>
    </row>
    <row r="817" spans="1:6" ht="13.5">
      <c r="A817" s="353">
        <v>90584</v>
      </c>
      <c r="B817" s="357" t="s">
        <v>1050</v>
      </c>
      <c r="C817" s="357" t="s">
        <v>138</v>
      </c>
      <c r="D817" s="357" t="s">
        <v>270</v>
      </c>
      <c r="E817" s="353">
        <v>0.19</v>
      </c>
      <c r="F817" s="77"/>
    </row>
    <row r="818" spans="1:6" ht="13.5">
      <c r="A818" s="353">
        <v>90585</v>
      </c>
      <c r="B818" s="357" t="s">
        <v>1051</v>
      </c>
      <c r="C818" s="357" t="s">
        <v>138</v>
      </c>
      <c r="D818" s="357" t="s">
        <v>350</v>
      </c>
      <c r="E818" s="353">
        <v>0.72</v>
      </c>
      <c r="F818" s="77"/>
    </row>
    <row r="819" spans="1:6" ht="13.5">
      <c r="A819" s="353">
        <v>90621</v>
      </c>
      <c r="B819" s="357" t="s">
        <v>1052</v>
      </c>
      <c r="C819" s="357" t="s">
        <v>138</v>
      </c>
      <c r="D819" s="357" t="s">
        <v>270</v>
      </c>
      <c r="E819" s="353">
        <v>1.1299999999999999</v>
      </c>
      <c r="F819" s="77"/>
    </row>
    <row r="820" spans="1:6" ht="13.5">
      <c r="A820" s="353">
        <v>90622</v>
      </c>
      <c r="B820" s="357" t="s">
        <v>1053</v>
      </c>
      <c r="C820" s="357" t="s">
        <v>138</v>
      </c>
      <c r="D820" s="357" t="s">
        <v>270</v>
      </c>
      <c r="E820" s="353">
        <v>0.25</v>
      </c>
      <c r="F820" s="77"/>
    </row>
    <row r="821" spans="1:6" ht="13.5">
      <c r="A821" s="353">
        <v>90623</v>
      </c>
      <c r="B821" s="357" t="s">
        <v>1054</v>
      </c>
      <c r="C821" s="357" t="s">
        <v>138</v>
      </c>
      <c r="D821" s="357" t="s">
        <v>270</v>
      </c>
      <c r="E821" s="353">
        <v>1.41</v>
      </c>
      <c r="F821" s="77"/>
    </row>
    <row r="822" spans="1:6" ht="13.5">
      <c r="A822" s="353">
        <v>90624</v>
      </c>
      <c r="B822" s="357" t="s">
        <v>1055</v>
      </c>
      <c r="C822" s="357" t="s">
        <v>138</v>
      </c>
      <c r="D822" s="357" t="s">
        <v>350</v>
      </c>
      <c r="E822" s="353">
        <v>1.81</v>
      </c>
      <c r="F822" s="77"/>
    </row>
    <row r="823" spans="1:6" ht="13.5">
      <c r="A823" s="353">
        <v>90627</v>
      </c>
      <c r="B823" s="357" t="s">
        <v>1056</v>
      </c>
      <c r="C823" s="357" t="s">
        <v>138</v>
      </c>
      <c r="D823" s="357" t="s">
        <v>270</v>
      </c>
      <c r="E823" s="353">
        <v>23.51</v>
      </c>
      <c r="F823" s="77"/>
    </row>
    <row r="824" spans="1:6" ht="13.5">
      <c r="A824" s="353">
        <v>90628</v>
      </c>
      <c r="B824" s="357" t="s">
        <v>1057</v>
      </c>
      <c r="C824" s="357" t="s">
        <v>138</v>
      </c>
      <c r="D824" s="357" t="s">
        <v>270</v>
      </c>
      <c r="E824" s="353">
        <v>6.17</v>
      </c>
      <c r="F824" s="77"/>
    </row>
    <row r="825" spans="1:6" ht="13.5">
      <c r="A825" s="353">
        <v>90629</v>
      </c>
      <c r="B825" s="357" t="s">
        <v>1058</v>
      </c>
      <c r="C825" s="357" t="s">
        <v>138</v>
      </c>
      <c r="D825" s="357" t="s">
        <v>270</v>
      </c>
      <c r="E825" s="353">
        <v>29.42</v>
      </c>
      <c r="F825" s="77"/>
    </row>
    <row r="826" spans="1:6" ht="13.5">
      <c r="A826" s="353">
        <v>90630</v>
      </c>
      <c r="B826" s="357" t="s">
        <v>1059</v>
      </c>
      <c r="C826" s="357" t="s">
        <v>138</v>
      </c>
      <c r="D826" s="357" t="s">
        <v>350</v>
      </c>
      <c r="E826" s="353">
        <v>7.35</v>
      </c>
      <c r="F826" s="77"/>
    </row>
    <row r="827" spans="1:6" ht="13.5">
      <c r="A827" s="353">
        <v>90633</v>
      </c>
      <c r="B827" s="357" t="s">
        <v>1060</v>
      </c>
      <c r="C827" s="357" t="s">
        <v>138</v>
      </c>
      <c r="D827" s="357" t="s">
        <v>270</v>
      </c>
      <c r="E827" s="353">
        <v>2.39</v>
      </c>
      <c r="F827" s="77"/>
    </row>
    <row r="828" spans="1:6" ht="13.5">
      <c r="A828" s="353">
        <v>90634</v>
      </c>
      <c r="B828" s="357" t="s">
        <v>1061</v>
      </c>
      <c r="C828" s="357" t="s">
        <v>138</v>
      </c>
      <c r="D828" s="357" t="s">
        <v>270</v>
      </c>
      <c r="E828" s="353">
        <v>0.53</v>
      </c>
      <c r="F828" s="77"/>
    </row>
    <row r="829" spans="1:6" ht="13.5">
      <c r="A829" s="353">
        <v>90635</v>
      </c>
      <c r="B829" s="357" t="s">
        <v>1062</v>
      </c>
      <c r="C829" s="357" t="s">
        <v>138</v>
      </c>
      <c r="D829" s="357" t="s">
        <v>270</v>
      </c>
      <c r="E829" s="353">
        <v>2.61</v>
      </c>
      <c r="F829" s="77"/>
    </row>
    <row r="830" spans="1:6" ht="13.5">
      <c r="A830" s="353">
        <v>90636</v>
      </c>
      <c r="B830" s="357" t="s">
        <v>1063</v>
      </c>
      <c r="C830" s="357" t="s">
        <v>138</v>
      </c>
      <c r="D830" s="357" t="s">
        <v>350</v>
      </c>
      <c r="E830" s="353">
        <v>3.63</v>
      </c>
      <c r="F830" s="77"/>
    </row>
    <row r="831" spans="1:6" ht="13.5">
      <c r="A831" s="353">
        <v>90639</v>
      </c>
      <c r="B831" s="357" t="s">
        <v>1064</v>
      </c>
      <c r="C831" s="357" t="s">
        <v>138</v>
      </c>
      <c r="D831" s="357" t="s">
        <v>270</v>
      </c>
      <c r="E831" s="353">
        <v>3.57</v>
      </c>
      <c r="F831" s="77"/>
    </row>
    <row r="832" spans="1:6" ht="13.5">
      <c r="A832" s="353">
        <v>90640</v>
      </c>
      <c r="B832" s="357" t="s">
        <v>1065</v>
      </c>
      <c r="C832" s="357" t="s">
        <v>138</v>
      </c>
      <c r="D832" s="357" t="s">
        <v>270</v>
      </c>
      <c r="E832" s="353">
        <v>0.8</v>
      </c>
      <c r="F832" s="77"/>
    </row>
    <row r="833" spans="1:6" ht="13.5">
      <c r="A833" s="353">
        <v>90641</v>
      </c>
      <c r="B833" s="357" t="s">
        <v>1066</v>
      </c>
      <c r="C833" s="357" t="s">
        <v>138</v>
      </c>
      <c r="D833" s="357" t="s">
        <v>270</v>
      </c>
      <c r="E833" s="353">
        <v>3.9</v>
      </c>
      <c r="F833" s="77"/>
    </row>
    <row r="834" spans="1:6" ht="13.5">
      <c r="A834" s="353">
        <v>90642</v>
      </c>
      <c r="B834" s="357" t="s">
        <v>1067</v>
      </c>
      <c r="C834" s="357" t="s">
        <v>138</v>
      </c>
      <c r="D834" s="357" t="s">
        <v>196</v>
      </c>
      <c r="E834" s="353">
        <v>5.32</v>
      </c>
      <c r="F834" s="77"/>
    </row>
    <row r="835" spans="1:6" ht="13.5">
      <c r="A835" s="353">
        <v>90646</v>
      </c>
      <c r="B835" s="357" t="s">
        <v>1068</v>
      </c>
      <c r="C835" s="357" t="s">
        <v>138</v>
      </c>
      <c r="D835" s="357" t="s">
        <v>350</v>
      </c>
      <c r="E835" s="353">
        <v>0.72</v>
      </c>
      <c r="F835" s="77"/>
    </row>
    <row r="836" spans="1:6" ht="13.5">
      <c r="A836" s="353">
        <v>90647</v>
      </c>
      <c r="B836" s="357" t="s">
        <v>1069</v>
      </c>
      <c r="C836" s="357" t="s">
        <v>138</v>
      </c>
      <c r="D836" s="357" t="s">
        <v>350</v>
      </c>
      <c r="E836" s="353">
        <v>0.16</v>
      </c>
      <c r="F836" s="77"/>
    </row>
    <row r="837" spans="1:6" ht="13.5">
      <c r="A837" s="353">
        <v>90648</v>
      </c>
      <c r="B837" s="357" t="s">
        <v>1070</v>
      </c>
      <c r="C837" s="357" t="s">
        <v>138</v>
      </c>
      <c r="D837" s="357" t="s">
        <v>350</v>
      </c>
      <c r="E837" s="353">
        <v>0.78</v>
      </c>
      <c r="F837" s="77"/>
    </row>
    <row r="838" spans="1:6" ht="13.5">
      <c r="A838" s="353">
        <v>90649</v>
      </c>
      <c r="B838" s="357" t="s">
        <v>1071</v>
      </c>
      <c r="C838" s="357" t="s">
        <v>138</v>
      </c>
      <c r="D838" s="357" t="s">
        <v>196</v>
      </c>
      <c r="E838" s="353">
        <v>5.61</v>
      </c>
      <c r="F838" s="77"/>
    </row>
    <row r="839" spans="1:6" ht="13.5">
      <c r="A839" s="353">
        <v>90652</v>
      </c>
      <c r="B839" s="357" t="s">
        <v>1072</v>
      </c>
      <c r="C839" s="357" t="s">
        <v>138</v>
      </c>
      <c r="D839" s="357" t="s">
        <v>270</v>
      </c>
      <c r="E839" s="353">
        <v>2.3199999999999998</v>
      </c>
      <c r="F839" s="77"/>
    </row>
    <row r="840" spans="1:6" ht="13.5">
      <c r="A840" s="353">
        <v>90653</v>
      </c>
      <c r="B840" s="357" t="s">
        <v>1073</v>
      </c>
      <c r="C840" s="357" t="s">
        <v>138</v>
      </c>
      <c r="D840" s="357" t="s">
        <v>270</v>
      </c>
      <c r="E840" s="353">
        <v>0.52</v>
      </c>
      <c r="F840" s="77"/>
    </row>
    <row r="841" spans="1:6" ht="13.5">
      <c r="A841" s="353">
        <v>90654</v>
      </c>
      <c r="B841" s="357" t="s">
        <v>1074</v>
      </c>
      <c r="C841" s="357" t="s">
        <v>138</v>
      </c>
      <c r="D841" s="357" t="s">
        <v>270</v>
      </c>
      <c r="E841" s="353">
        <v>2.54</v>
      </c>
      <c r="F841" s="77"/>
    </row>
    <row r="842" spans="1:6" ht="13.5">
      <c r="A842" s="353">
        <v>90655</v>
      </c>
      <c r="B842" s="357" t="s">
        <v>1075</v>
      </c>
      <c r="C842" s="357" t="s">
        <v>138</v>
      </c>
      <c r="D842" s="357" t="s">
        <v>196</v>
      </c>
      <c r="E842" s="353">
        <v>3.69</v>
      </c>
      <c r="F842" s="77"/>
    </row>
    <row r="843" spans="1:6" ht="13.5">
      <c r="A843" s="353">
        <v>90658</v>
      </c>
      <c r="B843" s="357" t="s">
        <v>1076</v>
      </c>
      <c r="C843" s="357" t="s">
        <v>138</v>
      </c>
      <c r="D843" s="357" t="s">
        <v>270</v>
      </c>
      <c r="E843" s="353">
        <v>2.4900000000000002</v>
      </c>
      <c r="F843" s="77"/>
    </row>
    <row r="844" spans="1:6" ht="13.5">
      <c r="A844" s="353">
        <v>90659</v>
      </c>
      <c r="B844" s="357" t="s">
        <v>1077</v>
      </c>
      <c r="C844" s="357" t="s">
        <v>138</v>
      </c>
      <c r="D844" s="357" t="s">
        <v>270</v>
      </c>
      <c r="E844" s="353">
        <v>0.56000000000000005</v>
      </c>
      <c r="F844" s="77"/>
    </row>
    <row r="845" spans="1:6" ht="13.5">
      <c r="A845" s="353">
        <v>90660</v>
      </c>
      <c r="B845" s="357" t="s">
        <v>1078</v>
      </c>
      <c r="C845" s="357" t="s">
        <v>138</v>
      </c>
      <c r="D845" s="357" t="s">
        <v>270</v>
      </c>
      <c r="E845" s="353">
        <v>2.72</v>
      </c>
      <c r="F845" s="77"/>
    </row>
    <row r="846" spans="1:6" ht="13.5">
      <c r="A846" s="353">
        <v>90661</v>
      </c>
      <c r="B846" s="357" t="s">
        <v>1079</v>
      </c>
      <c r="C846" s="357" t="s">
        <v>138</v>
      </c>
      <c r="D846" s="357" t="s">
        <v>196</v>
      </c>
      <c r="E846" s="353">
        <v>3.69</v>
      </c>
      <c r="F846" s="77"/>
    </row>
    <row r="847" spans="1:6" ht="13.5">
      <c r="A847" s="353">
        <v>90664</v>
      </c>
      <c r="B847" s="357" t="s">
        <v>1080</v>
      </c>
      <c r="C847" s="357" t="s">
        <v>138</v>
      </c>
      <c r="D847" s="357" t="s">
        <v>270</v>
      </c>
      <c r="E847" s="353">
        <v>3.13</v>
      </c>
      <c r="F847" s="77"/>
    </row>
    <row r="848" spans="1:6" ht="13.5">
      <c r="A848" s="353">
        <v>90665</v>
      </c>
      <c r="B848" s="357" t="s">
        <v>1081</v>
      </c>
      <c r="C848" s="357" t="s">
        <v>138</v>
      </c>
      <c r="D848" s="357" t="s">
        <v>270</v>
      </c>
      <c r="E848" s="353">
        <v>0.69</v>
      </c>
      <c r="F848" s="77"/>
    </row>
    <row r="849" spans="1:6" ht="13.5">
      <c r="A849" s="353">
        <v>90666</v>
      </c>
      <c r="B849" s="357" t="s">
        <v>1082</v>
      </c>
      <c r="C849" s="357" t="s">
        <v>138</v>
      </c>
      <c r="D849" s="357" t="s">
        <v>270</v>
      </c>
      <c r="E849" s="353">
        <v>3.42</v>
      </c>
      <c r="F849" s="77"/>
    </row>
    <row r="850" spans="1:6" ht="13.5">
      <c r="A850" s="353">
        <v>90667</v>
      </c>
      <c r="B850" s="357" t="s">
        <v>1083</v>
      </c>
      <c r="C850" s="357" t="s">
        <v>138</v>
      </c>
      <c r="D850" s="357" t="s">
        <v>196</v>
      </c>
      <c r="E850" s="353">
        <v>9.67</v>
      </c>
      <c r="F850" s="77"/>
    </row>
    <row r="851" spans="1:6" ht="13.5">
      <c r="A851" s="353">
        <v>90670</v>
      </c>
      <c r="B851" s="357" t="s">
        <v>1084</v>
      </c>
      <c r="C851" s="357" t="s">
        <v>138</v>
      </c>
      <c r="D851" s="357" t="s">
        <v>270</v>
      </c>
      <c r="E851" s="353">
        <v>107.9</v>
      </c>
      <c r="F851" s="77"/>
    </row>
    <row r="852" spans="1:6" ht="13.5">
      <c r="A852" s="353">
        <v>90671</v>
      </c>
      <c r="B852" s="357" t="s">
        <v>1085</v>
      </c>
      <c r="C852" s="357" t="s">
        <v>138</v>
      </c>
      <c r="D852" s="357" t="s">
        <v>270</v>
      </c>
      <c r="E852" s="353">
        <v>28.34</v>
      </c>
      <c r="F852" s="77"/>
    </row>
    <row r="853" spans="1:6" ht="13.5">
      <c r="A853" s="353">
        <v>90672</v>
      </c>
      <c r="B853" s="357" t="s">
        <v>1086</v>
      </c>
      <c r="C853" s="357" t="s">
        <v>138</v>
      </c>
      <c r="D853" s="357" t="s">
        <v>270</v>
      </c>
      <c r="E853" s="353">
        <v>135.02000000000001</v>
      </c>
      <c r="F853" s="77"/>
    </row>
    <row r="854" spans="1:6" ht="13.5">
      <c r="A854" s="353">
        <v>90673</v>
      </c>
      <c r="B854" s="357" t="s">
        <v>1087</v>
      </c>
      <c r="C854" s="357" t="s">
        <v>138</v>
      </c>
      <c r="D854" s="357" t="s">
        <v>196</v>
      </c>
      <c r="E854" s="353">
        <v>131.36000000000001</v>
      </c>
      <c r="F854" s="77"/>
    </row>
    <row r="855" spans="1:6" ht="13.5">
      <c r="A855" s="353">
        <v>90676</v>
      </c>
      <c r="B855" s="357" t="s">
        <v>1088</v>
      </c>
      <c r="C855" s="357" t="s">
        <v>138</v>
      </c>
      <c r="D855" s="357" t="s">
        <v>270</v>
      </c>
      <c r="E855" s="353">
        <v>56.69</v>
      </c>
      <c r="F855" s="77"/>
    </row>
    <row r="856" spans="1:6" ht="13.5">
      <c r="A856" s="353">
        <v>90677</v>
      </c>
      <c r="B856" s="357" t="s">
        <v>1089</v>
      </c>
      <c r="C856" s="357" t="s">
        <v>138</v>
      </c>
      <c r="D856" s="357" t="s">
        <v>270</v>
      </c>
      <c r="E856" s="353">
        <v>14.88</v>
      </c>
      <c r="F856" s="77"/>
    </row>
    <row r="857" spans="1:6" ht="13.5">
      <c r="A857" s="353">
        <v>90678</v>
      </c>
      <c r="B857" s="357" t="s">
        <v>1090</v>
      </c>
      <c r="C857" s="357" t="s">
        <v>138</v>
      </c>
      <c r="D857" s="357" t="s">
        <v>270</v>
      </c>
      <c r="E857" s="353">
        <v>70.95</v>
      </c>
      <c r="F857" s="77"/>
    </row>
    <row r="858" spans="1:6" ht="13.5">
      <c r="A858" s="353">
        <v>90679</v>
      </c>
      <c r="B858" s="357" t="s">
        <v>1091</v>
      </c>
      <c r="C858" s="357" t="s">
        <v>138</v>
      </c>
      <c r="D858" s="357" t="s">
        <v>196</v>
      </c>
      <c r="E858" s="353">
        <v>67.16</v>
      </c>
      <c r="F858" s="77"/>
    </row>
    <row r="859" spans="1:6" ht="13.5">
      <c r="A859" s="353">
        <v>90682</v>
      </c>
      <c r="B859" s="357" t="s">
        <v>1092</v>
      </c>
      <c r="C859" s="357" t="s">
        <v>138</v>
      </c>
      <c r="D859" s="357" t="s">
        <v>270</v>
      </c>
      <c r="E859" s="353">
        <v>28.16</v>
      </c>
      <c r="F859" s="77"/>
    </row>
    <row r="860" spans="1:6" ht="13.5">
      <c r="A860" s="353">
        <v>90683</v>
      </c>
      <c r="B860" s="357" t="s">
        <v>1093</v>
      </c>
      <c r="C860" s="357" t="s">
        <v>138</v>
      </c>
      <c r="D860" s="357" t="s">
        <v>270</v>
      </c>
      <c r="E860" s="353">
        <v>6.33</v>
      </c>
      <c r="F860" s="77"/>
    </row>
    <row r="861" spans="1:6" ht="13.5">
      <c r="A861" s="353">
        <v>90684</v>
      </c>
      <c r="B861" s="357" t="s">
        <v>1094</v>
      </c>
      <c r="C861" s="357" t="s">
        <v>138</v>
      </c>
      <c r="D861" s="357" t="s">
        <v>270</v>
      </c>
      <c r="E861" s="353">
        <v>30.8</v>
      </c>
      <c r="F861" s="77"/>
    </row>
    <row r="862" spans="1:6" ht="13.5">
      <c r="A862" s="353">
        <v>90685</v>
      </c>
      <c r="B862" s="357" t="s">
        <v>1095</v>
      </c>
      <c r="C862" s="357" t="s">
        <v>138</v>
      </c>
      <c r="D862" s="357" t="s">
        <v>196</v>
      </c>
      <c r="E862" s="353">
        <v>41.64</v>
      </c>
      <c r="F862" s="77"/>
    </row>
    <row r="863" spans="1:6" ht="13.5">
      <c r="A863" s="353">
        <v>90688</v>
      </c>
      <c r="B863" s="357" t="s">
        <v>1096</v>
      </c>
      <c r="C863" s="357" t="s">
        <v>138</v>
      </c>
      <c r="D863" s="357" t="s">
        <v>270</v>
      </c>
      <c r="E863" s="353">
        <v>12.71</v>
      </c>
      <c r="F863" s="77"/>
    </row>
    <row r="864" spans="1:6" ht="13.5">
      <c r="A864" s="353">
        <v>90689</v>
      </c>
      <c r="B864" s="357" t="s">
        <v>1097</v>
      </c>
      <c r="C864" s="357" t="s">
        <v>138</v>
      </c>
      <c r="D864" s="357" t="s">
        <v>270</v>
      </c>
      <c r="E864" s="353">
        <v>2.44</v>
      </c>
      <c r="F864" s="77"/>
    </row>
    <row r="865" spans="1:6" ht="13.5">
      <c r="A865" s="353">
        <v>90690</v>
      </c>
      <c r="B865" s="357" t="s">
        <v>1098</v>
      </c>
      <c r="C865" s="357" t="s">
        <v>138</v>
      </c>
      <c r="D865" s="357" t="s">
        <v>270</v>
      </c>
      <c r="E865" s="353">
        <v>15.88</v>
      </c>
      <c r="F865" s="77"/>
    </row>
    <row r="866" spans="1:6" ht="13.5">
      <c r="A866" s="353">
        <v>90691</v>
      </c>
      <c r="B866" s="357" t="s">
        <v>1099</v>
      </c>
      <c r="C866" s="357" t="s">
        <v>138</v>
      </c>
      <c r="D866" s="357" t="s">
        <v>196</v>
      </c>
      <c r="E866" s="353">
        <v>23.03</v>
      </c>
      <c r="F866" s="77"/>
    </row>
    <row r="867" spans="1:6" ht="13.5">
      <c r="A867" s="353">
        <v>90957</v>
      </c>
      <c r="B867" s="357" t="s">
        <v>1100</v>
      </c>
      <c r="C867" s="357" t="s">
        <v>138</v>
      </c>
      <c r="D867" s="357" t="s">
        <v>270</v>
      </c>
      <c r="E867" s="353">
        <v>1.93</v>
      </c>
      <c r="F867" s="77"/>
    </row>
    <row r="868" spans="1:6" ht="13.5">
      <c r="A868" s="353">
        <v>90958</v>
      </c>
      <c r="B868" s="357" t="s">
        <v>1101</v>
      </c>
      <c r="C868" s="357" t="s">
        <v>138</v>
      </c>
      <c r="D868" s="357" t="s">
        <v>270</v>
      </c>
      <c r="E868" s="353">
        <v>0.5</v>
      </c>
      <c r="F868" s="77"/>
    </row>
    <row r="869" spans="1:6" ht="13.5">
      <c r="A869" s="353">
        <v>90960</v>
      </c>
      <c r="B869" s="357" t="s">
        <v>1102</v>
      </c>
      <c r="C869" s="357" t="s">
        <v>138</v>
      </c>
      <c r="D869" s="357" t="s">
        <v>270</v>
      </c>
      <c r="E869" s="353">
        <v>2.59</v>
      </c>
      <c r="F869" s="77"/>
    </row>
    <row r="870" spans="1:6" ht="13.5">
      <c r="A870" s="353">
        <v>90961</v>
      </c>
      <c r="B870" s="357" t="s">
        <v>1103</v>
      </c>
      <c r="C870" s="357" t="s">
        <v>138</v>
      </c>
      <c r="D870" s="357" t="s">
        <v>270</v>
      </c>
      <c r="E870" s="353">
        <v>0.68</v>
      </c>
      <c r="F870" s="77"/>
    </row>
    <row r="871" spans="1:6" ht="13.5">
      <c r="A871" s="353">
        <v>90962</v>
      </c>
      <c r="B871" s="357" t="s">
        <v>1104</v>
      </c>
      <c r="C871" s="357" t="s">
        <v>138</v>
      </c>
      <c r="D871" s="357" t="s">
        <v>270</v>
      </c>
      <c r="E871" s="353">
        <v>3.24</v>
      </c>
      <c r="F871" s="77"/>
    </row>
    <row r="872" spans="1:6" ht="13.5">
      <c r="A872" s="353">
        <v>90963</v>
      </c>
      <c r="B872" s="357" t="s">
        <v>1105</v>
      </c>
      <c r="C872" s="357" t="s">
        <v>138</v>
      </c>
      <c r="D872" s="357" t="s">
        <v>196</v>
      </c>
      <c r="E872" s="353">
        <v>9.67</v>
      </c>
      <c r="F872" s="77"/>
    </row>
    <row r="873" spans="1:6" ht="13.5">
      <c r="A873" s="353">
        <v>90968</v>
      </c>
      <c r="B873" s="357" t="s">
        <v>1106</v>
      </c>
      <c r="C873" s="357" t="s">
        <v>138</v>
      </c>
      <c r="D873" s="357" t="s">
        <v>270</v>
      </c>
      <c r="E873" s="353">
        <v>2.59</v>
      </c>
      <c r="F873" s="77"/>
    </row>
    <row r="874" spans="1:6" ht="13.5">
      <c r="A874" s="353">
        <v>90969</v>
      </c>
      <c r="B874" s="357" t="s">
        <v>1107</v>
      </c>
      <c r="C874" s="357" t="s">
        <v>138</v>
      </c>
      <c r="D874" s="357" t="s">
        <v>270</v>
      </c>
      <c r="E874" s="353">
        <v>0.68</v>
      </c>
      <c r="F874" s="77"/>
    </row>
    <row r="875" spans="1:6" ht="13.5">
      <c r="A875" s="353">
        <v>90970</v>
      </c>
      <c r="B875" s="357" t="s">
        <v>1108</v>
      </c>
      <c r="C875" s="357" t="s">
        <v>138</v>
      </c>
      <c r="D875" s="357" t="s">
        <v>270</v>
      </c>
      <c r="E875" s="353">
        <v>3.25</v>
      </c>
      <c r="F875" s="77"/>
    </row>
    <row r="876" spans="1:6" ht="13.5">
      <c r="A876" s="353">
        <v>90971</v>
      </c>
      <c r="B876" s="357" t="s">
        <v>1109</v>
      </c>
      <c r="C876" s="357" t="s">
        <v>138</v>
      </c>
      <c r="D876" s="357" t="s">
        <v>196</v>
      </c>
      <c r="E876" s="353">
        <v>39.159999999999997</v>
      </c>
      <c r="F876" s="77"/>
    </row>
    <row r="877" spans="1:6" ht="13.5">
      <c r="A877" s="353">
        <v>90975</v>
      </c>
      <c r="B877" s="357" t="s">
        <v>1110</v>
      </c>
      <c r="C877" s="357" t="s">
        <v>138</v>
      </c>
      <c r="D877" s="357" t="s">
        <v>270</v>
      </c>
      <c r="E877" s="353">
        <v>6.59</v>
      </c>
      <c r="F877" s="77"/>
    </row>
    <row r="878" spans="1:6" ht="13.5">
      <c r="A878" s="353">
        <v>90976</v>
      </c>
      <c r="B878" s="357" t="s">
        <v>1111</v>
      </c>
      <c r="C878" s="357" t="s">
        <v>138</v>
      </c>
      <c r="D878" s="357" t="s">
        <v>270</v>
      </c>
      <c r="E878" s="353">
        <v>1.73</v>
      </c>
      <c r="F878" s="77"/>
    </row>
    <row r="879" spans="1:6" ht="13.5">
      <c r="A879" s="353">
        <v>90977</v>
      </c>
      <c r="B879" s="357" t="s">
        <v>1112</v>
      </c>
      <c r="C879" s="357" t="s">
        <v>138</v>
      </c>
      <c r="D879" s="357" t="s">
        <v>270</v>
      </c>
      <c r="E879" s="353">
        <v>8.25</v>
      </c>
      <c r="F879" s="77"/>
    </row>
    <row r="880" spans="1:6" ht="13.5">
      <c r="A880" s="353">
        <v>90978</v>
      </c>
      <c r="B880" s="357" t="s">
        <v>1113</v>
      </c>
      <c r="C880" s="357" t="s">
        <v>138</v>
      </c>
      <c r="D880" s="357" t="s">
        <v>196</v>
      </c>
      <c r="E880" s="353">
        <v>101.54</v>
      </c>
      <c r="F880" s="77"/>
    </row>
    <row r="881" spans="1:6" ht="13.5">
      <c r="A881" s="353">
        <v>90992</v>
      </c>
      <c r="B881" s="357" t="s">
        <v>1114</v>
      </c>
      <c r="C881" s="357" t="s">
        <v>138</v>
      </c>
      <c r="D881" s="357" t="s">
        <v>270</v>
      </c>
      <c r="E881" s="353">
        <v>3.08</v>
      </c>
      <c r="F881" s="77"/>
    </row>
    <row r="882" spans="1:6" ht="13.5">
      <c r="A882" s="353">
        <v>90993</v>
      </c>
      <c r="B882" s="357" t="s">
        <v>1115</v>
      </c>
      <c r="C882" s="357" t="s">
        <v>138</v>
      </c>
      <c r="D882" s="357" t="s">
        <v>270</v>
      </c>
      <c r="E882" s="353">
        <v>0.8</v>
      </c>
      <c r="F882" s="77"/>
    </row>
    <row r="883" spans="1:6" ht="13.5">
      <c r="A883" s="353">
        <v>90994</v>
      </c>
      <c r="B883" s="357" t="s">
        <v>1116</v>
      </c>
      <c r="C883" s="357" t="s">
        <v>138</v>
      </c>
      <c r="D883" s="357" t="s">
        <v>270</v>
      </c>
      <c r="E883" s="353">
        <v>3.85</v>
      </c>
      <c r="F883" s="77"/>
    </row>
    <row r="884" spans="1:6" ht="13.5">
      <c r="A884" s="353">
        <v>90995</v>
      </c>
      <c r="B884" s="357" t="s">
        <v>1117</v>
      </c>
      <c r="C884" s="357" t="s">
        <v>138</v>
      </c>
      <c r="D884" s="357" t="s">
        <v>196</v>
      </c>
      <c r="E884" s="353">
        <v>53.18</v>
      </c>
      <c r="F884" s="77"/>
    </row>
    <row r="885" spans="1:6" ht="13.5">
      <c r="A885" s="353">
        <v>91021</v>
      </c>
      <c r="B885" s="357" t="s">
        <v>1118</v>
      </c>
      <c r="C885" s="357" t="s">
        <v>138</v>
      </c>
      <c r="D885" s="357" t="s">
        <v>270</v>
      </c>
      <c r="E885" s="353">
        <v>3.08</v>
      </c>
      <c r="F885" s="77"/>
    </row>
    <row r="886" spans="1:6" ht="13.5">
      <c r="A886" s="353">
        <v>91026</v>
      </c>
      <c r="B886" s="357" t="s">
        <v>1119</v>
      </c>
      <c r="C886" s="357" t="s">
        <v>138</v>
      </c>
      <c r="D886" s="357" t="s">
        <v>270</v>
      </c>
      <c r="E886" s="353">
        <v>10.57</v>
      </c>
      <c r="F886" s="77"/>
    </row>
    <row r="887" spans="1:6" ht="13.5">
      <c r="A887" s="353">
        <v>91027</v>
      </c>
      <c r="B887" s="357" t="s">
        <v>1120</v>
      </c>
      <c r="C887" s="357" t="s">
        <v>138</v>
      </c>
      <c r="D887" s="357" t="s">
        <v>270</v>
      </c>
      <c r="E887" s="353">
        <v>4.21</v>
      </c>
      <c r="F887" s="77"/>
    </row>
    <row r="888" spans="1:6" ht="13.5">
      <c r="A888" s="353">
        <v>91028</v>
      </c>
      <c r="B888" s="357" t="s">
        <v>1121</v>
      </c>
      <c r="C888" s="357" t="s">
        <v>138</v>
      </c>
      <c r="D888" s="357" t="s">
        <v>270</v>
      </c>
      <c r="E888" s="353">
        <v>0.86</v>
      </c>
      <c r="F888" s="77"/>
    </row>
    <row r="889" spans="1:6" ht="13.5">
      <c r="A889" s="353">
        <v>91029</v>
      </c>
      <c r="B889" s="357" t="s">
        <v>1122</v>
      </c>
      <c r="C889" s="357" t="s">
        <v>138</v>
      </c>
      <c r="D889" s="357" t="s">
        <v>270</v>
      </c>
      <c r="E889" s="353">
        <v>19.809999999999999</v>
      </c>
      <c r="F889" s="77"/>
    </row>
    <row r="890" spans="1:6" ht="13.5">
      <c r="A890" s="353">
        <v>91030</v>
      </c>
      <c r="B890" s="357" t="s">
        <v>1123</v>
      </c>
      <c r="C890" s="357" t="s">
        <v>138</v>
      </c>
      <c r="D890" s="357" t="s">
        <v>196</v>
      </c>
      <c r="E890" s="353">
        <v>111.69</v>
      </c>
      <c r="F890" s="77"/>
    </row>
    <row r="891" spans="1:6" ht="13.5">
      <c r="A891" s="353">
        <v>91273</v>
      </c>
      <c r="B891" s="357" t="s">
        <v>1124</v>
      </c>
      <c r="C891" s="357" t="s">
        <v>138</v>
      </c>
      <c r="D891" s="357" t="s">
        <v>270</v>
      </c>
      <c r="E891" s="353">
        <v>0.44</v>
      </c>
      <c r="F891" s="77"/>
    </row>
    <row r="892" spans="1:6" ht="13.5">
      <c r="A892" s="353">
        <v>91274</v>
      </c>
      <c r="B892" s="357" t="s">
        <v>1125</v>
      </c>
      <c r="C892" s="357" t="s">
        <v>138</v>
      </c>
      <c r="D892" s="357" t="s">
        <v>270</v>
      </c>
      <c r="E892" s="353">
        <v>0.11</v>
      </c>
      <c r="F892" s="77"/>
    </row>
    <row r="893" spans="1:6" ht="13.5">
      <c r="A893" s="353">
        <v>91275</v>
      </c>
      <c r="B893" s="357" t="s">
        <v>1126</v>
      </c>
      <c r="C893" s="357" t="s">
        <v>138</v>
      </c>
      <c r="D893" s="357" t="s">
        <v>270</v>
      </c>
      <c r="E893" s="353">
        <v>0.55000000000000004</v>
      </c>
      <c r="F893" s="77"/>
    </row>
    <row r="894" spans="1:6" ht="13.5">
      <c r="A894" s="353">
        <v>91276</v>
      </c>
      <c r="B894" s="357" t="s">
        <v>1127</v>
      </c>
      <c r="C894" s="357" t="s">
        <v>138</v>
      </c>
      <c r="D894" s="357" t="s">
        <v>196</v>
      </c>
      <c r="E894" s="353">
        <v>3.51</v>
      </c>
      <c r="F894" s="77"/>
    </row>
    <row r="895" spans="1:6" ht="13.5">
      <c r="A895" s="353">
        <v>91279</v>
      </c>
      <c r="B895" s="357" t="s">
        <v>1128</v>
      </c>
      <c r="C895" s="357" t="s">
        <v>138</v>
      </c>
      <c r="D895" s="357" t="s">
        <v>350</v>
      </c>
      <c r="E895" s="353">
        <v>0.53</v>
      </c>
      <c r="F895" s="77"/>
    </row>
    <row r="896" spans="1:6" ht="13.5">
      <c r="A896" s="353">
        <v>91280</v>
      </c>
      <c r="B896" s="357" t="s">
        <v>1129</v>
      </c>
      <c r="C896" s="357" t="s">
        <v>138</v>
      </c>
      <c r="D896" s="357" t="s">
        <v>350</v>
      </c>
      <c r="E896" s="353">
        <v>0.11</v>
      </c>
      <c r="F896" s="77"/>
    </row>
    <row r="897" spans="1:6" ht="13.5">
      <c r="A897" s="353">
        <v>91281</v>
      </c>
      <c r="B897" s="357" t="s">
        <v>1130</v>
      </c>
      <c r="C897" s="357" t="s">
        <v>138</v>
      </c>
      <c r="D897" s="357" t="s">
        <v>350</v>
      </c>
      <c r="E897" s="353">
        <v>0.66</v>
      </c>
      <c r="F897" s="77"/>
    </row>
    <row r="898" spans="1:6" ht="13.5">
      <c r="A898" s="353">
        <v>91282</v>
      </c>
      <c r="B898" s="357" t="s">
        <v>1131</v>
      </c>
      <c r="C898" s="357" t="s">
        <v>138</v>
      </c>
      <c r="D898" s="357" t="s">
        <v>196</v>
      </c>
      <c r="E898" s="353">
        <v>8.41</v>
      </c>
      <c r="F898" s="77"/>
    </row>
    <row r="899" spans="1:6" ht="13.5">
      <c r="A899" s="353">
        <v>91354</v>
      </c>
      <c r="B899" s="357" t="s">
        <v>1132</v>
      </c>
      <c r="C899" s="357" t="s">
        <v>138</v>
      </c>
      <c r="D899" s="357" t="s">
        <v>270</v>
      </c>
      <c r="E899" s="353">
        <v>8.2100000000000009</v>
      </c>
      <c r="F899" s="77"/>
    </row>
    <row r="900" spans="1:6" ht="13.5">
      <c r="A900" s="353">
        <v>91355</v>
      </c>
      <c r="B900" s="357" t="s">
        <v>1133</v>
      </c>
      <c r="C900" s="357" t="s">
        <v>138</v>
      </c>
      <c r="D900" s="357" t="s">
        <v>270</v>
      </c>
      <c r="E900" s="353">
        <v>3.28</v>
      </c>
      <c r="F900" s="77"/>
    </row>
    <row r="901" spans="1:6" ht="13.5">
      <c r="A901" s="353">
        <v>91356</v>
      </c>
      <c r="B901" s="357" t="s">
        <v>1134</v>
      </c>
      <c r="C901" s="357" t="s">
        <v>138</v>
      </c>
      <c r="D901" s="357" t="s">
        <v>270</v>
      </c>
      <c r="E901" s="353">
        <v>0.67</v>
      </c>
      <c r="F901" s="77"/>
    </row>
    <row r="902" spans="1:6" ht="13.5">
      <c r="A902" s="353">
        <v>91359</v>
      </c>
      <c r="B902" s="357" t="s">
        <v>1135</v>
      </c>
      <c r="C902" s="357" t="s">
        <v>138</v>
      </c>
      <c r="D902" s="357" t="s">
        <v>270</v>
      </c>
      <c r="E902" s="353">
        <v>9.19</v>
      </c>
      <c r="F902" s="77"/>
    </row>
    <row r="903" spans="1:6" ht="13.5">
      <c r="A903" s="353">
        <v>91360</v>
      </c>
      <c r="B903" s="357" t="s">
        <v>1136</v>
      </c>
      <c r="C903" s="357" t="s">
        <v>138</v>
      </c>
      <c r="D903" s="357" t="s">
        <v>270</v>
      </c>
      <c r="E903" s="353">
        <v>3.67</v>
      </c>
      <c r="F903" s="77"/>
    </row>
    <row r="904" spans="1:6" ht="13.5">
      <c r="A904" s="353">
        <v>91361</v>
      </c>
      <c r="B904" s="357" t="s">
        <v>1137</v>
      </c>
      <c r="C904" s="357" t="s">
        <v>138</v>
      </c>
      <c r="D904" s="357" t="s">
        <v>270</v>
      </c>
      <c r="E904" s="353">
        <v>0.74</v>
      </c>
      <c r="F904" s="77"/>
    </row>
    <row r="905" spans="1:6" ht="13.5">
      <c r="A905" s="353">
        <v>91367</v>
      </c>
      <c r="B905" s="357" t="s">
        <v>1138</v>
      </c>
      <c r="C905" s="357" t="s">
        <v>138</v>
      </c>
      <c r="D905" s="357" t="s">
        <v>270</v>
      </c>
      <c r="E905" s="353">
        <v>11.99</v>
      </c>
      <c r="F905" s="77"/>
    </row>
    <row r="906" spans="1:6" ht="13.5">
      <c r="A906" s="353">
        <v>91368</v>
      </c>
      <c r="B906" s="357" t="s">
        <v>1139</v>
      </c>
      <c r="C906" s="357" t="s">
        <v>138</v>
      </c>
      <c r="D906" s="357" t="s">
        <v>270</v>
      </c>
      <c r="E906" s="353">
        <v>4.1900000000000004</v>
      </c>
      <c r="F906" s="77"/>
    </row>
    <row r="907" spans="1:6" ht="13.5">
      <c r="A907" s="353">
        <v>91369</v>
      </c>
      <c r="B907" s="357" t="s">
        <v>1140</v>
      </c>
      <c r="C907" s="357" t="s">
        <v>138</v>
      </c>
      <c r="D907" s="357" t="s">
        <v>270</v>
      </c>
      <c r="E907" s="353">
        <v>0.86</v>
      </c>
      <c r="F907" s="77"/>
    </row>
    <row r="908" spans="1:6" ht="13.5">
      <c r="A908" s="353">
        <v>91375</v>
      </c>
      <c r="B908" s="357" t="s">
        <v>1141</v>
      </c>
      <c r="C908" s="357" t="s">
        <v>138</v>
      </c>
      <c r="D908" s="357" t="s">
        <v>270</v>
      </c>
      <c r="E908" s="353">
        <v>6.91</v>
      </c>
      <c r="F908" s="77"/>
    </row>
    <row r="909" spans="1:6" ht="13.5">
      <c r="A909" s="353">
        <v>91376</v>
      </c>
      <c r="B909" s="357" t="s">
        <v>1142</v>
      </c>
      <c r="C909" s="357" t="s">
        <v>138</v>
      </c>
      <c r="D909" s="357" t="s">
        <v>270</v>
      </c>
      <c r="E909" s="353">
        <v>2.76</v>
      </c>
      <c r="F909" s="77"/>
    </row>
    <row r="910" spans="1:6" ht="13.5">
      <c r="A910" s="353">
        <v>91377</v>
      </c>
      <c r="B910" s="357" t="s">
        <v>1143</v>
      </c>
      <c r="C910" s="357" t="s">
        <v>138</v>
      </c>
      <c r="D910" s="357" t="s">
        <v>270</v>
      </c>
      <c r="E910" s="353">
        <v>0.56000000000000005</v>
      </c>
      <c r="F910" s="77"/>
    </row>
    <row r="911" spans="1:6" ht="13.5">
      <c r="A911" s="353">
        <v>91380</v>
      </c>
      <c r="B911" s="357" t="s">
        <v>1144</v>
      </c>
      <c r="C911" s="357" t="s">
        <v>138</v>
      </c>
      <c r="D911" s="357" t="s">
        <v>270</v>
      </c>
      <c r="E911" s="353">
        <v>13.55</v>
      </c>
      <c r="F911" s="77"/>
    </row>
    <row r="912" spans="1:6" ht="13.5">
      <c r="A912" s="353">
        <v>91381</v>
      </c>
      <c r="B912" s="357" t="s">
        <v>1145</v>
      </c>
      <c r="C912" s="357" t="s">
        <v>138</v>
      </c>
      <c r="D912" s="357" t="s">
        <v>270</v>
      </c>
      <c r="E912" s="353">
        <v>4.7300000000000004</v>
      </c>
      <c r="F912" s="77"/>
    </row>
    <row r="913" spans="1:6" ht="13.5">
      <c r="A913" s="353">
        <v>91382</v>
      </c>
      <c r="B913" s="357" t="s">
        <v>1146</v>
      </c>
      <c r="C913" s="357" t="s">
        <v>138</v>
      </c>
      <c r="D913" s="357" t="s">
        <v>270</v>
      </c>
      <c r="E913" s="353">
        <v>0.97</v>
      </c>
      <c r="F913" s="77"/>
    </row>
    <row r="914" spans="1:6" ht="13.5">
      <c r="A914" s="353">
        <v>91383</v>
      </c>
      <c r="B914" s="357" t="s">
        <v>1147</v>
      </c>
      <c r="C914" s="357" t="s">
        <v>138</v>
      </c>
      <c r="D914" s="357" t="s">
        <v>270</v>
      </c>
      <c r="E914" s="353">
        <v>25.41</v>
      </c>
      <c r="F914" s="77"/>
    </row>
    <row r="915" spans="1:6" ht="13.5">
      <c r="A915" s="353">
        <v>91384</v>
      </c>
      <c r="B915" s="357" t="s">
        <v>1148</v>
      </c>
      <c r="C915" s="357" t="s">
        <v>138</v>
      </c>
      <c r="D915" s="357" t="s">
        <v>196</v>
      </c>
      <c r="E915" s="353">
        <v>111.21</v>
      </c>
      <c r="F915" s="77"/>
    </row>
    <row r="916" spans="1:6" ht="13.5">
      <c r="A916" s="353">
        <v>91390</v>
      </c>
      <c r="B916" s="357" t="s">
        <v>1149</v>
      </c>
      <c r="C916" s="357" t="s">
        <v>138</v>
      </c>
      <c r="D916" s="357" t="s">
        <v>270</v>
      </c>
      <c r="E916" s="353">
        <v>8.8800000000000008</v>
      </c>
      <c r="F916" s="77"/>
    </row>
    <row r="917" spans="1:6" ht="13.5">
      <c r="A917" s="353">
        <v>91391</v>
      </c>
      <c r="B917" s="357" t="s">
        <v>1150</v>
      </c>
      <c r="C917" s="357" t="s">
        <v>138</v>
      </c>
      <c r="D917" s="357" t="s">
        <v>270</v>
      </c>
      <c r="E917" s="353">
        <v>3.53</v>
      </c>
      <c r="F917" s="77"/>
    </row>
    <row r="918" spans="1:6" ht="13.5">
      <c r="A918" s="353">
        <v>91392</v>
      </c>
      <c r="B918" s="357" t="s">
        <v>1151</v>
      </c>
      <c r="C918" s="357" t="s">
        <v>138</v>
      </c>
      <c r="D918" s="357" t="s">
        <v>270</v>
      </c>
      <c r="E918" s="353">
        <v>0.72</v>
      </c>
      <c r="F918" s="77"/>
    </row>
    <row r="919" spans="1:6" ht="13.5">
      <c r="A919" s="353">
        <v>91396</v>
      </c>
      <c r="B919" s="357" t="s">
        <v>1152</v>
      </c>
      <c r="C919" s="357" t="s">
        <v>138</v>
      </c>
      <c r="D919" s="357" t="s">
        <v>270</v>
      </c>
      <c r="E919" s="353">
        <v>11.8</v>
      </c>
      <c r="F919" s="77"/>
    </row>
    <row r="920" spans="1:6" ht="13.5">
      <c r="A920" s="353">
        <v>91397</v>
      </c>
      <c r="B920" s="357" t="s">
        <v>1153</v>
      </c>
      <c r="C920" s="357" t="s">
        <v>138</v>
      </c>
      <c r="D920" s="357" t="s">
        <v>270</v>
      </c>
      <c r="E920" s="353">
        <v>4.7</v>
      </c>
      <c r="F920" s="77"/>
    </row>
    <row r="921" spans="1:6" ht="13.5">
      <c r="A921" s="353">
        <v>91398</v>
      </c>
      <c r="B921" s="357" t="s">
        <v>1154</v>
      </c>
      <c r="C921" s="357" t="s">
        <v>138</v>
      </c>
      <c r="D921" s="357" t="s">
        <v>270</v>
      </c>
      <c r="E921" s="353">
        <v>0.96</v>
      </c>
      <c r="F921" s="77"/>
    </row>
    <row r="922" spans="1:6" ht="13.5">
      <c r="A922" s="353">
        <v>91402</v>
      </c>
      <c r="B922" s="357" t="s">
        <v>1155</v>
      </c>
      <c r="C922" s="357" t="s">
        <v>138</v>
      </c>
      <c r="D922" s="357" t="s">
        <v>270</v>
      </c>
      <c r="E922" s="353">
        <v>0.82</v>
      </c>
      <c r="F922" s="77"/>
    </row>
    <row r="923" spans="1:6" ht="13.5">
      <c r="A923" s="353">
        <v>91466</v>
      </c>
      <c r="B923" s="357" t="s">
        <v>1156</v>
      </c>
      <c r="C923" s="357" t="s">
        <v>138</v>
      </c>
      <c r="D923" s="357" t="s">
        <v>270</v>
      </c>
      <c r="E923" s="353">
        <v>0.75</v>
      </c>
      <c r="F923" s="77"/>
    </row>
    <row r="924" spans="1:6" ht="13.5">
      <c r="A924" s="353">
        <v>91467</v>
      </c>
      <c r="B924" s="357" t="s">
        <v>1157</v>
      </c>
      <c r="C924" s="357" t="s">
        <v>138</v>
      </c>
      <c r="D924" s="357" t="s">
        <v>196</v>
      </c>
      <c r="E924" s="353">
        <v>91.39</v>
      </c>
      <c r="F924" s="77"/>
    </row>
    <row r="925" spans="1:6" ht="13.5">
      <c r="A925" s="353">
        <v>91468</v>
      </c>
      <c r="B925" s="357" t="s">
        <v>1158</v>
      </c>
      <c r="C925" s="357" t="s">
        <v>138</v>
      </c>
      <c r="D925" s="357" t="s">
        <v>270</v>
      </c>
      <c r="E925" s="353">
        <v>13.2</v>
      </c>
      <c r="F925" s="77"/>
    </row>
    <row r="926" spans="1:6" ht="13.5">
      <c r="A926" s="353">
        <v>91469</v>
      </c>
      <c r="B926" s="357" t="s">
        <v>1159</v>
      </c>
      <c r="C926" s="357" t="s">
        <v>138</v>
      </c>
      <c r="D926" s="357" t="s">
        <v>270</v>
      </c>
      <c r="E926" s="353">
        <v>4.47</v>
      </c>
      <c r="F926" s="77"/>
    </row>
    <row r="927" spans="1:6" ht="13.5">
      <c r="A927" s="353">
        <v>91484</v>
      </c>
      <c r="B927" s="357" t="s">
        <v>1160</v>
      </c>
      <c r="C927" s="357" t="s">
        <v>138</v>
      </c>
      <c r="D927" s="357" t="s">
        <v>270</v>
      </c>
      <c r="E927" s="353">
        <v>0.91</v>
      </c>
      <c r="F927" s="77"/>
    </row>
    <row r="928" spans="1:6" ht="13.5">
      <c r="A928" s="353">
        <v>91485</v>
      </c>
      <c r="B928" s="357" t="s">
        <v>1161</v>
      </c>
      <c r="C928" s="357" t="s">
        <v>138</v>
      </c>
      <c r="D928" s="357" t="s">
        <v>196</v>
      </c>
      <c r="E928" s="353">
        <v>125.96</v>
      </c>
      <c r="F928" s="77"/>
    </row>
    <row r="929" spans="1:6" ht="13.5">
      <c r="A929" s="353">
        <v>91529</v>
      </c>
      <c r="B929" s="357" t="s">
        <v>1162</v>
      </c>
      <c r="C929" s="357" t="s">
        <v>138</v>
      </c>
      <c r="D929" s="357" t="s">
        <v>270</v>
      </c>
      <c r="E929" s="353">
        <v>0.66</v>
      </c>
      <c r="F929" s="77"/>
    </row>
    <row r="930" spans="1:6" ht="13.5">
      <c r="A930" s="353">
        <v>91530</v>
      </c>
      <c r="B930" s="357" t="s">
        <v>1163</v>
      </c>
      <c r="C930" s="357" t="s">
        <v>138</v>
      </c>
      <c r="D930" s="357" t="s">
        <v>270</v>
      </c>
      <c r="E930" s="353">
        <v>0.17</v>
      </c>
      <c r="F930" s="77"/>
    </row>
    <row r="931" spans="1:6" ht="13.5">
      <c r="A931" s="353">
        <v>91531</v>
      </c>
      <c r="B931" s="357" t="s">
        <v>1164</v>
      </c>
      <c r="C931" s="357" t="s">
        <v>138</v>
      </c>
      <c r="D931" s="357" t="s">
        <v>270</v>
      </c>
      <c r="E931" s="353">
        <v>0.82</v>
      </c>
      <c r="F931" s="77"/>
    </row>
    <row r="932" spans="1:6" ht="13.5">
      <c r="A932" s="353">
        <v>91532</v>
      </c>
      <c r="B932" s="357" t="s">
        <v>1165</v>
      </c>
      <c r="C932" s="357" t="s">
        <v>138</v>
      </c>
      <c r="D932" s="357" t="s">
        <v>196</v>
      </c>
      <c r="E932" s="353">
        <v>2.56</v>
      </c>
      <c r="F932" s="77"/>
    </row>
    <row r="933" spans="1:6" ht="13.5">
      <c r="A933" s="353">
        <v>91629</v>
      </c>
      <c r="B933" s="357" t="s">
        <v>1166</v>
      </c>
      <c r="C933" s="357" t="s">
        <v>138</v>
      </c>
      <c r="D933" s="357" t="s">
        <v>270</v>
      </c>
      <c r="E933" s="353">
        <v>8.56</v>
      </c>
      <c r="F933" s="77"/>
    </row>
    <row r="934" spans="1:6" ht="13.5">
      <c r="A934" s="353">
        <v>91630</v>
      </c>
      <c r="B934" s="357" t="s">
        <v>1167</v>
      </c>
      <c r="C934" s="357" t="s">
        <v>138</v>
      </c>
      <c r="D934" s="357" t="s">
        <v>270</v>
      </c>
      <c r="E934" s="353">
        <v>3.42</v>
      </c>
      <c r="F934" s="77"/>
    </row>
    <row r="935" spans="1:6" ht="13.5">
      <c r="A935" s="353">
        <v>91631</v>
      </c>
      <c r="B935" s="357" t="s">
        <v>1168</v>
      </c>
      <c r="C935" s="357" t="s">
        <v>138</v>
      </c>
      <c r="D935" s="357" t="s">
        <v>270</v>
      </c>
      <c r="E935" s="353">
        <v>0.69</v>
      </c>
      <c r="F935" s="77"/>
    </row>
    <row r="936" spans="1:6" ht="13.5">
      <c r="A936" s="353">
        <v>91632</v>
      </c>
      <c r="B936" s="357" t="s">
        <v>1169</v>
      </c>
      <c r="C936" s="357" t="s">
        <v>138</v>
      </c>
      <c r="D936" s="357" t="s">
        <v>270</v>
      </c>
      <c r="E936" s="353">
        <v>16.07</v>
      </c>
      <c r="F936" s="77"/>
    </row>
    <row r="937" spans="1:6" ht="13.5">
      <c r="A937" s="353">
        <v>91633</v>
      </c>
      <c r="B937" s="357" t="s">
        <v>1170</v>
      </c>
      <c r="C937" s="357" t="s">
        <v>138</v>
      </c>
      <c r="D937" s="357" t="s">
        <v>196</v>
      </c>
      <c r="E937" s="353">
        <v>77.38</v>
      </c>
      <c r="F937" s="77"/>
    </row>
    <row r="938" spans="1:6" ht="13.5">
      <c r="A938" s="353">
        <v>91640</v>
      </c>
      <c r="B938" s="357" t="s">
        <v>1171</v>
      </c>
      <c r="C938" s="357" t="s">
        <v>138</v>
      </c>
      <c r="D938" s="357" t="s">
        <v>270</v>
      </c>
      <c r="E938" s="353">
        <v>18.59</v>
      </c>
      <c r="F938" s="77"/>
    </row>
    <row r="939" spans="1:6" ht="13.5">
      <c r="A939" s="353">
        <v>91641</v>
      </c>
      <c r="B939" s="357" t="s">
        <v>1172</v>
      </c>
      <c r="C939" s="357" t="s">
        <v>138</v>
      </c>
      <c r="D939" s="357" t="s">
        <v>270</v>
      </c>
      <c r="E939" s="353">
        <v>7.42</v>
      </c>
      <c r="F939" s="77"/>
    </row>
    <row r="940" spans="1:6" ht="13.5">
      <c r="A940" s="353">
        <v>91642</v>
      </c>
      <c r="B940" s="357" t="s">
        <v>1173</v>
      </c>
      <c r="C940" s="357" t="s">
        <v>138</v>
      </c>
      <c r="D940" s="357" t="s">
        <v>270</v>
      </c>
      <c r="E940" s="353">
        <v>1.51</v>
      </c>
      <c r="F940" s="77"/>
    </row>
    <row r="941" spans="1:6" ht="13.5">
      <c r="A941" s="353">
        <v>91643</v>
      </c>
      <c r="B941" s="357" t="s">
        <v>1174</v>
      </c>
      <c r="C941" s="357" t="s">
        <v>138</v>
      </c>
      <c r="D941" s="357" t="s">
        <v>270</v>
      </c>
      <c r="E941" s="353">
        <v>34.869999999999997</v>
      </c>
      <c r="F941" s="77"/>
    </row>
    <row r="942" spans="1:6" ht="13.5">
      <c r="A942" s="353">
        <v>91644</v>
      </c>
      <c r="B942" s="357" t="s">
        <v>1175</v>
      </c>
      <c r="C942" s="357" t="s">
        <v>138</v>
      </c>
      <c r="D942" s="357" t="s">
        <v>196</v>
      </c>
      <c r="E942" s="353">
        <v>174.06</v>
      </c>
      <c r="F942" s="77"/>
    </row>
    <row r="943" spans="1:6" ht="13.5">
      <c r="A943" s="353">
        <v>91688</v>
      </c>
      <c r="B943" s="357" t="s">
        <v>1176</v>
      </c>
      <c r="C943" s="357" t="s">
        <v>138</v>
      </c>
      <c r="D943" s="357" t="s">
        <v>350</v>
      </c>
      <c r="E943" s="353">
        <v>0.06</v>
      </c>
      <c r="F943" s="77"/>
    </row>
    <row r="944" spans="1:6" ht="13.5">
      <c r="A944" s="353">
        <v>91689</v>
      </c>
      <c r="B944" s="357" t="s">
        <v>1177</v>
      </c>
      <c r="C944" s="357" t="s">
        <v>138</v>
      </c>
      <c r="D944" s="357" t="s">
        <v>350</v>
      </c>
      <c r="E944" s="353">
        <v>0.01</v>
      </c>
      <c r="F944" s="77"/>
    </row>
    <row r="945" spans="1:6" ht="13.5">
      <c r="A945" s="353">
        <v>91690</v>
      </c>
      <c r="B945" s="357" t="s">
        <v>1178</v>
      </c>
      <c r="C945" s="357" t="s">
        <v>138</v>
      </c>
      <c r="D945" s="357" t="s">
        <v>350</v>
      </c>
      <c r="E945" s="353">
        <v>0.04</v>
      </c>
      <c r="F945" s="77"/>
    </row>
    <row r="946" spans="1:6" ht="13.5">
      <c r="A946" s="353">
        <v>91691</v>
      </c>
      <c r="B946" s="357" t="s">
        <v>1179</v>
      </c>
      <c r="C946" s="357" t="s">
        <v>138</v>
      </c>
      <c r="D946" s="357" t="s">
        <v>350</v>
      </c>
      <c r="E946" s="353">
        <v>1.83</v>
      </c>
      <c r="F946" s="77"/>
    </row>
    <row r="947" spans="1:6" ht="13.5">
      <c r="A947" s="353">
        <v>92040</v>
      </c>
      <c r="B947" s="357" t="s">
        <v>1180</v>
      </c>
      <c r="C947" s="357" t="s">
        <v>138</v>
      </c>
      <c r="D947" s="357" t="s">
        <v>270</v>
      </c>
      <c r="E947" s="353">
        <v>4.13</v>
      </c>
      <c r="F947" s="77"/>
    </row>
    <row r="948" spans="1:6" ht="13.5">
      <c r="A948" s="353">
        <v>92041</v>
      </c>
      <c r="B948" s="357" t="s">
        <v>1181</v>
      </c>
      <c r="C948" s="357" t="s">
        <v>138</v>
      </c>
      <c r="D948" s="357" t="s">
        <v>270</v>
      </c>
      <c r="E948" s="353">
        <v>0.82</v>
      </c>
      <c r="F948" s="77"/>
    </row>
    <row r="949" spans="1:6" ht="13.5">
      <c r="A949" s="353">
        <v>92042</v>
      </c>
      <c r="B949" s="357" t="s">
        <v>1182</v>
      </c>
      <c r="C949" s="357" t="s">
        <v>138</v>
      </c>
      <c r="D949" s="357" t="s">
        <v>270</v>
      </c>
      <c r="E949" s="353">
        <v>3.44</v>
      </c>
      <c r="F949" s="77"/>
    </row>
    <row r="950" spans="1:6" ht="13.5">
      <c r="A950" s="353">
        <v>92101</v>
      </c>
      <c r="B950" s="357" t="s">
        <v>1183</v>
      </c>
      <c r="C950" s="357" t="s">
        <v>138</v>
      </c>
      <c r="D950" s="357" t="s">
        <v>270</v>
      </c>
      <c r="E950" s="353">
        <v>13.47</v>
      </c>
      <c r="F950" s="77"/>
    </row>
    <row r="951" spans="1:6" ht="13.5">
      <c r="A951" s="353">
        <v>92102</v>
      </c>
      <c r="B951" s="357" t="s">
        <v>1184</v>
      </c>
      <c r="C951" s="357" t="s">
        <v>138</v>
      </c>
      <c r="D951" s="357" t="s">
        <v>270</v>
      </c>
      <c r="E951" s="353">
        <v>5.37</v>
      </c>
      <c r="F951" s="77"/>
    </row>
    <row r="952" spans="1:6" ht="13.5">
      <c r="A952" s="353">
        <v>92103</v>
      </c>
      <c r="B952" s="357" t="s">
        <v>1185</v>
      </c>
      <c r="C952" s="357" t="s">
        <v>138</v>
      </c>
      <c r="D952" s="357" t="s">
        <v>270</v>
      </c>
      <c r="E952" s="353">
        <v>1.0900000000000001</v>
      </c>
      <c r="F952" s="77"/>
    </row>
    <row r="953" spans="1:6" ht="13.5">
      <c r="A953" s="353">
        <v>92104</v>
      </c>
      <c r="B953" s="357" t="s">
        <v>1186</v>
      </c>
      <c r="C953" s="357" t="s">
        <v>138</v>
      </c>
      <c r="D953" s="357" t="s">
        <v>270</v>
      </c>
      <c r="E953" s="353">
        <v>25.26</v>
      </c>
      <c r="F953" s="77"/>
    </row>
    <row r="954" spans="1:6" ht="13.5">
      <c r="A954" s="353">
        <v>92105</v>
      </c>
      <c r="B954" s="357" t="s">
        <v>6213</v>
      </c>
      <c r="C954" s="357" t="s">
        <v>138</v>
      </c>
      <c r="D954" s="357" t="s">
        <v>196</v>
      </c>
      <c r="E954" s="353">
        <v>111.21</v>
      </c>
      <c r="F954" s="77"/>
    </row>
    <row r="955" spans="1:6" ht="13.5">
      <c r="A955" s="353">
        <v>92108</v>
      </c>
      <c r="B955" s="357" t="s">
        <v>1187</v>
      </c>
      <c r="C955" s="357" t="s">
        <v>138</v>
      </c>
      <c r="D955" s="357" t="s">
        <v>270</v>
      </c>
      <c r="E955" s="353">
        <v>0.55000000000000004</v>
      </c>
      <c r="F955" s="77"/>
    </row>
    <row r="956" spans="1:6" ht="13.5">
      <c r="A956" s="353">
        <v>92109</v>
      </c>
      <c r="B956" s="357" t="s">
        <v>1188</v>
      </c>
      <c r="C956" s="357" t="s">
        <v>138</v>
      </c>
      <c r="D956" s="357" t="s">
        <v>270</v>
      </c>
      <c r="E956" s="353">
        <v>0.12</v>
      </c>
      <c r="F956" s="77"/>
    </row>
    <row r="957" spans="1:6" ht="13.5">
      <c r="A957" s="353">
        <v>92110</v>
      </c>
      <c r="B957" s="357" t="s">
        <v>1189</v>
      </c>
      <c r="C957" s="357" t="s">
        <v>138</v>
      </c>
      <c r="D957" s="357" t="s">
        <v>270</v>
      </c>
      <c r="E957" s="353">
        <v>0.43</v>
      </c>
      <c r="F957" s="77"/>
    </row>
    <row r="958" spans="1:6" ht="13.5">
      <c r="A958" s="353">
        <v>92111</v>
      </c>
      <c r="B958" s="357" t="s">
        <v>1190</v>
      </c>
      <c r="C958" s="357" t="s">
        <v>138</v>
      </c>
      <c r="D958" s="357" t="s">
        <v>350</v>
      </c>
      <c r="E958" s="353">
        <v>0.72</v>
      </c>
      <c r="F958" s="77"/>
    </row>
    <row r="959" spans="1:6" ht="13.5">
      <c r="A959" s="353">
        <v>92114</v>
      </c>
      <c r="B959" s="357" t="s">
        <v>1191</v>
      </c>
      <c r="C959" s="357" t="s">
        <v>138</v>
      </c>
      <c r="D959" s="357" t="s">
        <v>270</v>
      </c>
      <c r="E959" s="353">
        <v>0.06</v>
      </c>
      <c r="F959" s="77"/>
    </row>
    <row r="960" spans="1:6" ht="13.5">
      <c r="A960" s="353">
        <v>92115</v>
      </c>
      <c r="B960" s="357" t="s">
        <v>1192</v>
      </c>
      <c r="C960" s="357" t="s">
        <v>138</v>
      </c>
      <c r="D960" s="357" t="s">
        <v>270</v>
      </c>
      <c r="E960" s="353">
        <v>0.01</v>
      </c>
      <c r="F960" s="77"/>
    </row>
    <row r="961" spans="1:6" ht="13.5">
      <c r="A961" s="353">
        <v>92116</v>
      </c>
      <c r="B961" s="357" t="s">
        <v>1193</v>
      </c>
      <c r="C961" s="357" t="s">
        <v>138</v>
      </c>
      <c r="D961" s="357" t="s">
        <v>270</v>
      </c>
      <c r="E961" s="353">
        <v>7.0000000000000007E-2</v>
      </c>
      <c r="F961" s="77"/>
    </row>
    <row r="962" spans="1:6" ht="13.5">
      <c r="A962" s="353">
        <v>92133</v>
      </c>
      <c r="B962" s="357" t="s">
        <v>1194</v>
      </c>
      <c r="C962" s="357" t="s">
        <v>138</v>
      </c>
      <c r="D962" s="357" t="s">
        <v>350</v>
      </c>
      <c r="E962" s="353">
        <v>7.6</v>
      </c>
      <c r="F962" s="77"/>
    </row>
    <row r="963" spans="1:6" ht="13.5">
      <c r="A963" s="353">
        <v>92134</v>
      </c>
      <c r="B963" s="357" t="s">
        <v>1195</v>
      </c>
      <c r="C963" s="357" t="s">
        <v>138</v>
      </c>
      <c r="D963" s="357" t="s">
        <v>350</v>
      </c>
      <c r="E963" s="353">
        <v>2.2799999999999998</v>
      </c>
      <c r="F963" s="77"/>
    </row>
    <row r="964" spans="1:6" ht="13.5">
      <c r="A964" s="353">
        <v>92135</v>
      </c>
      <c r="B964" s="357" t="s">
        <v>1196</v>
      </c>
      <c r="C964" s="357" t="s">
        <v>138</v>
      </c>
      <c r="D964" s="357" t="s">
        <v>350</v>
      </c>
      <c r="E964" s="353">
        <v>0.47</v>
      </c>
      <c r="F964" s="77"/>
    </row>
    <row r="965" spans="1:6" ht="13.5">
      <c r="A965" s="353">
        <v>92136</v>
      </c>
      <c r="B965" s="357" t="s">
        <v>1197</v>
      </c>
      <c r="C965" s="357" t="s">
        <v>138</v>
      </c>
      <c r="D965" s="357" t="s">
        <v>350</v>
      </c>
      <c r="E965" s="353">
        <v>9.51</v>
      </c>
      <c r="F965" s="77"/>
    </row>
    <row r="966" spans="1:6" ht="13.5">
      <c r="A966" s="353">
        <v>92137</v>
      </c>
      <c r="B966" s="357" t="s">
        <v>1198</v>
      </c>
      <c r="C966" s="357" t="s">
        <v>138</v>
      </c>
      <c r="D966" s="357" t="s">
        <v>196</v>
      </c>
      <c r="E966" s="353">
        <v>87.05</v>
      </c>
      <c r="F966" s="77"/>
    </row>
    <row r="967" spans="1:6" ht="13.5">
      <c r="A967" s="353">
        <v>92140</v>
      </c>
      <c r="B967" s="357" t="s">
        <v>1199</v>
      </c>
      <c r="C967" s="357" t="s">
        <v>138</v>
      </c>
      <c r="D967" s="357" t="s">
        <v>350</v>
      </c>
      <c r="E967" s="353">
        <v>2.3199999999999998</v>
      </c>
      <c r="F967" s="77"/>
    </row>
    <row r="968" spans="1:6" ht="13.5">
      <c r="A968" s="353">
        <v>92141</v>
      </c>
      <c r="B968" s="357" t="s">
        <v>1200</v>
      </c>
      <c r="C968" s="357" t="s">
        <v>138</v>
      </c>
      <c r="D968" s="357" t="s">
        <v>350</v>
      </c>
      <c r="E968" s="353">
        <v>0.69</v>
      </c>
      <c r="F968" s="77"/>
    </row>
    <row r="969" spans="1:6" ht="13.5">
      <c r="A969" s="353">
        <v>92142</v>
      </c>
      <c r="B969" s="357" t="s">
        <v>1201</v>
      </c>
      <c r="C969" s="357" t="s">
        <v>138</v>
      </c>
      <c r="D969" s="357" t="s">
        <v>350</v>
      </c>
      <c r="E969" s="353">
        <v>0.14000000000000001</v>
      </c>
      <c r="F969" s="77"/>
    </row>
    <row r="970" spans="1:6" ht="13.5">
      <c r="A970" s="353">
        <v>92143</v>
      </c>
      <c r="B970" s="357" t="s">
        <v>1202</v>
      </c>
      <c r="C970" s="357" t="s">
        <v>138</v>
      </c>
      <c r="D970" s="357" t="s">
        <v>350</v>
      </c>
      <c r="E970" s="353">
        <v>2.9</v>
      </c>
      <c r="F970" s="77"/>
    </row>
    <row r="971" spans="1:6" ht="13.5">
      <c r="A971" s="353">
        <v>92144</v>
      </c>
      <c r="B971" s="357" t="s">
        <v>1203</v>
      </c>
      <c r="C971" s="357" t="s">
        <v>138</v>
      </c>
      <c r="D971" s="357" t="s">
        <v>196</v>
      </c>
      <c r="E971" s="353">
        <v>64.53</v>
      </c>
      <c r="F971" s="77"/>
    </row>
    <row r="972" spans="1:6" ht="13.5">
      <c r="A972" s="353">
        <v>92237</v>
      </c>
      <c r="B972" s="357" t="s">
        <v>1204</v>
      </c>
      <c r="C972" s="357" t="s">
        <v>138</v>
      </c>
      <c r="D972" s="357" t="s">
        <v>270</v>
      </c>
      <c r="E972" s="353">
        <v>13.6</v>
      </c>
      <c r="F972" s="77"/>
    </row>
    <row r="973" spans="1:6" ht="13.5">
      <c r="A973" s="353">
        <v>92238</v>
      </c>
      <c r="B973" s="357" t="s">
        <v>1205</v>
      </c>
      <c r="C973" s="357" t="s">
        <v>138</v>
      </c>
      <c r="D973" s="357" t="s">
        <v>270</v>
      </c>
      <c r="E973" s="353">
        <v>5.42</v>
      </c>
      <c r="F973" s="77"/>
    </row>
    <row r="974" spans="1:6" ht="13.5">
      <c r="A974" s="353">
        <v>92239</v>
      </c>
      <c r="B974" s="357" t="s">
        <v>1206</v>
      </c>
      <c r="C974" s="357" t="s">
        <v>138</v>
      </c>
      <c r="D974" s="357" t="s">
        <v>270</v>
      </c>
      <c r="E974" s="353">
        <v>1.1000000000000001</v>
      </c>
      <c r="F974" s="77"/>
    </row>
    <row r="975" spans="1:6" ht="13.5">
      <c r="A975" s="353">
        <v>92240</v>
      </c>
      <c r="B975" s="357" t="s">
        <v>1207</v>
      </c>
      <c r="C975" s="357" t="s">
        <v>138</v>
      </c>
      <c r="D975" s="357" t="s">
        <v>270</v>
      </c>
      <c r="E975" s="353">
        <v>25.5</v>
      </c>
      <c r="F975" s="77"/>
    </row>
    <row r="976" spans="1:6" ht="13.5">
      <c r="A976" s="353">
        <v>92241</v>
      </c>
      <c r="B976" s="357" t="s">
        <v>1208</v>
      </c>
      <c r="C976" s="357" t="s">
        <v>138</v>
      </c>
      <c r="D976" s="357" t="s">
        <v>196</v>
      </c>
      <c r="E976" s="353">
        <v>159.57</v>
      </c>
      <c r="F976" s="77"/>
    </row>
    <row r="977" spans="1:6" ht="13.5">
      <c r="A977" s="353">
        <v>92712</v>
      </c>
      <c r="B977" s="357" t="s">
        <v>1209</v>
      </c>
      <c r="C977" s="357" t="s">
        <v>138</v>
      </c>
      <c r="D977" s="357" t="s">
        <v>350</v>
      </c>
      <c r="E977" s="353">
        <v>0.19</v>
      </c>
      <c r="F977" s="77"/>
    </row>
    <row r="978" spans="1:6" ht="13.5">
      <c r="A978" s="353">
        <v>92713</v>
      </c>
      <c r="B978" s="357" t="s">
        <v>1210</v>
      </c>
      <c r="C978" s="357" t="s">
        <v>138</v>
      </c>
      <c r="D978" s="357" t="s">
        <v>350</v>
      </c>
      <c r="E978" s="353">
        <v>0.04</v>
      </c>
      <c r="F978" s="77"/>
    </row>
    <row r="979" spans="1:6" ht="13.5">
      <c r="A979" s="353">
        <v>92714</v>
      </c>
      <c r="B979" s="357" t="s">
        <v>1211</v>
      </c>
      <c r="C979" s="357" t="s">
        <v>138</v>
      </c>
      <c r="D979" s="357" t="s">
        <v>350</v>
      </c>
      <c r="E979" s="353">
        <v>0.24</v>
      </c>
      <c r="F979" s="77"/>
    </row>
    <row r="980" spans="1:6" ht="13.5">
      <c r="A980" s="353">
        <v>92715</v>
      </c>
      <c r="B980" s="357" t="s">
        <v>1212</v>
      </c>
      <c r="C980" s="357" t="s">
        <v>138</v>
      </c>
      <c r="D980" s="357" t="s">
        <v>350</v>
      </c>
      <c r="E980" s="353">
        <v>11.94</v>
      </c>
      <c r="F980" s="77"/>
    </row>
    <row r="981" spans="1:6" ht="13.5">
      <c r="A981" s="353">
        <v>92956</v>
      </c>
      <c r="B981" s="357" t="s">
        <v>1213</v>
      </c>
      <c r="C981" s="357" t="s">
        <v>138</v>
      </c>
      <c r="D981" s="357" t="s">
        <v>270</v>
      </c>
      <c r="E981" s="353">
        <v>5.01</v>
      </c>
      <c r="F981" s="77"/>
    </row>
    <row r="982" spans="1:6" ht="13.5">
      <c r="A982" s="353">
        <v>92957</v>
      </c>
      <c r="B982" s="357" t="s">
        <v>1214</v>
      </c>
      <c r="C982" s="357" t="s">
        <v>138</v>
      </c>
      <c r="D982" s="357" t="s">
        <v>270</v>
      </c>
      <c r="E982" s="353">
        <v>1.1200000000000001</v>
      </c>
      <c r="F982" s="77"/>
    </row>
    <row r="983" spans="1:6" ht="13.5">
      <c r="A983" s="353">
        <v>92958</v>
      </c>
      <c r="B983" s="357" t="s">
        <v>1215</v>
      </c>
      <c r="C983" s="357" t="s">
        <v>138</v>
      </c>
      <c r="D983" s="357" t="s">
        <v>270</v>
      </c>
      <c r="E983" s="353">
        <v>5.48</v>
      </c>
      <c r="F983" s="77"/>
    </row>
    <row r="984" spans="1:6" ht="13.5">
      <c r="A984" s="353">
        <v>92959</v>
      </c>
      <c r="B984" s="357" t="s">
        <v>1216</v>
      </c>
      <c r="C984" s="357" t="s">
        <v>138</v>
      </c>
      <c r="D984" s="357" t="s">
        <v>196</v>
      </c>
      <c r="E984" s="353">
        <v>6.75</v>
      </c>
      <c r="F984" s="77"/>
    </row>
    <row r="985" spans="1:6" ht="13.5">
      <c r="A985" s="353">
        <v>92963</v>
      </c>
      <c r="B985" s="357" t="s">
        <v>1217</v>
      </c>
      <c r="C985" s="357" t="s">
        <v>138</v>
      </c>
      <c r="D985" s="357" t="s">
        <v>270</v>
      </c>
      <c r="E985" s="353">
        <v>0.87</v>
      </c>
      <c r="F985" s="77"/>
    </row>
    <row r="986" spans="1:6" ht="13.5">
      <c r="A986" s="353">
        <v>92964</v>
      </c>
      <c r="B986" s="357" t="s">
        <v>1218</v>
      </c>
      <c r="C986" s="357" t="s">
        <v>138</v>
      </c>
      <c r="D986" s="357" t="s">
        <v>270</v>
      </c>
      <c r="E986" s="353">
        <v>0.19</v>
      </c>
      <c r="F986" s="77"/>
    </row>
    <row r="987" spans="1:6" ht="13.5">
      <c r="A987" s="353">
        <v>92965</v>
      </c>
      <c r="B987" s="357" t="s">
        <v>1219</v>
      </c>
      <c r="C987" s="357" t="s">
        <v>138</v>
      </c>
      <c r="D987" s="357" t="s">
        <v>270</v>
      </c>
      <c r="E987" s="353">
        <v>1.0900000000000001</v>
      </c>
      <c r="F987" s="77"/>
    </row>
    <row r="988" spans="1:6" ht="13.5">
      <c r="A988" s="353">
        <v>93220</v>
      </c>
      <c r="B988" s="357" t="s">
        <v>1220</v>
      </c>
      <c r="C988" s="357" t="s">
        <v>138</v>
      </c>
      <c r="D988" s="357" t="s">
        <v>270</v>
      </c>
      <c r="E988" s="353">
        <v>167.78</v>
      </c>
      <c r="F988" s="77"/>
    </row>
    <row r="989" spans="1:6" ht="13.5">
      <c r="A989" s="353">
        <v>93221</v>
      </c>
      <c r="B989" s="357" t="s">
        <v>1221</v>
      </c>
      <c r="C989" s="357" t="s">
        <v>138</v>
      </c>
      <c r="D989" s="357" t="s">
        <v>270</v>
      </c>
      <c r="E989" s="353">
        <v>44.07</v>
      </c>
      <c r="F989" s="77"/>
    </row>
    <row r="990" spans="1:6" ht="13.5">
      <c r="A990" s="353">
        <v>93222</v>
      </c>
      <c r="B990" s="357" t="s">
        <v>1222</v>
      </c>
      <c r="C990" s="357" t="s">
        <v>138</v>
      </c>
      <c r="D990" s="357" t="s">
        <v>270</v>
      </c>
      <c r="E990" s="353">
        <v>209.96</v>
      </c>
      <c r="F990" s="77"/>
    </row>
    <row r="991" spans="1:6" ht="13.5">
      <c r="A991" s="353">
        <v>93223</v>
      </c>
      <c r="B991" s="357" t="s">
        <v>1223</v>
      </c>
      <c r="C991" s="357" t="s">
        <v>138</v>
      </c>
      <c r="D991" s="357" t="s">
        <v>196</v>
      </c>
      <c r="E991" s="353">
        <v>171.55</v>
      </c>
      <c r="F991" s="77"/>
    </row>
    <row r="992" spans="1:6" ht="13.5">
      <c r="A992" s="353">
        <v>93229</v>
      </c>
      <c r="B992" s="357" t="s">
        <v>1224</v>
      </c>
      <c r="C992" s="357" t="s">
        <v>138</v>
      </c>
      <c r="D992" s="357" t="s">
        <v>270</v>
      </c>
      <c r="E992" s="353">
        <v>0.23</v>
      </c>
      <c r="F992" s="77"/>
    </row>
    <row r="993" spans="1:6" ht="13.5">
      <c r="A993" s="353">
        <v>93230</v>
      </c>
      <c r="B993" s="357" t="s">
        <v>1225</v>
      </c>
      <c r="C993" s="357" t="s">
        <v>138</v>
      </c>
      <c r="D993" s="357" t="s">
        <v>270</v>
      </c>
      <c r="E993" s="353">
        <v>0.05</v>
      </c>
      <c r="F993" s="77"/>
    </row>
    <row r="994" spans="1:6" ht="13.5">
      <c r="A994" s="353">
        <v>93231</v>
      </c>
      <c r="B994" s="357" t="s">
        <v>1226</v>
      </c>
      <c r="C994" s="357" t="s">
        <v>138</v>
      </c>
      <c r="D994" s="357" t="s">
        <v>270</v>
      </c>
      <c r="E994" s="353">
        <v>0.22</v>
      </c>
      <c r="F994" s="77"/>
    </row>
    <row r="995" spans="1:6" ht="13.5">
      <c r="A995" s="353">
        <v>93232</v>
      </c>
      <c r="B995" s="357" t="s">
        <v>1227</v>
      </c>
      <c r="C995" s="357" t="s">
        <v>138</v>
      </c>
      <c r="D995" s="357" t="s">
        <v>196</v>
      </c>
      <c r="E995" s="353">
        <v>3.55</v>
      </c>
      <c r="F995" s="77"/>
    </row>
    <row r="996" spans="1:6" ht="13.5">
      <c r="A996" s="353">
        <v>93235</v>
      </c>
      <c r="B996" s="357" t="s">
        <v>1228</v>
      </c>
      <c r="C996" s="357" t="s">
        <v>138</v>
      </c>
      <c r="D996" s="357" t="s">
        <v>270</v>
      </c>
      <c r="E996" s="353">
        <v>1.1399999999999999</v>
      </c>
      <c r="F996" s="77"/>
    </row>
    <row r="997" spans="1:6" ht="13.5">
      <c r="A997" s="353">
        <v>93238</v>
      </c>
      <c r="B997" s="357" t="s">
        <v>1229</v>
      </c>
      <c r="C997" s="357" t="s">
        <v>138</v>
      </c>
      <c r="D997" s="357" t="s">
        <v>270</v>
      </c>
      <c r="E997" s="353">
        <v>1.1599999999999999</v>
      </c>
      <c r="F997" s="77"/>
    </row>
    <row r="998" spans="1:6" ht="13.5">
      <c r="A998" s="353">
        <v>93239</v>
      </c>
      <c r="B998" s="357" t="s">
        <v>1230</v>
      </c>
      <c r="C998" s="357" t="s">
        <v>138</v>
      </c>
      <c r="D998" s="357" t="s">
        <v>270</v>
      </c>
      <c r="E998" s="353">
        <v>5.27</v>
      </c>
      <c r="F998" s="77"/>
    </row>
    <row r="999" spans="1:6" ht="13.5">
      <c r="A999" s="353">
        <v>93240</v>
      </c>
      <c r="B999" s="357" t="s">
        <v>1231</v>
      </c>
      <c r="C999" s="357" t="s">
        <v>138</v>
      </c>
      <c r="D999" s="357" t="s">
        <v>196</v>
      </c>
      <c r="E999" s="353">
        <v>8.2100000000000009</v>
      </c>
      <c r="F999" s="77"/>
    </row>
    <row r="1000" spans="1:6" ht="13.5">
      <c r="A1000" s="353">
        <v>93267</v>
      </c>
      <c r="B1000" s="357" t="s">
        <v>1232</v>
      </c>
      <c r="C1000" s="357" t="s">
        <v>138</v>
      </c>
      <c r="D1000" s="357" t="s">
        <v>270</v>
      </c>
      <c r="E1000" s="353">
        <v>22.42</v>
      </c>
      <c r="F1000" s="77"/>
    </row>
    <row r="1001" spans="1:6" ht="13.5">
      <c r="A1001" s="353">
        <v>93269</v>
      </c>
      <c r="B1001" s="357" t="s">
        <v>1233</v>
      </c>
      <c r="C1001" s="357" t="s">
        <v>138</v>
      </c>
      <c r="D1001" s="357" t="s">
        <v>270</v>
      </c>
      <c r="E1001" s="353">
        <v>5.04</v>
      </c>
      <c r="F1001" s="77"/>
    </row>
    <row r="1002" spans="1:6" ht="13.5">
      <c r="A1002" s="353">
        <v>93270</v>
      </c>
      <c r="B1002" s="357" t="s">
        <v>1234</v>
      </c>
      <c r="C1002" s="357" t="s">
        <v>138</v>
      </c>
      <c r="D1002" s="357" t="s">
        <v>270</v>
      </c>
      <c r="E1002" s="353">
        <v>24.52</v>
      </c>
      <c r="F1002" s="77"/>
    </row>
    <row r="1003" spans="1:6" ht="13.5">
      <c r="A1003" s="353">
        <v>93271</v>
      </c>
      <c r="B1003" s="357" t="s">
        <v>1235</v>
      </c>
      <c r="C1003" s="357" t="s">
        <v>138</v>
      </c>
      <c r="D1003" s="357" t="s">
        <v>350</v>
      </c>
      <c r="E1003" s="353">
        <v>5.42</v>
      </c>
      <c r="F1003" s="77"/>
    </row>
    <row r="1004" spans="1:6" ht="13.5">
      <c r="A1004" s="353">
        <v>93277</v>
      </c>
      <c r="B1004" s="357" t="s">
        <v>1236</v>
      </c>
      <c r="C1004" s="357" t="s">
        <v>138</v>
      </c>
      <c r="D1004" s="357" t="s">
        <v>270</v>
      </c>
      <c r="E1004" s="353">
        <v>0.27</v>
      </c>
      <c r="F1004" s="77"/>
    </row>
    <row r="1005" spans="1:6" ht="13.5">
      <c r="A1005" s="353">
        <v>93278</v>
      </c>
      <c r="B1005" s="357" t="s">
        <v>1237</v>
      </c>
      <c r="C1005" s="357" t="s">
        <v>138</v>
      </c>
      <c r="D1005" s="357" t="s">
        <v>270</v>
      </c>
      <c r="E1005" s="353">
        <v>0.06</v>
      </c>
      <c r="F1005" s="77"/>
    </row>
    <row r="1006" spans="1:6" ht="13.5">
      <c r="A1006" s="353">
        <v>93279</v>
      </c>
      <c r="B1006" s="357" t="s">
        <v>1238</v>
      </c>
      <c r="C1006" s="357" t="s">
        <v>138</v>
      </c>
      <c r="D1006" s="357" t="s">
        <v>270</v>
      </c>
      <c r="E1006" s="353">
        <v>0.25</v>
      </c>
      <c r="F1006" s="77"/>
    </row>
    <row r="1007" spans="1:6" ht="13.5">
      <c r="A1007" s="353">
        <v>93280</v>
      </c>
      <c r="B1007" s="357" t="s">
        <v>1239</v>
      </c>
      <c r="C1007" s="357" t="s">
        <v>138</v>
      </c>
      <c r="D1007" s="357" t="s">
        <v>350</v>
      </c>
      <c r="E1007" s="353">
        <v>0.45</v>
      </c>
      <c r="F1007" s="77"/>
    </row>
    <row r="1008" spans="1:6" ht="13.5">
      <c r="A1008" s="353">
        <v>93283</v>
      </c>
      <c r="B1008" s="357" t="s">
        <v>1240</v>
      </c>
      <c r="C1008" s="357" t="s">
        <v>138</v>
      </c>
      <c r="D1008" s="357" t="s">
        <v>270</v>
      </c>
      <c r="E1008" s="353">
        <v>47.13</v>
      </c>
      <c r="F1008" s="77"/>
    </row>
    <row r="1009" spans="1:6" ht="13.5">
      <c r="A1009" s="353">
        <v>93284</v>
      </c>
      <c r="B1009" s="357" t="s">
        <v>1241</v>
      </c>
      <c r="C1009" s="357" t="s">
        <v>138</v>
      </c>
      <c r="D1009" s="357" t="s">
        <v>270</v>
      </c>
      <c r="E1009" s="353">
        <v>16.14</v>
      </c>
      <c r="F1009" s="77"/>
    </row>
    <row r="1010" spans="1:6" ht="13.5">
      <c r="A1010" s="353">
        <v>93285</v>
      </c>
      <c r="B1010" s="357" t="s">
        <v>1242</v>
      </c>
      <c r="C1010" s="357" t="s">
        <v>138</v>
      </c>
      <c r="D1010" s="357" t="s">
        <v>270</v>
      </c>
      <c r="E1010" s="353">
        <v>75.760000000000005</v>
      </c>
      <c r="F1010" s="77"/>
    </row>
    <row r="1011" spans="1:6" ht="13.5">
      <c r="A1011" s="353">
        <v>93286</v>
      </c>
      <c r="B1011" s="357" t="s">
        <v>1243</v>
      </c>
      <c r="C1011" s="357" t="s">
        <v>138</v>
      </c>
      <c r="D1011" s="357" t="s">
        <v>350</v>
      </c>
      <c r="E1011" s="353">
        <v>128.18</v>
      </c>
      <c r="F1011" s="77"/>
    </row>
    <row r="1012" spans="1:6" ht="13.5">
      <c r="A1012" s="353">
        <v>93296</v>
      </c>
      <c r="B1012" s="357" t="s">
        <v>1244</v>
      </c>
      <c r="C1012" s="357" t="s">
        <v>138</v>
      </c>
      <c r="D1012" s="357" t="s">
        <v>270</v>
      </c>
      <c r="E1012" s="353">
        <v>3.29</v>
      </c>
      <c r="F1012" s="77"/>
    </row>
    <row r="1013" spans="1:6" ht="13.5">
      <c r="A1013" s="353">
        <v>93397</v>
      </c>
      <c r="B1013" s="357" t="s">
        <v>1245</v>
      </c>
      <c r="C1013" s="357" t="s">
        <v>138</v>
      </c>
      <c r="D1013" s="357" t="s">
        <v>270</v>
      </c>
      <c r="E1013" s="353">
        <v>8.56</v>
      </c>
      <c r="F1013" s="77"/>
    </row>
    <row r="1014" spans="1:6" ht="13.5">
      <c r="A1014" s="353">
        <v>93398</v>
      </c>
      <c r="B1014" s="357" t="s">
        <v>1246</v>
      </c>
      <c r="C1014" s="357" t="s">
        <v>138</v>
      </c>
      <c r="D1014" s="357" t="s">
        <v>270</v>
      </c>
      <c r="E1014" s="353">
        <v>3.42</v>
      </c>
      <c r="F1014" s="77"/>
    </row>
    <row r="1015" spans="1:6" ht="13.5">
      <c r="A1015" s="353">
        <v>93399</v>
      </c>
      <c r="B1015" s="357" t="s">
        <v>1247</v>
      </c>
      <c r="C1015" s="357" t="s">
        <v>138</v>
      </c>
      <c r="D1015" s="357" t="s">
        <v>270</v>
      </c>
      <c r="E1015" s="353">
        <v>0.69</v>
      </c>
      <c r="F1015" s="77"/>
    </row>
    <row r="1016" spans="1:6" ht="13.5">
      <c r="A1016" s="353">
        <v>93400</v>
      </c>
      <c r="B1016" s="357" t="s">
        <v>1248</v>
      </c>
      <c r="C1016" s="357" t="s">
        <v>138</v>
      </c>
      <c r="D1016" s="357" t="s">
        <v>270</v>
      </c>
      <c r="E1016" s="353">
        <v>16.07</v>
      </c>
      <c r="F1016" s="77"/>
    </row>
    <row r="1017" spans="1:6" ht="13.5">
      <c r="A1017" s="353">
        <v>93401</v>
      </c>
      <c r="B1017" s="357" t="s">
        <v>1249</v>
      </c>
      <c r="C1017" s="357" t="s">
        <v>138</v>
      </c>
      <c r="D1017" s="357" t="s">
        <v>196</v>
      </c>
      <c r="E1017" s="353">
        <v>91.39</v>
      </c>
      <c r="F1017" s="77"/>
    </row>
    <row r="1018" spans="1:6" ht="13.5">
      <c r="A1018" s="353">
        <v>93404</v>
      </c>
      <c r="B1018" s="357" t="s">
        <v>1250</v>
      </c>
      <c r="C1018" s="357" t="s">
        <v>138</v>
      </c>
      <c r="D1018" s="357" t="s">
        <v>270</v>
      </c>
      <c r="E1018" s="353">
        <v>3.65</v>
      </c>
      <c r="F1018" s="77"/>
    </row>
    <row r="1019" spans="1:6" ht="13.5">
      <c r="A1019" s="353">
        <v>93405</v>
      </c>
      <c r="B1019" s="357" t="s">
        <v>1251</v>
      </c>
      <c r="C1019" s="357" t="s">
        <v>138</v>
      </c>
      <c r="D1019" s="357" t="s">
        <v>270</v>
      </c>
      <c r="E1019" s="353">
        <v>0.72</v>
      </c>
      <c r="F1019" s="77"/>
    </row>
    <row r="1020" spans="1:6" ht="13.5">
      <c r="A1020" s="353">
        <v>93406</v>
      </c>
      <c r="B1020" s="357" t="s">
        <v>1252</v>
      </c>
      <c r="C1020" s="357" t="s">
        <v>138</v>
      </c>
      <c r="D1020" s="357" t="s">
        <v>270</v>
      </c>
      <c r="E1020" s="353">
        <v>4.5599999999999996</v>
      </c>
      <c r="F1020" s="77"/>
    </row>
    <row r="1021" spans="1:6" ht="13.5">
      <c r="A1021" s="353">
        <v>93407</v>
      </c>
      <c r="B1021" s="357" t="s">
        <v>1253</v>
      </c>
      <c r="C1021" s="357" t="s">
        <v>138</v>
      </c>
      <c r="D1021" s="357" t="s">
        <v>196</v>
      </c>
      <c r="E1021" s="353">
        <v>30.47</v>
      </c>
      <c r="F1021" s="77"/>
    </row>
    <row r="1022" spans="1:6" ht="13.5">
      <c r="A1022" s="353">
        <v>93411</v>
      </c>
      <c r="B1022" s="357" t="s">
        <v>1254</v>
      </c>
      <c r="C1022" s="357" t="s">
        <v>138</v>
      </c>
      <c r="D1022" s="357" t="s">
        <v>270</v>
      </c>
      <c r="E1022" s="353">
        <v>0.16</v>
      </c>
      <c r="F1022" s="77"/>
    </row>
    <row r="1023" spans="1:6" ht="13.5">
      <c r="A1023" s="353">
        <v>93412</v>
      </c>
      <c r="B1023" s="357" t="s">
        <v>1255</v>
      </c>
      <c r="C1023" s="357" t="s">
        <v>138</v>
      </c>
      <c r="D1023" s="357" t="s">
        <v>270</v>
      </c>
      <c r="E1023" s="353">
        <v>0.05</v>
      </c>
      <c r="F1023" s="77"/>
    </row>
    <row r="1024" spans="1:6" ht="13.5">
      <c r="A1024" s="353">
        <v>93413</v>
      </c>
      <c r="B1024" s="357" t="s">
        <v>1256</v>
      </c>
      <c r="C1024" s="357" t="s">
        <v>138</v>
      </c>
      <c r="D1024" s="357" t="s">
        <v>270</v>
      </c>
      <c r="E1024" s="353">
        <v>0.14000000000000001</v>
      </c>
      <c r="F1024" s="77"/>
    </row>
    <row r="1025" spans="1:6" ht="13.5">
      <c r="A1025" s="353">
        <v>93414</v>
      </c>
      <c r="B1025" s="357" t="s">
        <v>1257</v>
      </c>
      <c r="C1025" s="357" t="s">
        <v>138</v>
      </c>
      <c r="D1025" s="357" t="s">
        <v>196</v>
      </c>
      <c r="E1025" s="353">
        <v>8.2799999999999994</v>
      </c>
      <c r="F1025" s="77"/>
    </row>
    <row r="1026" spans="1:6" ht="13.5">
      <c r="A1026" s="353">
        <v>93417</v>
      </c>
      <c r="B1026" s="357" t="s">
        <v>1258</v>
      </c>
      <c r="C1026" s="357" t="s">
        <v>138</v>
      </c>
      <c r="D1026" s="357" t="s">
        <v>270</v>
      </c>
      <c r="E1026" s="353">
        <v>2.11</v>
      </c>
      <c r="F1026" s="77"/>
    </row>
    <row r="1027" spans="1:6" ht="13.5">
      <c r="A1027" s="353">
        <v>93418</v>
      </c>
      <c r="B1027" s="357" t="s">
        <v>1259</v>
      </c>
      <c r="C1027" s="357" t="s">
        <v>138</v>
      </c>
      <c r="D1027" s="357" t="s">
        <v>270</v>
      </c>
      <c r="E1027" s="353">
        <v>0.72</v>
      </c>
      <c r="F1027" s="77"/>
    </row>
    <row r="1028" spans="1:6" ht="13.5">
      <c r="A1028" s="353">
        <v>93419</v>
      </c>
      <c r="B1028" s="357" t="s">
        <v>1260</v>
      </c>
      <c r="C1028" s="357" t="s">
        <v>138</v>
      </c>
      <c r="D1028" s="357" t="s">
        <v>270</v>
      </c>
      <c r="E1028" s="353">
        <v>1.88</v>
      </c>
      <c r="F1028" s="77"/>
    </row>
    <row r="1029" spans="1:6" ht="13.5">
      <c r="A1029" s="353">
        <v>93420</v>
      </c>
      <c r="B1029" s="357" t="s">
        <v>1261</v>
      </c>
      <c r="C1029" s="357" t="s">
        <v>138</v>
      </c>
      <c r="D1029" s="357" t="s">
        <v>196</v>
      </c>
      <c r="E1029" s="353">
        <v>38.76</v>
      </c>
      <c r="F1029" s="77"/>
    </row>
    <row r="1030" spans="1:6" ht="13.5">
      <c r="A1030" s="353">
        <v>93423</v>
      </c>
      <c r="B1030" s="357" t="s">
        <v>1262</v>
      </c>
      <c r="C1030" s="357" t="s">
        <v>138</v>
      </c>
      <c r="D1030" s="357" t="s">
        <v>270</v>
      </c>
      <c r="E1030" s="353">
        <v>2.98</v>
      </c>
      <c r="F1030" s="77"/>
    </row>
    <row r="1031" spans="1:6" ht="13.5">
      <c r="A1031" s="353">
        <v>93424</v>
      </c>
      <c r="B1031" s="357" t="s">
        <v>1263</v>
      </c>
      <c r="C1031" s="357" t="s">
        <v>138</v>
      </c>
      <c r="D1031" s="357" t="s">
        <v>270</v>
      </c>
      <c r="E1031" s="353">
        <v>1.02</v>
      </c>
      <c r="F1031" s="77"/>
    </row>
    <row r="1032" spans="1:6" ht="13.5">
      <c r="A1032" s="353">
        <v>93425</v>
      </c>
      <c r="B1032" s="357" t="s">
        <v>1264</v>
      </c>
      <c r="C1032" s="357" t="s">
        <v>138</v>
      </c>
      <c r="D1032" s="357" t="s">
        <v>270</v>
      </c>
      <c r="E1032" s="353">
        <v>2.66</v>
      </c>
      <c r="F1032" s="77"/>
    </row>
    <row r="1033" spans="1:6" ht="13.5">
      <c r="A1033" s="353">
        <v>93426</v>
      </c>
      <c r="B1033" s="357" t="s">
        <v>1265</v>
      </c>
      <c r="C1033" s="357" t="s">
        <v>138</v>
      </c>
      <c r="D1033" s="357" t="s">
        <v>196</v>
      </c>
      <c r="E1033" s="353">
        <v>92.63</v>
      </c>
      <c r="F1033" s="77"/>
    </row>
    <row r="1034" spans="1:6" ht="13.5">
      <c r="A1034" s="353">
        <v>93429</v>
      </c>
      <c r="B1034" s="357" t="s">
        <v>1266</v>
      </c>
      <c r="C1034" s="357" t="s">
        <v>138</v>
      </c>
      <c r="D1034" s="357" t="s">
        <v>270</v>
      </c>
      <c r="E1034" s="353">
        <v>64</v>
      </c>
      <c r="F1034" s="77"/>
    </row>
    <row r="1035" spans="1:6" ht="13.5">
      <c r="A1035" s="353">
        <v>93430</v>
      </c>
      <c r="B1035" s="357" t="s">
        <v>1267</v>
      </c>
      <c r="C1035" s="357" t="s">
        <v>138</v>
      </c>
      <c r="D1035" s="357" t="s">
        <v>270</v>
      </c>
      <c r="E1035" s="353">
        <v>21.92</v>
      </c>
      <c r="F1035" s="77"/>
    </row>
    <row r="1036" spans="1:6" ht="13.5">
      <c r="A1036" s="353">
        <v>93431</v>
      </c>
      <c r="B1036" s="357" t="s">
        <v>1268</v>
      </c>
      <c r="C1036" s="357" t="s">
        <v>138</v>
      </c>
      <c r="D1036" s="357" t="s">
        <v>270</v>
      </c>
      <c r="E1036" s="353">
        <v>102.88</v>
      </c>
      <c r="F1036" s="77"/>
    </row>
    <row r="1037" spans="1:6" ht="13.5">
      <c r="A1037" s="353">
        <v>93432</v>
      </c>
      <c r="B1037" s="357" t="s">
        <v>1269</v>
      </c>
      <c r="C1037" s="357" t="s">
        <v>138</v>
      </c>
      <c r="D1037" s="357" t="s">
        <v>196</v>
      </c>
      <c r="E1037" s="353">
        <v>1752</v>
      </c>
      <c r="F1037" s="77"/>
    </row>
    <row r="1038" spans="1:6" ht="13.5">
      <c r="A1038" s="353">
        <v>93435</v>
      </c>
      <c r="B1038" s="357" t="s">
        <v>1270</v>
      </c>
      <c r="C1038" s="357" t="s">
        <v>138</v>
      </c>
      <c r="D1038" s="357" t="s">
        <v>270</v>
      </c>
      <c r="E1038" s="353">
        <v>3.46</v>
      </c>
      <c r="F1038" s="77"/>
    </row>
    <row r="1039" spans="1:6" ht="13.5">
      <c r="A1039" s="353">
        <v>93436</v>
      </c>
      <c r="B1039" s="357" t="s">
        <v>1271</v>
      </c>
      <c r="C1039" s="357" t="s">
        <v>138</v>
      </c>
      <c r="D1039" s="357" t="s">
        <v>270</v>
      </c>
      <c r="E1039" s="353">
        <v>1.38</v>
      </c>
      <c r="F1039" s="77"/>
    </row>
    <row r="1040" spans="1:6" ht="13.5">
      <c r="A1040" s="353">
        <v>93437</v>
      </c>
      <c r="B1040" s="357" t="s">
        <v>1272</v>
      </c>
      <c r="C1040" s="357" t="s">
        <v>138</v>
      </c>
      <c r="D1040" s="357" t="s">
        <v>270</v>
      </c>
      <c r="E1040" s="353">
        <v>6.49</v>
      </c>
      <c r="F1040" s="77"/>
    </row>
    <row r="1041" spans="1:6" ht="13.5">
      <c r="A1041" s="353">
        <v>93438</v>
      </c>
      <c r="B1041" s="357" t="s">
        <v>1273</v>
      </c>
      <c r="C1041" s="357" t="s">
        <v>138</v>
      </c>
      <c r="D1041" s="357" t="s">
        <v>196</v>
      </c>
      <c r="E1041" s="353">
        <v>17.190000000000001</v>
      </c>
      <c r="F1041" s="77"/>
    </row>
    <row r="1042" spans="1:6" ht="13.5">
      <c r="A1042" s="353">
        <v>95114</v>
      </c>
      <c r="B1042" s="357" t="s">
        <v>1274</v>
      </c>
      <c r="C1042" s="357" t="s">
        <v>138</v>
      </c>
      <c r="D1042" s="357" t="s">
        <v>270</v>
      </c>
      <c r="E1042" s="353">
        <v>0.85</v>
      </c>
      <c r="F1042" s="77"/>
    </row>
    <row r="1043" spans="1:6" ht="13.5">
      <c r="A1043" s="353">
        <v>95115</v>
      </c>
      <c r="B1043" s="357" t="s">
        <v>1275</v>
      </c>
      <c r="C1043" s="357" t="s">
        <v>138</v>
      </c>
      <c r="D1043" s="357" t="s">
        <v>270</v>
      </c>
      <c r="E1043" s="353">
        <v>0.19</v>
      </c>
      <c r="F1043" s="77"/>
    </row>
    <row r="1044" spans="1:6" ht="13.5">
      <c r="A1044" s="353">
        <v>95116</v>
      </c>
      <c r="B1044" s="357" t="s">
        <v>1276</v>
      </c>
      <c r="C1044" s="357" t="s">
        <v>138</v>
      </c>
      <c r="D1044" s="357" t="s">
        <v>270</v>
      </c>
      <c r="E1044" s="353">
        <v>31.99</v>
      </c>
      <c r="F1044" s="77"/>
    </row>
    <row r="1045" spans="1:6" ht="13.5">
      <c r="A1045" s="353">
        <v>95117</v>
      </c>
      <c r="B1045" s="357" t="s">
        <v>1277</v>
      </c>
      <c r="C1045" s="357" t="s">
        <v>138</v>
      </c>
      <c r="D1045" s="357" t="s">
        <v>270</v>
      </c>
      <c r="E1045" s="353">
        <v>9.59</v>
      </c>
      <c r="F1045" s="77"/>
    </row>
    <row r="1046" spans="1:6" ht="13.5">
      <c r="A1046" s="353">
        <v>95118</v>
      </c>
      <c r="B1046" s="357" t="s">
        <v>1278</v>
      </c>
      <c r="C1046" s="357" t="s">
        <v>138</v>
      </c>
      <c r="D1046" s="357" t="s">
        <v>270</v>
      </c>
      <c r="E1046" s="353">
        <v>33.01</v>
      </c>
      <c r="F1046" s="77"/>
    </row>
    <row r="1047" spans="1:6" ht="13.5">
      <c r="A1047" s="353">
        <v>95119</v>
      </c>
      <c r="B1047" s="357" t="s">
        <v>1279</v>
      </c>
      <c r="C1047" s="357" t="s">
        <v>138</v>
      </c>
      <c r="D1047" s="357" t="s">
        <v>270</v>
      </c>
      <c r="E1047" s="353">
        <v>11.3</v>
      </c>
      <c r="F1047" s="77"/>
    </row>
    <row r="1048" spans="1:6" ht="13.5">
      <c r="A1048" s="353">
        <v>95120</v>
      </c>
      <c r="B1048" s="357" t="s">
        <v>1280</v>
      </c>
      <c r="C1048" s="357" t="s">
        <v>138</v>
      </c>
      <c r="D1048" s="357" t="s">
        <v>350</v>
      </c>
      <c r="E1048" s="353">
        <v>36.97</v>
      </c>
      <c r="F1048" s="77"/>
    </row>
    <row r="1049" spans="1:6" ht="13.5">
      <c r="A1049" s="353">
        <v>95123</v>
      </c>
      <c r="B1049" s="357" t="s">
        <v>1281</v>
      </c>
      <c r="C1049" s="357" t="s">
        <v>138</v>
      </c>
      <c r="D1049" s="357" t="s">
        <v>270</v>
      </c>
      <c r="E1049" s="353">
        <v>11.4</v>
      </c>
      <c r="F1049" s="77"/>
    </row>
    <row r="1050" spans="1:6" ht="13.5">
      <c r="A1050" s="353">
        <v>95124</v>
      </c>
      <c r="B1050" s="357" t="s">
        <v>1282</v>
      </c>
      <c r="C1050" s="357" t="s">
        <v>138</v>
      </c>
      <c r="D1050" s="357" t="s">
        <v>270</v>
      </c>
      <c r="E1050" s="353">
        <v>3.41</v>
      </c>
      <c r="F1050" s="77"/>
    </row>
    <row r="1051" spans="1:6" ht="13.5">
      <c r="A1051" s="353">
        <v>95125</v>
      </c>
      <c r="B1051" s="357" t="s">
        <v>1283</v>
      </c>
      <c r="C1051" s="357" t="s">
        <v>138</v>
      </c>
      <c r="D1051" s="357" t="s">
        <v>270</v>
      </c>
      <c r="E1051" s="353">
        <v>12.47</v>
      </c>
      <c r="F1051" s="77"/>
    </row>
    <row r="1052" spans="1:6" ht="13.5">
      <c r="A1052" s="353">
        <v>95126</v>
      </c>
      <c r="B1052" s="357" t="s">
        <v>1284</v>
      </c>
      <c r="C1052" s="357" t="s">
        <v>138</v>
      </c>
      <c r="D1052" s="357" t="s">
        <v>196</v>
      </c>
      <c r="E1052" s="353">
        <v>85.11</v>
      </c>
      <c r="F1052" s="77"/>
    </row>
    <row r="1053" spans="1:6" ht="13.5">
      <c r="A1053" s="353">
        <v>95129</v>
      </c>
      <c r="B1053" s="357" t="s">
        <v>1285</v>
      </c>
      <c r="C1053" s="357" t="s">
        <v>138</v>
      </c>
      <c r="D1053" s="357" t="s">
        <v>270</v>
      </c>
      <c r="E1053" s="353">
        <v>20.23</v>
      </c>
      <c r="F1053" s="77"/>
    </row>
    <row r="1054" spans="1:6" ht="13.5">
      <c r="A1054" s="353">
        <v>95130</v>
      </c>
      <c r="B1054" s="357" t="s">
        <v>1286</v>
      </c>
      <c r="C1054" s="357" t="s">
        <v>138</v>
      </c>
      <c r="D1054" s="357" t="s">
        <v>270</v>
      </c>
      <c r="E1054" s="353">
        <v>7.08</v>
      </c>
      <c r="F1054" s="77"/>
    </row>
    <row r="1055" spans="1:6" ht="13.5">
      <c r="A1055" s="353">
        <v>95131</v>
      </c>
      <c r="B1055" s="357" t="s">
        <v>1287</v>
      </c>
      <c r="C1055" s="357" t="s">
        <v>138</v>
      </c>
      <c r="D1055" s="357" t="s">
        <v>270</v>
      </c>
      <c r="E1055" s="353">
        <v>37.94</v>
      </c>
      <c r="F1055" s="77"/>
    </row>
    <row r="1056" spans="1:6" ht="13.5">
      <c r="A1056" s="353">
        <v>95132</v>
      </c>
      <c r="B1056" s="357" t="s">
        <v>1288</v>
      </c>
      <c r="C1056" s="357" t="s">
        <v>138</v>
      </c>
      <c r="D1056" s="357" t="s">
        <v>196</v>
      </c>
      <c r="E1056" s="353">
        <v>18.61</v>
      </c>
      <c r="F1056" s="77"/>
    </row>
    <row r="1057" spans="1:6" ht="13.5">
      <c r="A1057" s="353">
        <v>95136</v>
      </c>
      <c r="B1057" s="357" t="s">
        <v>1289</v>
      </c>
      <c r="C1057" s="357" t="s">
        <v>138</v>
      </c>
      <c r="D1057" s="357" t="s">
        <v>270</v>
      </c>
      <c r="E1057" s="353">
        <v>0.03</v>
      </c>
      <c r="F1057" s="77"/>
    </row>
    <row r="1058" spans="1:6" ht="13.5">
      <c r="A1058" s="353">
        <v>95137</v>
      </c>
      <c r="B1058" s="357" t="s">
        <v>1290</v>
      </c>
      <c r="C1058" s="357" t="s">
        <v>138</v>
      </c>
      <c r="D1058" s="357" t="s">
        <v>270</v>
      </c>
      <c r="E1058" s="353">
        <v>0.01</v>
      </c>
      <c r="F1058" s="77"/>
    </row>
    <row r="1059" spans="1:6" ht="13.5">
      <c r="A1059" s="353">
        <v>95138</v>
      </c>
      <c r="B1059" s="357" t="s">
        <v>1291</v>
      </c>
      <c r="C1059" s="357" t="s">
        <v>138</v>
      </c>
      <c r="D1059" s="357" t="s">
        <v>270</v>
      </c>
      <c r="E1059" s="353">
        <v>0.02</v>
      </c>
      <c r="F1059" s="77"/>
    </row>
    <row r="1060" spans="1:6" ht="13.5">
      <c r="A1060" s="353">
        <v>95208</v>
      </c>
      <c r="B1060" s="357" t="s">
        <v>1292</v>
      </c>
      <c r="C1060" s="357" t="s">
        <v>138</v>
      </c>
      <c r="D1060" s="357" t="s">
        <v>270</v>
      </c>
      <c r="E1060" s="353">
        <v>25.4</v>
      </c>
      <c r="F1060" s="77"/>
    </row>
    <row r="1061" spans="1:6" ht="13.5">
      <c r="A1061" s="353">
        <v>95209</v>
      </c>
      <c r="B1061" s="357" t="s">
        <v>1293</v>
      </c>
      <c r="C1061" s="357" t="s">
        <v>138</v>
      </c>
      <c r="D1061" s="357" t="s">
        <v>270</v>
      </c>
      <c r="E1061" s="353">
        <v>5.71</v>
      </c>
      <c r="F1061" s="77"/>
    </row>
    <row r="1062" spans="1:6" ht="13.5">
      <c r="A1062" s="353">
        <v>95210</v>
      </c>
      <c r="B1062" s="357" t="s">
        <v>1294</v>
      </c>
      <c r="C1062" s="357" t="s">
        <v>138</v>
      </c>
      <c r="D1062" s="357" t="s">
        <v>270</v>
      </c>
      <c r="E1062" s="353">
        <v>27.79</v>
      </c>
      <c r="F1062" s="77"/>
    </row>
    <row r="1063" spans="1:6" ht="13.5">
      <c r="A1063" s="353">
        <v>95211</v>
      </c>
      <c r="B1063" s="357" t="s">
        <v>1295</v>
      </c>
      <c r="C1063" s="357" t="s">
        <v>138</v>
      </c>
      <c r="D1063" s="357" t="s">
        <v>350</v>
      </c>
      <c r="E1063" s="353">
        <v>5.42</v>
      </c>
      <c r="F1063" s="77"/>
    </row>
    <row r="1064" spans="1:6" ht="13.5">
      <c r="A1064" s="353">
        <v>95214</v>
      </c>
      <c r="B1064" s="357" t="s">
        <v>1296</v>
      </c>
      <c r="C1064" s="357" t="s">
        <v>138</v>
      </c>
      <c r="D1064" s="357" t="s">
        <v>350</v>
      </c>
      <c r="E1064" s="353">
        <v>0.63</v>
      </c>
      <c r="F1064" s="77"/>
    </row>
    <row r="1065" spans="1:6" ht="13.5">
      <c r="A1065" s="353">
        <v>95215</v>
      </c>
      <c r="B1065" s="357" t="s">
        <v>1297</v>
      </c>
      <c r="C1065" s="357" t="s">
        <v>138</v>
      </c>
      <c r="D1065" s="357" t="s">
        <v>350</v>
      </c>
      <c r="E1065" s="353">
        <v>0.12</v>
      </c>
      <c r="F1065" s="77"/>
    </row>
    <row r="1066" spans="1:6" ht="13.5">
      <c r="A1066" s="353">
        <v>95216</v>
      </c>
      <c r="B1066" s="357" t="s">
        <v>1298</v>
      </c>
      <c r="C1066" s="357" t="s">
        <v>138</v>
      </c>
      <c r="D1066" s="357" t="s">
        <v>350</v>
      </c>
      <c r="E1066" s="353">
        <v>0.44</v>
      </c>
      <c r="F1066" s="77"/>
    </row>
    <row r="1067" spans="1:6" ht="13.5">
      <c r="A1067" s="353">
        <v>95217</v>
      </c>
      <c r="B1067" s="357" t="s">
        <v>1299</v>
      </c>
      <c r="C1067" s="357" t="s">
        <v>138</v>
      </c>
      <c r="D1067" s="357" t="s">
        <v>350</v>
      </c>
      <c r="E1067" s="353">
        <v>0.36</v>
      </c>
      <c r="F1067" s="77"/>
    </row>
    <row r="1068" spans="1:6" ht="13.5">
      <c r="A1068" s="353">
        <v>95255</v>
      </c>
      <c r="B1068" s="357" t="s">
        <v>1300</v>
      </c>
      <c r="C1068" s="357" t="s">
        <v>138</v>
      </c>
      <c r="D1068" s="357" t="s">
        <v>270</v>
      </c>
      <c r="E1068" s="353">
        <v>0.75</v>
      </c>
      <c r="F1068" s="77"/>
    </row>
    <row r="1069" spans="1:6" ht="13.5">
      <c r="A1069" s="353">
        <v>95256</v>
      </c>
      <c r="B1069" s="357" t="s">
        <v>1301</v>
      </c>
      <c r="C1069" s="357" t="s">
        <v>138</v>
      </c>
      <c r="D1069" s="357" t="s">
        <v>270</v>
      </c>
      <c r="E1069" s="353">
        <v>0.17</v>
      </c>
      <c r="F1069" s="77"/>
    </row>
    <row r="1070" spans="1:6" ht="13.5">
      <c r="A1070" s="353">
        <v>95257</v>
      </c>
      <c r="B1070" s="357" t="s">
        <v>1302</v>
      </c>
      <c r="C1070" s="357" t="s">
        <v>138</v>
      </c>
      <c r="D1070" s="357" t="s">
        <v>270</v>
      </c>
      <c r="E1070" s="353">
        <v>0.94</v>
      </c>
      <c r="F1070" s="77"/>
    </row>
    <row r="1071" spans="1:6" ht="13.5">
      <c r="A1071" s="353">
        <v>95260</v>
      </c>
      <c r="B1071" s="357" t="s">
        <v>1303</v>
      </c>
      <c r="C1071" s="357" t="s">
        <v>138</v>
      </c>
      <c r="D1071" s="357" t="s">
        <v>270</v>
      </c>
      <c r="E1071" s="353">
        <v>0.53</v>
      </c>
      <c r="F1071" s="77"/>
    </row>
    <row r="1072" spans="1:6" ht="13.5">
      <c r="A1072" s="353">
        <v>95261</v>
      </c>
      <c r="B1072" s="357" t="s">
        <v>1304</v>
      </c>
      <c r="C1072" s="357" t="s">
        <v>138</v>
      </c>
      <c r="D1072" s="357" t="s">
        <v>270</v>
      </c>
      <c r="E1072" s="353">
        <v>0.16</v>
      </c>
      <c r="F1072" s="77"/>
    </row>
    <row r="1073" spans="1:6" ht="13.5">
      <c r="A1073" s="353">
        <v>95262</v>
      </c>
      <c r="B1073" s="357" t="s">
        <v>1305</v>
      </c>
      <c r="C1073" s="357" t="s">
        <v>138</v>
      </c>
      <c r="D1073" s="357" t="s">
        <v>270</v>
      </c>
      <c r="E1073" s="353">
        <v>0.78</v>
      </c>
      <c r="F1073" s="77"/>
    </row>
    <row r="1074" spans="1:6" ht="13.5">
      <c r="A1074" s="353">
        <v>95263</v>
      </c>
      <c r="B1074" s="357" t="s">
        <v>1306</v>
      </c>
      <c r="C1074" s="357" t="s">
        <v>138</v>
      </c>
      <c r="D1074" s="357" t="s">
        <v>196</v>
      </c>
      <c r="E1074" s="353">
        <v>1.9</v>
      </c>
      <c r="F1074" s="77"/>
    </row>
    <row r="1075" spans="1:6" ht="13.5">
      <c r="A1075" s="353">
        <v>95266</v>
      </c>
      <c r="B1075" s="357" t="s">
        <v>1307</v>
      </c>
      <c r="C1075" s="357" t="s">
        <v>138</v>
      </c>
      <c r="D1075" s="357" t="s">
        <v>270</v>
      </c>
      <c r="E1075" s="353">
        <v>0.41</v>
      </c>
      <c r="F1075" s="77"/>
    </row>
    <row r="1076" spans="1:6" ht="13.5">
      <c r="A1076" s="353">
        <v>95267</v>
      </c>
      <c r="B1076" s="357" t="s">
        <v>1308</v>
      </c>
      <c r="C1076" s="357" t="s">
        <v>138</v>
      </c>
      <c r="D1076" s="357" t="s">
        <v>270</v>
      </c>
      <c r="E1076" s="353">
        <v>0.08</v>
      </c>
      <c r="F1076" s="77"/>
    </row>
    <row r="1077" spans="1:6" ht="13.5">
      <c r="A1077" s="353">
        <v>95268</v>
      </c>
      <c r="B1077" s="357" t="s">
        <v>1309</v>
      </c>
      <c r="C1077" s="357" t="s">
        <v>138</v>
      </c>
      <c r="D1077" s="357" t="s">
        <v>270</v>
      </c>
      <c r="E1077" s="353">
        <v>0.4</v>
      </c>
      <c r="F1077" s="77"/>
    </row>
    <row r="1078" spans="1:6" ht="13.5">
      <c r="A1078" s="353">
        <v>95269</v>
      </c>
      <c r="B1078" s="357" t="s">
        <v>1310</v>
      </c>
      <c r="C1078" s="357" t="s">
        <v>138</v>
      </c>
      <c r="D1078" s="357" t="s">
        <v>196</v>
      </c>
      <c r="E1078" s="353">
        <v>3.55</v>
      </c>
      <c r="F1078" s="77"/>
    </row>
    <row r="1079" spans="1:6" ht="13.5">
      <c r="A1079" s="353">
        <v>95272</v>
      </c>
      <c r="B1079" s="357" t="s">
        <v>1311</v>
      </c>
      <c r="C1079" s="357" t="s">
        <v>138</v>
      </c>
      <c r="D1079" s="357" t="s">
        <v>270</v>
      </c>
      <c r="E1079" s="353">
        <v>0.4</v>
      </c>
      <c r="F1079" s="77"/>
    </row>
    <row r="1080" spans="1:6" ht="13.5">
      <c r="A1080" s="353">
        <v>95273</v>
      </c>
      <c r="B1080" s="357" t="s">
        <v>1312</v>
      </c>
      <c r="C1080" s="357" t="s">
        <v>138</v>
      </c>
      <c r="D1080" s="357" t="s">
        <v>270</v>
      </c>
      <c r="E1080" s="353">
        <v>0.09</v>
      </c>
      <c r="F1080" s="77"/>
    </row>
    <row r="1081" spans="1:6" ht="13.5">
      <c r="A1081" s="353">
        <v>95274</v>
      </c>
      <c r="B1081" s="357" t="s">
        <v>1313</v>
      </c>
      <c r="C1081" s="357" t="s">
        <v>138</v>
      </c>
      <c r="D1081" s="357" t="s">
        <v>270</v>
      </c>
      <c r="E1081" s="353">
        <v>0.31</v>
      </c>
      <c r="F1081" s="77"/>
    </row>
    <row r="1082" spans="1:6" ht="13.5">
      <c r="A1082" s="353">
        <v>95275</v>
      </c>
      <c r="B1082" s="357" t="s">
        <v>1314</v>
      </c>
      <c r="C1082" s="357" t="s">
        <v>138</v>
      </c>
      <c r="D1082" s="357" t="s">
        <v>350</v>
      </c>
      <c r="E1082" s="353">
        <v>1.47</v>
      </c>
      <c r="F1082" s="77"/>
    </row>
    <row r="1083" spans="1:6" ht="13.5">
      <c r="A1083" s="353">
        <v>95278</v>
      </c>
      <c r="B1083" s="357" t="s">
        <v>1315</v>
      </c>
      <c r="C1083" s="357" t="s">
        <v>138</v>
      </c>
      <c r="D1083" s="357" t="s">
        <v>270</v>
      </c>
      <c r="E1083" s="353">
        <v>0.44</v>
      </c>
      <c r="F1083" s="77"/>
    </row>
    <row r="1084" spans="1:6" ht="13.5">
      <c r="A1084" s="353">
        <v>95279</v>
      </c>
      <c r="B1084" s="357" t="s">
        <v>1316</v>
      </c>
      <c r="C1084" s="357" t="s">
        <v>138</v>
      </c>
      <c r="D1084" s="357" t="s">
        <v>270</v>
      </c>
      <c r="E1084" s="353">
        <v>0.09</v>
      </c>
      <c r="F1084" s="77"/>
    </row>
    <row r="1085" spans="1:6" ht="13.5">
      <c r="A1085" s="353">
        <v>95280</v>
      </c>
      <c r="B1085" s="357" t="s">
        <v>1317</v>
      </c>
      <c r="C1085" s="357" t="s">
        <v>138</v>
      </c>
      <c r="D1085" s="357" t="s">
        <v>270</v>
      </c>
      <c r="E1085" s="353">
        <v>0.34</v>
      </c>
      <c r="F1085" s="77"/>
    </row>
    <row r="1086" spans="1:6" ht="13.5">
      <c r="A1086" s="353">
        <v>95281</v>
      </c>
      <c r="B1086" s="357" t="s">
        <v>1318</v>
      </c>
      <c r="C1086" s="357" t="s">
        <v>138</v>
      </c>
      <c r="D1086" s="357" t="s">
        <v>196</v>
      </c>
      <c r="E1086" s="353">
        <v>3.55</v>
      </c>
      <c r="F1086" s="77"/>
    </row>
    <row r="1087" spans="1:6" ht="13.5">
      <c r="A1087" s="353">
        <v>95617</v>
      </c>
      <c r="B1087" s="357" t="s">
        <v>1319</v>
      </c>
      <c r="C1087" s="357" t="s">
        <v>138</v>
      </c>
      <c r="D1087" s="357" t="s">
        <v>270</v>
      </c>
      <c r="E1087" s="353">
        <v>0.62</v>
      </c>
      <c r="F1087" s="77"/>
    </row>
    <row r="1088" spans="1:6" ht="13.5">
      <c r="A1088" s="353">
        <v>95618</v>
      </c>
      <c r="B1088" s="357" t="s">
        <v>1320</v>
      </c>
      <c r="C1088" s="357" t="s">
        <v>138</v>
      </c>
      <c r="D1088" s="357" t="s">
        <v>270</v>
      </c>
      <c r="E1088" s="353">
        <v>0.13</v>
      </c>
      <c r="F1088" s="77"/>
    </row>
    <row r="1089" spans="1:6" ht="13.5">
      <c r="A1089" s="353">
        <v>95619</v>
      </c>
      <c r="B1089" s="357" t="s">
        <v>1321</v>
      </c>
      <c r="C1089" s="357" t="s">
        <v>138</v>
      </c>
      <c r="D1089" s="357" t="s">
        <v>270</v>
      </c>
      <c r="E1089" s="353">
        <v>0.77</v>
      </c>
      <c r="F1089" s="77"/>
    </row>
    <row r="1090" spans="1:6" ht="13.5">
      <c r="A1090" s="353">
        <v>95627</v>
      </c>
      <c r="B1090" s="357" t="s">
        <v>1322</v>
      </c>
      <c r="C1090" s="357" t="s">
        <v>138</v>
      </c>
      <c r="D1090" s="357" t="s">
        <v>270</v>
      </c>
      <c r="E1090" s="353">
        <v>21.99</v>
      </c>
      <c r="F1090" s="77"/>
    </row>
    <row r="1091" spans="1:6" ht="13.5">
      <c r="A1091" s="353">
        <v>95628</v>
      </c>
      <c r="B1091" s="357" t="s">
        <v>1323</v>
      </c>
      <c r="C1091" s="357" t="s">
        <v>138</v>
      </c>
      <c r="D1091" s="357" t="s">
        <v>270</v>
      </c>
      <c r="E1091" s="353">
        <v>5.77</v>
      </c>
      <c r="F1091" s="77"/>
    </row>
    <row r="1092" spans="1:6" ht="13.5">
      <c r="A1092" s="353">
        <v>95629</v>
      </c>
      <c r="B1092" s="357" t="s">
        <v>1324</v>
      </c>
      <c r="C1092" s="357" t="s">
        <v>138</v>
      </c>
      <c r="D1092" s="357" t="s">
        <v>270</v>
      </c>
      <c r="E1092" s="353">
        <v>27.52</v>
      </c>
      <c r="F1092" s="77"/>
    </row>
    <row r="1093" spans="1:6" ht="13.5">
      <c r="A1093" s="353">
        <v>95630</v>
      </c>
      <c r="B1093" s="357" t="s">
        <v>1325</v>
      </c>
      <c r="C1093" s="357" t="s">
        <v>138</v>
      </c>
      <c r="D1093" s="357" t="s">
        <v>196</v>
      </c>
      <c r="E1093" s="353">
        <v>61.28</v>
      </c>
      <c r="F1093" s="77"/>
    </row>
    <row r="1094" spans="1:6" ht="13.5">
      <c r="A1094" s="353">
        <v>95698</v>
      </c>
      <c r="B1094" s="357" t="s">
        <v>1326</v>
      </c>
      <c r="C1094" s="357" t="s">
        <v>138</v>
      </c>
      <c r="D1094" s="357" t="s">
        <v>270</v>
      </c>
      <c r="E1094" s="353">
        <v>2.5099999999999998</v>
      </c>
      <c r="F1094" s="77"/>
    </row>
    <row r="1095" spans="1:6" ht="13.5">
      <c r="A1095" s="353">
        <v>95699</v>
      </c>
      <c r="B1095" s="357" t="s">
        <v>1327</v>
      </c>
      <c r="C1095" s="357" t="s">
        <v>138</v>
      </c>
      <c r="D1095" s="357" t="s">
        <v>270</v>
      </c>
      <c r="E1095" s="353">
        <v>0.56000000000000005</v>
      </c>
      <c r="F1095" s="77"/>
    </row>
    <row r="1096" spans="1:6" ht="13.5">
      <c r="A1096" s="353">
        <v>95700</v>
      </c>
      <c r="B1096" s="357" t="s">
        <v>1328</v>
      </c>
      <c r="C1096" s="357" t="s">
        <v>138</v>
      </c>
      <c r="D1096" s="357" t="s">
        <v>270</v>
      </c>
      <c r="E1096" s="353">
        <v>3.14</v>
      </c>
      <c r="F1096" s="77"/>
    </row>
    <row r="1097" spans="1:6" ht="13.5">
      <c r="A1097" s="353">
        <v>95701</v>
      </c>
      <c r="B1097" s="357" t="s">
        <v>1329</v>
      </c>
      <c r="C1097" s="357" t="s">
        <v>138</v>
      </c>
      <c r="D1097" s="357" t="s">
        <v>350</v>
      </c>
      <c r="E1097" s="353">
        <v>1.81</v>
      </c>
      <c r="F1097" s="77"/>
    </row>
    <row r="1098" spans="1:6" ht="13.5">
      <c r="A1098" s="353">
        <v>95704</v>
      </c>
      <c r="B1098" s="357" t="s">
        <v>1330</v>
      </c>
      <c r="C1098" s="357" t="s">
        <v>138</v>
      </c>
      <c r="D1098" s="357" t="s">
        <v>270</v>
      </c>
      <c r="E1098" s="353">
        <v>22.53</v>
      </c>
      <c r="F1098" s="77"/>
    </row>
    <row r="1099" spans="1:6" ht="13.5">
      <c r="A1099" s="353">
        <v>95705</v>
      </c>
      <c r="B1099" s="357" t="s">
        <v>1331</v>
      </c>
      <c r="C1099" s="357" t="s">
        <v>138</v>
      </c>
      <c r="D1099" s="357" t="s">
        <v>270</v>
      </c>
      <c r="E1099" s="353">
        <v>5.91</v>
      </c>
      <c r="F1099" s="77"/>
    </row>
    <row r="1100" spans="1:6" ht="13.5">
      <c r="A1100" s="353">
        <v>95706</v>
      </c>
      <c r="B1100" s="357" t="s">
        <v>1332</v>
      </c>
      <c r="C1100" s="357" t="s">
        <v>138</v>
      </c>
      <c r="D1100" s="357" t="s">
        <v>270</v>
      </c>
      <c r="E1100" s="353">
        <v>28.2</v>
      </c>
      <c r="F1100" s="77"/>
    </row>
    <row r="1101" spans="1:6" ht="13.5">
      <c r="A1101" s="353">
        <v>95707</v>
      </c>
      <c r="B1101" s="357" t="s">
        <v>1333</v>
      </c>
      <c r="C1101" s="357" t="s">
        <v>138</v>
      </c>
      <c r="D1101" s="357" t="s">
        <v>350</v>
      </c>
      <c r="E1101" s="353">
        <v>20.23</v>
      </c>
      <c r="F1101" s="77"/>
    </row>
    <row r="1102" spans="1:6" ht="13.5">
      <c r="A1102" s="353">
        <v>95710</v>
      </c>
      <c r="B1102" s="357" t="s">
        <v>1334</v>
      </c>
      <c r="C1102" s="357" t="s">
        <v>138</v>
      </c>
      <c r="D1102" s="357" t="s">
        <v>270</v>
      </c>
      <c r="E1102" s="353">
        <v>27.08</v>
      </c>
      <c r="F1102" s="77"/>
    </row>
    <row r="1103" spans="1:6" ht="13.5">
      <c r="A1103" s="353">
        <v>95711</v>
      </c>
      <c r="B1103" s="357" t="s">
        <v>1335</v>
      </c>
      <c r="C1103" s="357" t="s">
        <v>138</v>
      </c>
      <c r="D1103" s="357" t="s">
        <v>270</v>
      </c>
      <c r="E1103" s="353">
        <v>6.96</v>
      </c>
      <c r="F1103" s="77"/>
    </row>
    <row r="1104" spans="1:6" ht="13.5">
      <c r="A1104" s="353">
        <v>95712</v>
      </c>
      <c r="B1104" s="357" t="s">
        <v>1336</v>
      </c>
      <c r="C1104" s="357" t="s">
        <v>138</v>
      </c>
      <c r="D1104" s="357" t="s">
        <v>270</v>
      </c>
      <c r="E1104" s="353">
        <v>33.85</v>
      </c>
      <c r="F1104" s="77"/>
    </row>
    <row r="1105" spans="1:6" ht="13.5">
      <c r="A1105" s="353">
        <v>95713</v>
      </c>
      <c r="B1105" s="357" t="s">
        <v>1337</v>
      </c>
      <c r="C1105" s="357" t="s">
        <v>138</v>
      </c>
      <c r="D1105" s="357" t="s">
        <v>196</v>
      </c>
      <c r="E1105" s="353">
        <v>75.95</v>
      </c>
      <c r="F1105" s="77"/>
    </row>
    <row r="1106" spans="1:6" ht="13.5">
      <c r="A1106" s="353">
        <v>95716</v>
      </c>
      <c r="B1106" s="357" t="s">
        <v>1338</v>
      </c>
      <c r="C1106" s="357" t="s">
        <v>138</v>
      </c>
      <c r="D1106" s="357" t="s">
        <v>270</v>
      </c>
      <c r="E1106" s="353">
        <v>26.07</v>
      </c>
      <c r="F1106" s="77"/>
    </row>
    <row r="1107" spans="1:6" ht="13.5">
      <c r="A1107" s="353">
        <v>95717</v>
      </c>
      <c r="B1107" s="357" t="s">
        <v>1339</v>
      </c>
      <c r="C1107" s="357" t="s">
        <v>138</v>
      </c>
      <c r="D1107" s="357" t="s">
        <v>270</v>
      </c>
      <c r="E1107" s="353">
        <v>6.7</v>
      </c>
      <c r="F1107" s="77"/>
    </row>
    <row r="1108" spans="1:6" ht="13.5">
      <c r="A1108" s="353">
        <v>95718</v>
      </c>
      <c r="B1108" s="357" t="s">
        <v>1340</v>
      </c>
      <c r="C1108" s="357" t="s">
        <v>138</v>
      </c>
      <c r="D1108" s="357" t="s">
        <v>270</v>
      </c>
      <c r="E1108" s="353">
        <v>32.590000000000003</v>
      </c>
      <c r="F1108" s="77"/>
    </row>
    <row r="1109" spans="1:6" ht="13.5">
      <c r="A1109" s="353">
        <v>95719</v>
      </c>
      <c r="B1109" s="357" t="s">
        <v>1341</v>
      </c>
      <c r="C1109" s="357" t="s">
        <v>138</v>
      </c>
      <c r="D1109" s="357" t="s">
        <v>196</v>
      </c>
      <c r="E1109" s="353">
        <v>75.95</v>
      </c>
      <c r="F1109" s="77"/>
    </row>
    <row r="1110" spans="1:6" ht="13.5">
      <c r="A1110" s="353">
        <v>95869</v>
      </c>
      <c r="B1110" s="357" t="s">
        <v>1342</v>
      </c>
      <c r="C1110" s="357" t="s">
        <v>138</v>
      </c>
      <c r="D1110" s="357" t="s">
        <v>270</v>
      </c>
      <c r="E1110" s="353">
        <v>1.63</v>
      </c>
      <c r="F1110" s="77"/>
    </row>
    <row r="1111" spans="1:6" ht="13.5">
      <c r="A1111" s="353">
        <v>95870</v>
      </c>
      <c r="B1111" s="357" t="s">
        <v>1343</v>
      </c>
      <c r="C1111" s="357" t="s">
        <v>138</v>
      </c>
      <c r="D1111" s="357" t="s">
        <v>270</v>
      </c>
      <c r="E1111" s="353">
        <v>4.26</v>
      </c>
      <c r="F1111" s="77"/>
    </row>
    <row r="1112" spans="1:6" ht="13.5">
      <c r="A1112" s="353">
        <v>95871</v>
      </c>
      <c r="B1112" s="357" t="s">
        <v>1344</v>
      </c>
      <c r="C1112" s="357" t="s">
        <v>138</v>
      </c>
      <c r="D1112" s="357" t="s">
        <v>196</v>
      </c>
      <c r="E1112" s="353">
        <v>157.82</v>
      </c>
      <c r="F1112" s="77"/>
    </row>
    <row r="1113" spans="1:6" ht="13.5">
      <c r="A1113" s="353">
        <v>95874</v>
      </c>
      <c r="B1113" s="357" t="s">
        <v>1345</v>
      </c>
      <c r="C1113" s="357" t="s">
        <v>138</v>
      </c>
      <c r="D1113" s="357" t="s">
        <v>270</v>
      </c>
      <c r="E1113" s="353">
        <v>4.7699999999999996</v>
      </c>
      <c r="F1113" s="77"/>
    </row>
    <row r="1114" spans="1:6" ht="13.5">
      <c r="A1114" s="353">
        <v>96008</v>
      </c>
      <c r="B1114" s="357" t="s">
        <v>1346</v>
      </c>
      <c r="C1114" s="357" t="s">
        <v>138</v>
      </c>
      <c r="D1114" s="357" t="s">
        <v>270</v>
      </c>
      <c r="E1114" s="353">
        <v>11</v>
      </c>
      <c r="F1114" s="77"/>
    </row>
    <row r="1115" spans="1:6" ht="13.5">
      <c r="A1115" s="353">
        <v>96009</v>
      </c>
      <c r="B1115" s="357" t="s">
        <v>1347</v>
      </c>
      <c r="C1115" s="357" t="s">
        <v>138</v>
      </c>
      <c r="D1115" s="357" t="s">
        <v>270</v>
      </c>
      <c r="E1115" s="353">
        <v>2.88</v>
      </c>
      <c r="F1115" s="77"/>
    </row>
    <row r="1116" spans="1:6" ht="13.5">
      <c r="A1116" s="353">
        <v>96011</v>
      </c>
      <c r="B1116" s="357" t="s">
        <v>1348</v>
      </c>
      <c r="C1116" s="357" t="s">
        <v>138</v>
      </c>
      <c r="D1116" s="357" t="s">
        <v>270</v>
      </c>
      <c r="E1116" s="353">
        <v>12.03</v>
      </c>
      <c r="F1116" s="77"/>
    </row>
    <row r="1117" spans="1:6" ht="13.5">
      <c r="A1117" s="353">
        <v>96012</v>
      </c>
      <c r="B1117" s="357" t="s">
        <v>1349</v>
      </c>
      <c r="C1117" s="357" t="s">
        <v>138</v>
      </c>
      <c r="D1117" s="357" t="s">
        <v>196</v>
      </c>
      <c r="E1117" s="353">
        <v>58.98</v>
      </c>
      <c r="F1117" s="77"/>
    </row>
    <row r="1118" spans="1:6" ht="13.5">
      <c r="A1118" s="353">
        <v>96015</v>
      </c>
      <c r="B1118" s="357" t="s">
        <v>1350</v>
      </c>
      <c r="C1118" s="357" t="s">
        <v>138</v>
      </c>
      <c r="D1118" s="357" t="s">
        <v>270</v>
      </c>
      <c r="E1118" s="353">
        <v>10.89</v>
      </c>
      <c r="F1118" s="77"/>
    </row>
    <row r="1119" spans="1:6" ht="13.5">
      <c r="A1119" s="353">
        <v>96016</v>
      </c>
      <c r="B1119" s="357" t="s">
        <v>1351</v>
      </c>
      <c r="C1119" s="357" t="s">
        <v>138</v>
      </c>
      <c r="D1119" s="357" t="s">
        <v>270</v>
      </c>
      <c r="E1119" s="353">
        <v>2.85</v>
      </c>
      <c r="F1119" s="77"/>
    </row>
    <row r="1120" spans="1:6" ht="13.5">
      <c r="A1120" s="353">
        <v>96018</v>
      </c>
      <c r="B1120" s="357" t="s">
        <v>1352</v>
      </c>
      <c r="C1120" s="357" t="s">
        <v>138</v>
      </c>
      <c r="D1120" s="357" t="s">
        <v>270</v>
      </c>
      <c r="E1120" s="353">
        <v>11.92</v>
      </c>
      <c r="F1120" s="77"/>
    </row>
    <row r="1121" spans="1:6" ht="13.5">
      <c r="A1121" s="353">
        <v>96019</v>
      </c>
      <c r="B1121" s="357" t="s">
        <v>1353</v>
      </c>
      <c r="C1121" s="357" t="s">
        <v>138</v>
      </c>
      <c r="D1121" s="357" t="s">
        <v>196</v>
      </c>
      <c r="E1121" s="353">
        <v>58.98</v>
      </c>
      <c r="F1121" s="77"/>
    </row>
    <row r="1122" spans="1:6" ht="13.5">
      <c r="A1122" s="353">
        <v>96023</v>
      </c>
      <c r="B1122" s="357" t="s">
        <v>1354</v>
      </c>
      <c r="C1122" s="357" t="s">
        <v>138</v>
      </c>
      <c r="D1122" s="357" t="s">
        <v>270</v>
      </c>
      <c r="E1122" s="353">
        <v>8.44</v>
      </c>
      <c r="F1122" s="77"/>
    </row>
    <row r="1123" spans="1:6" ht="13.5">
      <c r="A1123" s="353">
        <v>96024</v>
      </c>
      <c r="B1123" s="357" t="s">
        <v>1355</v>
      </c>
      <c r="C1123" s="357" t="s">
        <v>138</v>
      </c>
      <c r="D1123" s="357" t="s">
        <v>270</v>
      </c>
      <c r="E1123" s="353">
        <v>2.21</v>
      </c>
      <c r="F1123" s="77"/>
    </row>
    <row r="1124" spans="1:6" ht="13.5">
      <c r="A1124" s="353">
        <v>96026</v>
      </c>
      <c r="B1124" s="357" t="s">
        <v>1356</v>
      </c>
      <c r="C1124" s="357" t="s">
        <v>138</v>
      </c>
      <c r="D1124" s="357" t="s">
        <v>270</v>
      </c>
      <c r="E1124" s="353">
        <v>9.24</v>
      </c>
      <c r="F1124" s="77"/>
    </row>
    <row r="1125" spans="1:6" ht="13.5">
      <c r="A1125" s="353">
        <v>96027</v>
      </c>
      <c r="B1125" s="357" t="s">
        <v>1357</v>
      </c>
      <c r="C1125" s="357" t="s">
        <v>138</v>
      </c>
      <c r="D1125" s="357" t="s">
        <v>196</v>
      </c>
      <c r="E1125" s="353">
        <v>41.09</v>
      </c>
      <c r="F1125" s="77"/>
    </row>
    <row r="1126" spans="1:6" ht="13.5">
      <c r="A1126" s="353">
        <v>96030</v>
      </c>
      <c r="B1126" s="357" t="s">
        <v>1358</v>
      </c>
      <c r="C1126" s="357" t="s">
        <v>138</v>
      </c>
      <c r="D1126" s="357" t="s">
        <v>270</v>
      </c>
      <c r="E1126" s="353">
        <v>15.84</v>
      </c>
      <c r="F1126" s="77"/>
    </row>
    <row r="1127" spans="1:6" ht="13.5">
      <c r="A1127" s="353">
        <v>96031</v>
      </c>
      <c r="B1127" s="357" t="s">
        <v>1359</v>
      </c>
      <c r="C1127" s="357" t="s">
        <v>138</v>
      </c>
      <c r="D1127" s="357" t="s">
        <v>270</v>
      </c>
      <c r="E1127" s="353">
        <v>5.53</v>
      </c>
      <c r="F1127" s="77"/>
    </row>
    <row r="1128" spans="1:6" ht="13.5">
      <c r="A1128" s="353">
        <v>96032</v>
      </c>
      <c r="B1128" s="357" t="s">
        <v>1360</v>
      </c>
      <c r="C1128" s="357" t="s">
        <v>138</v>
      </c>
      <c r="D1128" s="357" t="s">
        <v>270</v>
      </c>
      <c r="E1128" s="353">
        <v>1.1299999999999999</v>
      </c>
      <c r="F1128" s="77"/>
    </row>
    <row r="1129" spans="1:6" ht="13.5">
      <c r="A1129" s="353">
        <v>96033</v>
      </c>
      <c r="B1129" s="357" t="s">
        <v>1361</v>
      </c>
      <c r="C1129" s="357" t="s">
        <v>138</v>
      </c>
      <c r="D1129" s="357" t="s">
        <v>270</v>
      </c>
      <c r="E1129" s="353">
        <v>29.71</v>
      </c>
      <c r="F1129" s="77"/>
    </row>
    <row r="1130" spans="1:6" ht="13.5">
      <c r="A1130" s="353">
        <v>96034</v>
      </c>
      <c r="B1130" s="357" t="s">
        <v>1362</v>
      </c>
      <c r="C1130" s="357" t="s">
        <v>138</v>
      </c>
      <c r="D1130" s="357" t="s">
        <v>196</v>
      </c>
      <c r="E1130" s="353">
        <v>111.21</v>
      </c>
      <c r="F1130" s="77"/>
    </row>
    <row r="1131" spans="1:6" ht="13.5">
      <c r="A1131" s="353">
        <v>96053</v>
      </c>
      <c r="B1131" s="357" t="s">
        <v>1363</v>
      </c>
      <c r="C1131" s="357" t="s">
        <v>138</v>
      </c>
      <c r="D1131" s="357" t="s">
        <v>270</v>
      </c>
      <c r="E1131" s="353">
        <v>8.5500000000000007</v>
      </c>
      <c r="F1131" s="77"/>
    </row>
    <row r="1132" spans="1:6" ht="13.5">
      <c r="A1132" s="353">
        <v>96054</v>
      </c>
      <c r="B1132" s="357" t="s">
        <v>1364</v>
      </c>
      <c r="C1132" s="357" t="s">
        <v>138</v>
      </c>
      <c r="D1132" s="357" t="s">
        <v>270</v>
      </c>
      <c r="E1132" s="353">
        <v>15.47</v>
      </c>
      <c r="F1132" s="77"/>
    </row>
    <row r="1133" spans="1:6" ht="13.5">
      <c r="A1133" s="353">
        <v>96055</v>
      </c>
      <c r="B1133" s="357" t="s">
        <v>1365</v>
      </c>
      <c r="C1133" s="357" t="s">
        <v>138</v>
      </c>
      <c r="D1133" s="357" t="s">
        <v>270</v>
      </c>
      <c r="E1133" s="353">
        <v>2.2400000000000002</v>
      </c>
      <c r="F1133" s="77"/>
    </row>
    <row r="1134" spans="1:6" ht="13.5">
      <c r="A1134" s="353">
        <v>96056</v>
      </c>
      <c r="B1134" s="357" t="s">
        <v>1366</v>
      </c>
      <c r="C1134" s="357" t="s">
        <v>138</v>
      </c>
      <c r="D1134" s="357" t="s">
        <v>270</v>
      </c>
      <c r="E1134" s="353">
        <v>9.35</v>
      </c>
      <c r="F1134" s="77"/>
    </row>
    <row r="1135" spans="1:6" ht="13.5">
      <c r="A1135" s="353">
        <v>96057</v>
      </c>
      <c r="B1135" s="357" t="s">
        <v>1367</v>
      </c>
      <c r="C1135" s="357" t="s">
        <v>138</v>
      </c>
      <c r="D1135" s="357" t="s">
        <v>196</v>
      </c>
      <c r="E1135" s="353">
        <v>41.09</v>
      </c>
      <c r="F1135" s="77"/>
    </row>
    <row r="1136" spans="1:6" ht="13.5">
      <c r="A1136" s="353">
        <v>96060</v>
      </c>
      <c r="B1136" s="357" t="s">
        <v>1368</v>
      </c>
      <c r="C1136" s="357" t="s">
        <v>138</v>
      </c>
      <c r="D1136" s="357" t="s">
        <v>270</v>
      </c>
      <c r="E1136" s="353">
        <v>2.97</v>
      </c>
      <c r="F1136" s="77"/>
    </row>
    <row r="1137" spans="1:6" ht="13.5">
      <c r="A1137" s="353">
        <v>96061</v>
      </c>
      <c r="B1137" s="357" t="s">
        <v>1369</v>
      </c>
      <c r="C1137" s="357" t="s">
        <v>138</v>
      </c>
      <c r="D1137" s="357" t="s">
        <v>270</v>
      </c>
      <c r="E1137" s="353">
        <v>19.329999999999998</v>
      </c>
      <c r="F1137" s="77"/>
    </row>
    <row r="1138" spans="1:6" ht="13.5">
      <c r="A1138" s="353">
        <v>96062</v>
      </c>
      <c r="B1138" s="357" t="s">
        <v>1370</v>
      </c>
      <c r="C1138" s="357" t="s">
        <v>138</v>
      </c>
      <c r="D1138" s="357" t="s">
        <v>196</v>
      </c>
      <c r="E1138" s="353">
        <v>23.03</v>
      </c>
      <c r="F1138" s="77"/>
    </row>
    <row r="1139" spans="1:6" ht="13.5">
      <c r="A1139" s="353">
        <v>96241</v>
      </c>
      <c r="B1139" s="357" t="s">
        <v>1371</v>
      </c>
      <c r="C1139" s="357" t="s">
        <v>138</v>
      </c>
      <c r="D1139" s="357" t="s">
        <v>270</v>
      </c>
      <c r="E1139" s="353">
        <v>13.5</v>
      </c>
      <c r="F1139" s="77"/>
    </row>
    <row r="1140" spans="1:6" ht="13.5">
      <c r="A1140" s="353">
        <v>96242</v>
      </c>
      <c r="B1140" s="357" t="s">
        <v>1372</v>
      </c>
      <c r="C1140" s="357" t="s">
        <v>138</v>
      </c>
      <c r="D1140" s="357" t="s">
        <v>270</v>
      </c>
      <c r="E1140" s="353">
        <v>3.47</v>
      </c>
      <c r="F1140" s="77"/>
    </row>
    <row r="1141" spans="1:6" ht="13.5">
      <c r="A1141" s="353">
        <v>96243</v>
      </c>
      <c r="B1141" s="357" t="s">
        <v>1373</v>
      </c>
      <c r="C1141" s="357" t="s">
        <v>138</v>
      </c>
      <c r="D1141" s="357" t="s">
        <v>270</v>
      </c>
      <c r="E1141" s="353">
        <v>16.88</v>
      </c>
      <c r="F1141" s="77"/>
    </row>
    <row r="1142" spans="1:6" ht="13.5">
      <c r="A1142" s="353">
        <v>96244</v>
      </c>
      <c r="B1142" s="357" t="s">
        <v>1374</v>
      </c>
      <c r="C1142" s="357" t="s">
        <v>138</v>
      </c>
      <c r="D1142" s="357" t="s">
        <v>196</v>
      </c>
      <c r="E1142" s="353">
        <v>14.7</v>
      </c>
      <c r="F1142" s="77"/>
    </row>
    <row r="1143" spans="1:6" ht="13.5">
      <c r="A1143" s="353">
        <v>96298</v>
      </c>
      <c r="B1143" s="357" t="s">
        <v>1375</v>
      </c>
      <c r="C1143" s="357" t="s">
        <v>138</v>
      </c>
      <c r="D1143" s="357" t="s">
        <v>270</v>
      </c>
      <c r="E1143" s="353">
        <v>35.18</v>
      </c>
      <c r="F1143" s="77"/>
    </row>
    <row r="1144" spans="1:6" ht="13.5">
      <c r="A1144" s="353">
        <v>96299</v>
      </c>
      <c r="B1144" s="357" t="s">
        <v>1376</v>
      </c>
      <c r="C1144" s="357" t="s">
        <v>138</v>
      </c>
      <c r="D1144" s="357" t="s">
        <v>270</v>
      </c>
      <c r="E1144" s="353">
        <v>9.24</v>
      </c>
      <c r="F1144" s="77"/>
    </row>
    <row r="1145" spans="1:6" ht="13.5">
      <c r="A1145" s="353">
        <v>96300</v>
      </c>
      <c r="B1145" s="357" t="s">
        <v>1377</v>
      </c>
      <c r="C1145" s="357" t="s">
        <v>138</v>
      </c>
      <c r="D1145" s="357" t="s">
        <v>270</v>
      </c>
      <c r="E1145" s="353">
        <v>44.02</v>
      </c>
      <c r="F1145" s="77"/>
    </row>
    <row r="1146" spans="1:6" ht="13.5">
      <c r="A1146" s="353">
        <v>96301</v>
      </c>
      <c r="B1146" s="357" t="s">
        <v>1378</v>
      </c>
      <c r="C1146" s="357" t="s">
        <v>138</v>
      </c>
      <c r="D1146" s="357" t="s">
        <v>196</v>
      </c>
      <c r="E1146" s="353">
        <v>53.91</v>
      </c>
      <c r="F1146" s="77"/>
    </row>
    <row r="1147" spans="1:6" ht="13.5">
      <c r="A1147" s="353">
        <v>96304</v>
      </c>
      <c r="B1147" s="357" t="s">
        <v>1379</v>
      </c>
      <c r="C1147" s="357" t="s">
        <v>138</v>
      </c>
      <c r="D1147" s="357" t="s">
        <v>270</v>
      </c>
      <c r="E1147" s="353">
        <v>0.09</v>
      </c>
      <c r="F1147" s="77"/>
    </row>
    <row r="1148" spans="1:6" ht="13.5">
      <c r="A1148" s="353">
        <v>96305</v>
      </c>
      <c r="B1148" s="357" t="s">
        <v>1380</v>
      </c>
      <c r="C1148" s="357" t="s">
        <v>138</v>
      </c>
      <c r="D1148" s="357" t="s">
        <v>270</v>
      </c>
      <c r="E1148" s="353">
        <v>0.02</v>
      </c>
      <c r="F1148" s="77"/>
    </row>
    <row r="1149" spans="1:6" ht="13.5">
      <c r="A1149" s="353">
        <v>96306</v>
      </c>
      <c r="B1149" s="357" t="s">
        <v>1381</v>
      </c>
      <c r="C1149" s="357" t="s">
        <v>138</v>
      </c>
      <c r="D1149" s="357" t="s">
        <v>270</v>
      </c>
      <c r="E1149" s="353">
        <v>0.12</v>
      </c>
      <c r="F1149" s="77"/>
    </row>
    <row r="1150" spans="1:6" ht="13.5">
      <c r="A1150" s="353">
        <v>96307</v>
      </c>
      <c r="B1150" s="357" t="s">
        <v>1382</v>
      </c>
      <c r="C1150" s="357" t="s">
        <v>138</v>
      </c>
      <c r="D1150" s="357" t="s">
        <v>350</v>
      </c>
      <c r="E1150" s="353">
        <v>0.73</v>
      </c>
      <c r="F1150" s="77"/>
    </row>
    <row r="1151" spans="1:6" ht="13.5">
      <c r="A1151" s="353">
        <v>96457</v>
      </c>
      <c r="B1151" s="357" t="s">
        <v>1383</v>
      </c>
      <c r="C1151" s="357" t="s">
        <v>138</v>
      </c>
      <c r="D1151" s="357" t="s">
        <v>196</v>
      </c>
      <c r="E1151" s="353">
        <v>53.91</v>
      </c>
      <c r="F1151" s="77"/>
    </row>
    <row r="1152" spans="1:6" ht="13.5">
      <c r="A1152" s="353">
        <v>96458</v>
      </c>
      <c r="B1152" s="357" t="s">
        <v>1384</v>
      </c>
      <c r="C1152" s="357" t="s">
        <v>138</v>
      </c>
      <c r="D1152" s="357" t="s">
        <v>270</v>
      </c>
      <c r="E1152" s="353">
        <v>30.53</v>
      </c>
      <c r="F1152" s="77"/>
    </row>
    <row r="1153" spans="1:6" ht="13.5">
      <c r="A1153" s="353">
        <v>96459</v>
      </c>
      <c r="B1153" s="357" t="s">
        <v>1385</v>
      </c>
      <c r="C1153" s="357" t="s">
        <v>138</v>
      </c>
      <c r="D1153" s="357" t="s">
        <v>270</v>
      </c>
      <c r="E1153" s="353">
        <v>6.4</v>
      </c>
      <c r="F1153" s="77"/>
    </row>
    <row r="1154" spans="1:6" ht="13.5">
      <c r="A1154" s="353">
        <v>96460</v>
      </c>
      <c r="B1154" s="357" t="s">
        <v>1386</v>
      </c>
      <c r="C1154" s="357" t="s">
        <v>138</v>
      </c>
      <c r="D1154" s="357" t="s">
        <v>270</v>
      </c>
      <c r="E1154" s="353">
        <v>24.39</v>
      </c>
      <c r="F1154" s="77"/>
    </row>
    <row r="1155" spans="1:6" ht="13.5">
      <c r="A1155" s="353">
        <v>98760</v>
      </c>
      <c r="B1155" s="357" t="s">
        <v>6214</v>
      </c>
      <c r="C1155" s="357" t="s">
        <v>138</v>
      </c>
      <c r="D1155" s="357" t="s">
        <v>196</v>
      </c>
      <c r="E1155" s="353">
        <v>0.06</v>
      </c>
      <c r="F1155" s="77"/>
    </row>
    <row r="1156" spans="1:6" ht="13.5">
      <c r="A1156" s="353">
        <v>98761</v>
      </c>
      <c r="B1156" s="357" t="s">
        <v>6215</v>
      </c>
      <c r="C1156" s="357" t="s">
        <v>138</v>
      </c>
      <c r="D1156" s="357" t="s">
        <v>196</v>
      </c>
      <c r="E1156" s="353">
        <v>0.01</v>
      </c>
      <c r="F1156" s="77"/>
    </row>
    <row r="1157" spans="1:6" ht="13.5">
      <c r="A1157" s="353">
        <v>98762</v>
      </c>
      <c r="B1157" s="357" t="s">
        <v>6216</v>
      </c>
      <c r="C1157" s="357" t="s">
        <v>138</v>
      </c>
      <c r="D1157" s="357" t="s">
        <v>196</v>
      </c>
      <c r="E1157" s="353">
        <v>0.08</v>
      </c>
      <c r="F1157" s="77"/>
    </row>
    <row r="1158" spans="1:6" ht="13.5">
      <c r="A1158" s="353">
        <v>98763</v>
      </c>
      <c r="B1158" s="357" t="s">
        <v>6217</v>
      </c>
      <c r="C1158" s="357" t="s">
        <v>138</v>
      </c>
      <c r="D1158" s="357" t="s">
        <v>350</v>
      </c>
      <c r="E1158" s="353">
        <v>2.66</v>
      </c>
      <c r="F1158" s="77"/>
    </row>
    <row r="1159" spans="1:6" ht="13.5">
      <c r="A1159" s="353">
        <v>55960</v>
      </c>
      <c r="B1159" s="357" t="s">
        <v>1387</v>
      </c>
      <c r="C1159" s="357" t="s">
        <v>132</v>
      </c>
      <c r="D1159" s="357" t="s">
        <v>350</v>
      </c>
      <c r="E1159" s="353">
        <v>4.2300000000000004</v>
      </c>
      <c r="F1159" s="77"/>
    </row>
    <row r="1160" spans="1:6" ht="13.5">
      <c r="A1160" s="353">
        <v>72085</v>
      </c>
      <c r="B1160" s="357" t="s">
        <v>1388</v>
      </c>
      <c r="C1160" s="357" t="s">
        <v>129</v>
      </c>
      <c r="D1160" s="357" t="s">
        <v>350</v>
      </c>
      <c r="E1160" s="353">
        <v>1.45</v>
      </c>
      <c r="F1160" s="77"/>
    </row>
    <row r="1161" spans="1:6" ht="13.5">
      <c r="A1161" s="353">
        <v>72086</v>
      </c>
      <c r="B1161" s="357" t="s">
        <v>1389</v>
      </c>
      <c r="C1161" s="357" t="s">
        <v>129</v>
      </c>
      <c r="D1161" s="357" t="s">
        <v>350</v>
      </c>
      <c r="E1161" s="353">
        <v>4.4800000000000004</v>
      </c>
      <c r="F1161" s="77"/>
    </row>
    <row r="1162" spans="1:6" ht="13.5">
      <c r="A1162" s="353">
        <v>92259</v>
      </c>
      <c r="B1162" s="357" t="s">
        <v>1390</v>
      </c>
      <c r="C1162" s="357" t="s">
        <v>130</v>
      </c>
      <c r="D1162" s="357" t="s">
        <v>270</v>
      </c>
      <c r="E1162" s="353">
        <v>306.12</v>
      </c>
      <c r="F1162" s="77"/>
    </row>
    <row r="1163" spans="1:6" ht="13.5">
      <c r="A1163" s="353">
        <v>92260</v>
      </c>
      <c r="B1163" s="357" t="s">
        <v>1391</v>
      </c>
      <c r="C1163" s="357" t="s">
        <v>130</v>
      </c>
      <c r="D1163" s="357" t="s">
        <v>270</v>
      </c>
      <c r="E1163" s="353">
        <v>343.9</v>
      </c>
      <c r="F1163" s="77"/>
    </row>
    <row r="1164" spans="1:6" ht="13.5">
      <c r="A1164" s="353">
        <v>92261</v>
      </c>
      <c r="B1164" s="357" t="s">
        <v>1392</v>
      </c>
      <c r="C1164" s="357" t="s">
        <v>130</v>
      </c>
      <c r="D1164" s="357" t="s">
        <v>270</v>
      </c>
      <c r="E1164" s="353">
        <v>380.53</v>
      </c>
      <c r="F1164" s="77"/>
    </row>
    <row r="1165" spans="1:6" ht="13.5">
      <c r="A1165" s="353">
        <v>92262</v>
      </c>
      <c r="B1165" s="357" t="s">
        <v>1393</v>
      </c>
      <c r="C1165" s="357" t="s">
        <v>130</v>
      </c>
      <c r="D1165" s="357" t="s">
        <v>270</v>
      </c>
      <c r="E1165" s="353">
        <v>439.51</v>
      </c>
      <c r="F1165" s="77"/>
    </row>
    <row r="1166" spans="1:6" ht="13.5">
      <c r="A1166" s="353">
        <v>92539</v>
      </c>
      <c r="B1166" s="357" t="s">
        <v>1394</v>
      </c>
      <c r="C1166" s="357" t="s">
        <v>132</v>
      </c>
      <c r="D1166" s="357" t="s">
        <v>270</v>
      </c>
      <c r="E1166" s="353">
        <v>51.94</v>
      </c>
      <c r="F1166" s="77"/>
    </row>
    <row r="1167" spans="1:6" ht="13.5">
      <c r="A1167" s="353">
        <v>92540</v>
      </c>
      <c r="B1167" s="357" t="s">
        <v>1395</v>
      </c>
      <c r="C1167" s="357" t="s">
        <v>132</v>
      </c>
      <c r="D1167" s="357" t="s">
        <v>270</v>
      </c>
      <c r="E1167" s="353">
        <v>57.65</v>
      </c>
      <c r="F1167" s="77"/>
    </row>
    <row r="1168" spans="1:6" ht="13.5">
      <c r="A1168" s="353">
        <v>92541</v>
      </c>
      <c r="B1168" s="357" t="s">
        <v>1396</v>
      </c>
      <c r="C1168" s="357" t="s">
        <v>132</v>
      </c>
      <c r="D1168" s="357" t="s">
        <v>270</v>
      </c>
      <c r="E1168" s="353">
        <v>56.98</v>
      </c>
      <c r="F1168" s="77"/>
    </row>
    <row r="1169" spans="1:6" ht="13.5">
      <c r="A1169" s="353">
        <v>92542</v>
      </c>
      <c r="B1169" s="357" t="s">
        <v>1397</v>
      </c>
      <c r="C1169" s="357" t="s">
        <v>132</v>
      </c>
      <c r="D1169" s="357" t="s">
        <v>270</v>
      </c>
      <c r="E1169" s="353">
        <v>68.66</v>
      </c>
      <c r="F1169" s="77"/>
    </row>
    <row r="1170" spans="1:6" ht="13.5">
      <c r="A1170" s="353">
        <v>92543</v>
      </c>
      <c r="B1170" s="357" t="s">
        <v>1398</v>
      </c>
      <c r="C1170" s="357" t="s">
        <v>132</v>
      </c>
      <c r="D1170" s="357" t="s">
        <v>270</v>
      </c>
      <c r="E1170" s="353">
        <v>15.38</v>
      </c>
      <c r="F1170" s="77"/>
    </row>
    <row r="1171" spans="1:6" ht="13.5">
      <c r="A1171" s="353">
        <v>92544</v>
      </c>
      <c r="B1171" s="357" t="s">
        <v>1399</v>
      </c>
      <c r="C1171" s="357" t="s">
        <v>132</v>
      </c>
      <c r="D1171" s="357" t="s">
        <v>270</v>
      </c>
      <c r="E1171" s="353">
        <v>13.14</v>
      </c>
      <c r="F1171" s="77"/>
    </row>
    <row r="1172" spans="1:6" ht="13.5">
      <c r="A1172" s="353">
        <v>92545</v>
      </c>
      <c r="B1172" s="357" t="s">
        <v>1400</v>
      </c>
      <c r="C1172" s="357" t="s">
        <v>130</v>
      </c>
      <c r="D1172" s="357" t="s">
        <v>270</v>
      </c>
      <c r="E1172" s="353">
        <v>650.16999999999996</v>
      </c>
      <c r="F1172" s="77"/>
    </row>
    <row r="1173" spans="1:6" ht="13.5">
      <c r="A1173" s="353">
        <v>92546</v>
      </c>
      <c r="B1173" s="357" t="s">
        <v>1401</v>
      </c>
      <c r="C1173" s="357" t="s">
        <v>130</v>
      </c>
      <c r="D1173" s="357" t="s">
        <v>270</v>
      </c>
      <c r="E1173" s="353">
        <v>794.37</v>
      </c>
      <c r="F1173" s="77"/>
    </row>
    <row r="1174" spans="1:6" ht="13.5">
      <c r="A1174" s="353">
        <v>92547</v>
      </c>
      <c r="B1174" s="357" t="s">
        <v>1402</v>
      </c>
      <c r="C1174" s="357" t="s">
        <v>130</v>
      </c>
      <c r="D1174" s="357" t="s">
        <v>270</v>
      </c>
      <c r="E1174" s="353">
        <v>842.49</v>
      </c>
      <c r="F1174" s="77"/>
    </row>
    <row r="1175" spans="1:6" ht="13.5">
      <c r="A1175" s="353">
        <v>92548</v>
      </c>
      <c r="B1175" s="357" t="s">
        <v>1403</v>
      </c>
      <c r="C1175" s="357" t="s">
        <v>130</v>
      </c>
      <c r="D1175" s="357" t="s">
        <v>270</v>
      </c>
      <c r="E1175" s="353">
        <v>934.98</v>
      </c>
      <c r="F1175" s="77"/>
    </row>
    <row r="1176" spans="1:6" ht="13.5">
      <c r="A1176" s="353">
        <v>92549</v>
      </c>
      <c r="B1176" s="357" t="s">
        <v>1404</v>
      </c>
      <c r="C1176" s="357" t="s">
        <v>130</v>
      </c>
      <c r="D1176" s="357" t="s">
        <v>270</v>
      </c>
      <c r="E1176" s="353">
        <v>1168.55</v>
      </c>
      <c r="F1176" s="77"/>
    </row>
    <row r="1177" spans="1:6" ht="13.5">
      <c r="A1177" s="353">
        <v>92550</v>
      </c>
      <c r="B1177" s="357" t="s">
        <v>1405</v>
      </c>
      <c r="C1177" s="357" t="s">
        <v>130</v>
      </c>
      <c r="D1177" s="357" t="s">
        <v>270</v>
      </c>
      <c r="E1177" s="353">
        <v>1412.75</v>
      </c>
      <c r="F1177" s="77"/>
    </row>
    <row r="1178" spans="1:6" ht="13.5">
      <c r="A1178" s="353">
        <v>92551</v>
      </c>
      <c r="B1178" s="357" t="s">
        <v>1406</v>
      </c>
      <c r="C1178" s="357" t="s">
        <v>130</v>
      </c>
      <c r="D1178" s="357" t="s">
        <v>270</v>
      </c>
      <c r="E1178" s="353">
        <v>1476.66</v>
      </c>
      <c r="F1178" s="77"/>
    </row>
    <row r="1179" spans="1:6" ht="13.5">
      <c r="A1179" s="353">
        <v>92552</v>
      </c>
      <c r="B1179" s="357" t="s">
        <v>1407</v>
      </c>
      <c r="C1179" s="357" t="s">
        <v>130</v>
      </c>
      <c r="D1179" s="357" t="s">
        <v>270</v>
      </c>
      <c r="E1179" s="353">
        <v>1609.24</v>
      </c>
      <c r="F1179" s="77"/>
    </row>
    <row r="1180" spans="1:6" ht="13.5">
      <c r="A1180" s="353">
        <v>92553</v>
      </c>
      <c r="B1180" s="357" t="s">
        <v>1408</v>
      </c>
      <c r="C1180" s="357" t="s">
        <v>130</v>
      </c>
      <c r="D1180" s="357" t="s">
        <v>270</v>
      </c>
      <c r="E1180" s="353">
        <v>1850.41</v>
      </c>
      <c r="F1180" s="77"/>
    </row>
    <row r="1181" spans="1:6" ht="13.5">
      <c r="A1181" s="353">
        <v>92554</v>
      </c>
      <c r="B1181" s="357" t="s">
        <v>1409</v>
      </c>
      <c r="C1181" s="357" t="s">
        <v>130</v>
      </c>
      <c r="D1181" s="357" t="s">
        <v>270</v>
      </c>
      <c r="E1181" s="353">
        <v>1923.13</v>
      </c>
      <c r="F1181" s="77"/>
    </row>
    <row r="1182" spans="1:6" ht="13.5">
      <c r="A1182" s="353">
        <v>92555</v>
      </c>
      <c r="B1182" s="357" t="s">
        <v>1410</v>
      </c>
      <c r="C1182" s="357" t="s">
        <v>130</v>
      </c>
      <c r="D1182" s="357" t="s">
        <v>270</v>
      </c>
      <c r="E1182" s="353">
        <v>640.49</v>
      </c>
      <c r="F1182" s="77"/>
    </row>
    <row r="1183" spans="1:6" ht="13.5">
      <c r="A1183" s="353">
        <v>92556</v>
      </c>
      <c r="B1183" s="357" t="s">
        <v>1411</v>
      </c>
      <c r="C1183" s="357" t="s">
        <v>130</v>
      </c>
      <c r="D1183" s="357" t="s">
        <v>270</v>
      </c>
      <c r="E1183" s="353">
        <v>778.38</v>
      </c>
      <c r="F1183" s="77"/>
    </row>
    <row r="1184" spans="1:6" ht="13.5">
      <c r="A1184" s="353">
        <v>92557</v>
      </c>
      <c r="B1184" s="357" t="s">
        <v>1412</v>
      </c>
      <c r="C1184" s="357" t="s">
        <v>130</v>
      </c>
      <c r="D1184" s="357" t="s">
        <v>270</v>
      </c>
      <c r="E1184" s="353">
        <v>826.49</v>
      </c>
      <c r="F1184" s="77"/>
    </row>
    <row r="1185" spans="1:6" ht="13.5">
      <c r="A1185" s="353">
        <v>92558</v>
      </c>
      <c r="B1185" s="357" t="s">
        <v>1413</v>
      </c>
      <c r="C1185" s="357" t="s">
        <v>130</v>
      </c>
      <c r="D1185" s="357" t="s">
        <v>270</v>
      </c>
      <c r="E1185" s="353">
        <v>928.37</v>
      </c>
      <c r="F1185" s="77"/>
    </row>
    <row r="1186" spans="1:6" ht="13.5">
      <c r="A1186" s="353">
        <v>92559</v>
      </c>
      <c r="B1186" s="357" t="s">
        <v>1414</v>
      </c>
      <c r="C1186" s="357" t="s">
        <v>130</v>
      </c>
      <c r="D1186" s="357" t="s">
        <v>270</v>
      </c>
      <c r="E1186" s="353">
        <v>1151.5</v>
      </c>
      <c r="F1186" s="77"/>
    </row>
    <row r="1187" spans="1:6" ht="13.5">
      <c r="A1187" s="353">
        <v>92560</v>
      </c>
      <c r="B1187" s="357" t="s">
        <v>1415</v>
      </c>
      <c r="C1187" s="357" t="s">
        <v>130</v>
      </c>
      <c r="D1187" s="357" t="s">
        <v>270</v>
      </c>
      <c r="E1187" s="353">
        <v>1386.76</v>
      </c>
      <c r="F1187" s="77"/>
    </row>
    <row r="1188" spans="1:6" ht="13.5">
      <c r="A1188" s="353">
        <v>92561</v>
      </c>
      <c r="B1188" s="357" t="s">
        <v>1416</v>
      </c>
      <c r="C1188" s="357" t="s">
        <v>130</v>
      </c>
      <c r="D1188" s="357" t="s">
        <v>270</v>
      </c>
      <c r="E1188" s="353">
        <v>1451.82</v>
      </c>
      <c r="F1188" s="77"/>
    </row>
    <row r="1189" spans="1:6" ht="13.5">
      <c r="A1189" s="353">
        <v>92562</v>
      </c>
      <c r="B1189" s="357" t="s">
        <v>1417</v>
      </c>
      <c r="C1189" s="357" t="s">
        <v>130</v>
      </c>
      <c r="D1189" s="357" t="s">
        <v>270</v>
      </c>
      <c r="E1189" s="353">
        <v>1568.41</v>
      </c>
      <c r="F1189" s="77"/>
    </row>
    <row r="1190" spans="1:6" ht="13.5">
      <c r="A1190" s="353">
        <v>92563</v>
      </c>
      <c r="B1190" s="357" t="s">
        <v>1418</v>
      </c>
      <c r="C1190" s="357" t="s">
        <v>130</v>
      </c>
      <c r="D1190" s="357" t="s">
        <v>270</v>
      </c>
      <c r="E1190" s="353">
        <v>1800.74</v>
      </c>
      <c r="F1190" s="77"/>
    </row>
    <row r="1191" spans="1:6" ht="13.5">
      <c r="A1191" s="353">
        <v>92564</v>
      </c>
      <c r="B1191" s="357" t="s">
        <v>1419</v>
      </c>
      <c r="C1191" s="357" t="s">
        <v>130</v>
      </c>
      <c r="D1191" s="357" t="s">
        <v>270</v>
      </c>
      <c r="E1191" s="353">
        <v>1862.73</v>
      </c>
      <c r="F1191" s="77"/>
    </row>
    <row r="1192" spans="1:6" ht="13.5">
      <c r="A1192" s="353">
        <v>92565</v>
      </c>
      <c r="B1192" s="357" t="s">
        <v>1420</v>
      </c>
      <c r="C1192" s="357" t="s">
        <v>132</v>
      </c>
      <c r="D1192" s="357" t="s">
        <v>270</v>
      </c>
      <c r="E1192" s="353">
        <v>25.35</v>
      </c>
      <c r="F1192" s="77"/>
    </row>
    <row r="1193" spans="1:6" ht="13.5">
      <c r="A1193" s="353">
        <v>92566</v>
      </c>
      <c r="B1193" s="357" t="s">
        <v>1421</v>
      </c>
      <c r="C1193" s="357" t="s">
        <v>132</v>
      </c>
      <c r="D1193" s="357" t="s">
        <v>270</v>
      </c>
      <c r="E1193" s="353">
        <v>16.13</v>
      </c>
      <c r="F1193" s="77"/>
    </row>
    <row r="1194" spans="1:6" ht="13.5">
      <c r="A1194" s="353">
        <v>92567</v>
      </c>
      <c r="B1194" s="357" t="s">
        <v>1422</v>
      </c>
      <c r="C1194" s="357" t="s">
        <v>132</v>
      </c>
      <c r="D1194" s="357" t="s">
        <v>270</v>
      </c>
      <c r="E1194" s="353">
        <v>23.01</v>
      </c>
      <c r="F1194" s="77"/>
    </row>
    <row r="1195" spans="1:6" ht="13.5">
      <c r="A1195" s="353">
        <v>72089</v>
      </c>
      <c r="B1195" s="357" t="s">
        <v>1423</v>
      </c>
      <c r="C1195" s="357" t="s">
        <v>132</v>
      </c>
      <c r="D1195" s="357" t="s">
        <v>350</v>
      </c>
      <c r="E1195" s="353">
        <v>10.81</v>
      </c>
      <c r="F1195" s="77"/>
    </row>
    <row r="1196" spans="1:6" ht="13.5">
      <c r="A1196" s="353">
        <v>94189</v>
      </c>
      <c r="B1196" s="357" t="s">
        <v>1424</v>
      </c>
      <c r="C1196" s="357" t="s">
        <v>132</v>
      </c>
      <c r="D1196" s="357" t="s">
        <v>270</v>
      </c>
      <c r="E1196" s="353">
        <v>28.57</v>
      </c>
      <c r="F1196" s="77"/>
    </row>
    <row r="1197" spans="1:6" ht="13.5">
      <c r="A1197" s="353">
        <v>94192</v>
      </c>
      <c r="B1197" s="357" t="s">
        <v>1425</v>
      </c>
      <c r="C1197" s="357" t="s">
        <v>132</v>
      </c>
      <c r="D1197" s="357" t="s">
        <v>270</v>
      </c>
      <c r="E1197" s="353">
        <v>30.28</v>
      </c>
      <c r="F1197" s="77"/>
    </row>
    <row r="1198" spans="1:6" ht="13.5">
      <c r="A1198" s="353">
        <v>94195</v>
      </c>
      <c r="B1198" s="357" t="s">
        <v>1426</v>
      </c>
      <c r="C1198" s="357" t="s">
        <v>132</v>
      </c>
      <c r="D1198" s="357" t="s">
        <v>270</v>
      </c>
      <c r="E1198" s="353">
        <v>16.309999999999999</v>
      </c>
      <c r="F1198" s="77"/>
    </row>
    <row r="1199" spans="1:6" ht="13.5">
      <c r="A1199" s="353">
        <v>94198</v>
      </c>
      <c r="B1199" s="357" t="s">
        <v>1427</v>
      </c>
      <c r="C1199" s="357" t="s">
        <v>132</v>
      </c>
      <c r="D1199" s="357" t="s">
        <v>270</v>
      </c>
      <c r="E1199" s="353">
        <v>18.57</v>
      </c>
      <c r="F1199" s="77"/>
    </row>
    <row r="1200" spans="1:6" ht="13.5">
      <c r="A1200" s="353">
        <v>94201</v>
      </c>
      <c r="B1200" s="357" t="s">
        <v>1428</v>
      </c>
      <c r="C1200" s="357" t="s">
        <v>132</v>
      </c>
      <c r="D1200" s="357" t="s">
        <v>270</v>
      </c>
      <c r="E1200" s="353">
        <v>23.55</v>
      </c>
      <c r="F1200" s="77"/>
    </row>
    <row r="1201" spans="1:6" ht="13.5">
      <c r="A1201" s="353">
        <v>94204</v>
      </c>
      <c r="B1201" s="357" t="s">
        <v>1429</v>
      </c>
      <c r="C1201" s="357" t="s">
        <v>132</v>
      </c>
      <c r="D1201" s="357" t="s">
        <v>270</v>
      </c>
      <c r="E1201" s="353">
        <v>27.41</v>
      </c>
      <c r="F1201" s="77"/>
    </row>
    <row r="1202" spans="1:6" ht="13.5">
      <c r="A1202" s="353">
        <v>94224</v>
      </c>
      <c r="B1202" s="357" t="s">
        <v>1430</v>
      </c>
      <c r="C1202" s="357" t="s">
        <v>129</v>
      </c>
      <c r="D1202" s="357" t="s">
        <v>270</v>
      </c>
      <c r="E1202" s="353">
        <v>17.63</v>
      </c>
      <c r="F1202" s="77"/>
    </row>
    <row r="1203" spans="1:6" ht="13.5">
      <c r="A1203" s="353">
        <v>94225</v>
      </c>
      <c r="B1203" s="357" t="s">
        <v>1431</v>
      </c>
      <c r="C1203" s="357" t="s">
        <v>132</v>
      </c>
      <c r="D1203" s="357" t="s">
        <v>270</v>
      </c>
      <c r="E1203" s="353">
        <v>23.37</v>
      </c>
      <c r="F1203" s="77"/>
    </row>
    <row r="1204" spans="1:6" ht="13.5">
      <c r="A1204" s="353">
        <v>94226</v>
      </c>
      <c r="B1204" s="357" t="s">
        <v>1432</v>
      </c>
      <c r="C1204" s="357" t="s">
        <v>132</v>
      </c>
      <c r="D1204" s="357" t="s">
        <v>270</v>
      </c>
      <c r="E1204" s="353">
        <v>13.42</v>
      </c>
      <c r="F1204" s="77"/>
    </row>
    <row r="1205" spans="1:6" ht="13.5">
      <c r="A1205" s="353">
        <v>94232</v>
      </c>
      <c r="B1205" s="357" t="s">
        <v>1433</v>
      </c>
      <c r="C1205" s="357" t="s">
        <v>130</v>
      </c>
      <c r="D1205" s="357" t="s">
        <v>350</v>
      </c>
      <c r="E1205" s="353">
        <v>2.02</v>
      </c>
      <c r="F1205" s="77"/>
    </row>
    <row r="1206" spans="1:6" ht="13.5">
      <c r="A1206" s="353">
        <v>94440</v>
      </c>
      <c r="B1206" s="357" t="s">
        <v>1434</v>
      </c>
      <c r="C1206" s="357" t="s">
        <v>132</v>
      </c>
      <c r="D1206" s="357" t="s">
        <v>270</v>
      </c>
      <c r="E1206" s="353">
        <v>16.309999999999999</v>
      </c>
      <c r="F1206" s="77"/>
    </row>
    <row r="1207" spans="1:6" ht="13.5">
      <c r="A1207" s="353">
        <v>94441</v>
      </c>
      <c r="B1207" s="357" t="s">
        <v>1435</v>
      </c>
      <c r="C1207" s="357" t="s">
        <v>132</v>
      </c>
      <c r="D1207" s="357" t="s">
        <v>270</v>
      </c>
      <c r="E1207" s="353">
        <v>18.57</v>
      </c>
      <c r="F1207" s="77"/>
    </row>
    <row r="1208" spans="1:6" ht="13.5">
      <c r="A1208" s="353">
        <v>94442</v>
      </c>
      <c r="B1208" s="357" t="s">
        <v>1436</v>
      </c>
      <c r="C1208" s="357" t="s">
        <v>132</v>
      </c>
      <c r="D1208" s="357" t="s">
        <v>270</v>
      </c>
      <c r="E1208" s="353">
        <v>16.309999999999999</v>
      </c>
      <c r="F1208" s="77"/>
    </row>
    <row r="1209" spans="1:6" ht="13.5">
      <c r="A1209" s="353">
        <v>94443</v>
      </c>
      <c r="B1209" s="357" t="s">
        <v>1437</v>
      </c>
      <c r="C1209" s="357" t="s">
        <v>132</v>
      </c>
      <c r="D1209" s="357" t="s">
        <v>270</v>
      </c>
      <c r="E1209" s="353">
        <v>18.57</v>
      </c>
      <c r="F1209" s="77"/>
    </row>
    <row r="1210" spans="1:6" ht="13.5">
      <c r="A1210" s="353">
        <v>94445</v>
      </c>
      <c r="B1210" s="357" t="s">
        <v>1438</v>
      </c>
      <c r="C1210" s="357" t="s">
        <v>132</v>
      </c>
      <c r="D1210" s="357" t="s">
        <v>270</v>
      </c>
      <c r="E1210" s="353">
        <v>23.55</v>
      </c>
      <c r="F1210" s="77"/>
    </row>
    <row r="1211" spans="1:6" ht="13.5">
      <c r="A1211" s="353">
        <v>94446</v>
      </c>
      <c r="B1211" s="357" t="s">
        <v>1439</v>
      </c>
      <c r="C1211" s="357" t="s">
        <v>132</v>
      </c>
      <c r="D1211" s="357" t="s">
        <v>270</v>
      </c>
      <c r="E1211" s="353">
        <v>27.41</v>
      </c>
      <c r="F1211" s="77"/>
    </row>
    <row r="1212" spans="1:6" ht="13.5">
      <c r="A1212" s="353">
        <v>94447</v>
      </c>
      <c r="B1212" s="357" t="s">
        <v>1440</v>
      </c>
      <c r="C1212" s="357" t="s">
        <v>132</v>
      </c>
      <c r="D1212" s="357" t="s">
        <v>270</v>
      </c>
      <c r="E1212" s="353">
        <v>23.55</v>
      </c>
      <c r="F1212" s="77"/>
    </row>
    <row r="1213" spans="1:6" ht="13.5">
      <c r="A1213" s="353">
        <v>94448</v>
      </c>
      <c r="B1213" s="357" t="s">
        <v>1441</v>
      </c>
      <c r="C1213" s="357" t="s">
        <v>132</v>
      </c>
      <c r="D1213" s="357" t="s">
        <v>270</v>
      </c>
      <c r="E1213" s="353">
        <v>27.41</v>
      </c>
      <c r="F1213" s="77"/>
    </row>
    <row r="1214" spans="1:6" ht="13.5">
      <c r="A1214" s="353">
        <v>94207</v>
      </c>
      <c r="B1214" s="357" t="s">
        <v>1442</v>
      </c>
      <c r="C1214" s="357" t="s">
        <v>132</v>
      </c>
      <c r="D1214" s="357" t="s">
        <v>270</v>
      </c>
      <c r="E1214" s="353">
        <v>36.03</v>
      </c>
      <c r="F1214" s="77"/>
    </row>
    <row r="1215" spans="1:6" ht="13.5">
      <c r="A1215" s="353">
        <v>94210</v>
      </c>
      <c r="B1215" s="357" t="s">
        <v>1443</v>
      </c>
      <c r="C1215" s="357" t="s">
        <v>132</v>
      </c>
      <c r="D1215" s="357" t="s">
        <v>270</v>
      </c>
      <c r="E1215" s="353">
        <v>38.33</v>
      </c>
      <c r="F1215" s="77"/>
    </row>
    <row r="1216" spans="1:6" ht="13.5">
      <c r="A1216" s="353">
        <v>94218</v>
      </c>
      <c r="B1216" s="357" t="s">
        <v>1444</v>
      </c>
      <c r="C1216" s="357" t="s">
        <v>132</v>
      </c>
      <c r="D1216" s="357" t="s">
        <v>270</v>
      </c>
      <c r="E1216" s="353">
        <v>81.760000000000005</v>
      </c>
      <c r="F1216" s="77"/>
    </row>
    <row r="1217" spans="1:6" ht="13.5">
      <c r="A1217" s="353" t="s">
        <v>6218</v>
      </c>
      <c r="B1217" s="357" t="s">
        <v>1445</v>
      </c>
      <c r="C1217" s="357" t="s">
        <v>132</v>
      </c>
      <c r="D1217" s="357" t="s">
        <v>350</v>
      </c>
      <c r="E1217" s="353">
        <v>536.86</v>
      </c>
      <c r="F1217" s="77"/>
    </row>
    <row r="1218" spans="1:6" ht="13.5">
      <c r="A1218" s="353" t="s">
        <v>6219</v>
      </c>
      <c r="B1218" s="357" t="s">
        <v>1446</v>
      </c>
      <c r="C1218" s="357" t="s">
        <v>132</v>
      </c>
      <c r="D1218" s="357" t="s">
        <v>350</v>
      </c>
      <c r="E1218" s="353">
        <v>570.98</v>
      </c>
      <c r="F1218" s="77"/>
    </row>
    <row r="1219" spans="1:6" ht="13.5">
      <c r="A1219" s="353" t="s">
        <v>6220</v>
      </c>
      <c r="B1219" s="357" t="s">
        <v>1447</v>
      </c>
      <c r="C1219" s="357" t="s">
        <v>132</v>
      </c>
      <c r="D1219" s="357" t="s">
        <v>350</v>
      </c>
      <c r="E1219" s="353">
        <v>599</v>
      </c>
      <c r="F1219" s="77"/>
    </row>
    <row r="1220" spans="1:6" ht="13.5">
      <c r="A1220" s="353" t="s">
        <v>6221</v>
      </c>
      <c r="B1220" s="357" t="s">
        <v>1448</v>
      </c>
      <c r="C1220" s="357" t="s">
        <v>132</v>
      </c>
      <c r="D1220" s="357" t="s">
        <v>350</v>
      </c>
      <c r="E1220" s="353">
        <v>638.66999999999996</v>
      </c>
      <c r="F1220" s="77"/>
    </row>
    <row r="1221" spans="1:6" ht="13.5">
      <c r="A1221" s="353" t="s">
        <v>6222</v>
      </c>
      <c r="B1221" s="357" t="s">
        <v>1449</v>
      </c>
      <c r="C1221" s="357" t="s">
        <v>132</v>
      </c>
      <c r="D1221" s="357" t="s">
        <v>350</v>
      </c>
      <c r="E1221" s="353">
        <v>774.56</v>
      </c>
      <c r="F1221" s="77"/>
    </row>
    <row r="1222" spans="1:6" ht="13.5">
      <c r="A1222" s="353" t="s">
        <v>6223</v>
      </c>
      <c r="B1222" s="357" t="s">
        <v>1450</v>
      </c>
      <c r="C1222" s="357" t="s">
        <v>132</v>
      </c>
      <c r="D1222" s="357" t="s">
        <v>350</v>
      </c>
      <c r="E1222" s="353">
        <v>803.45</v>
      </c>
      <c r="F1222" s="77"/>
    </row>
    <row r="1223" spans="1:6" ht="13.5">
      <c r="A1223" s="353" t="s">
        <v>6224</v>
      </c>
      <c r="B1223" s="357" t="s">
        <v>1451</v>
      </c>
      <c r="C1223" s="357" t="s">
        <v>132</v>
      </c>
      <c r="D1223" s="357" t="s">
        <v>350</v>
      </c>
      <c r="E1223" s="353">
        <v>241.94</v>
      </c>
      <c r="F1223" s="77"/>
    </row>
    <row r="1224" spans="1:6" ht="13.5">
      <c r="A1224" s="353" t="s">
        <v>6225</v>
      </c>
      <c r="B1224" s="357" t="s">
        <v>1452</v>
      </c>
      <c r="C1224" s="357" t="s">
        <v>132</v>
      </c>
      <c r="D1224" s="357" t="s">
        <v>350</v>
      </c>
      <c r="E1224" s="353">
        <v>274</v>
      </c>
      <c r="F1224" s="77"/>
    </row>
    <row r="1225" spans="1:6" ht="13.5">
      <c r="A1225" s="353" t="s">
        <v>6226</v>
      </c>
      <c r="B1225" s="357" t="s">
        <v>1453</v>
      </c>
      <c r="C1225" s="357" t="s">
        <v>132</v>
      </c>
      <c r="D1225" s="357" t="s">
        <v>350</v>
      </c>
      <c r="E1225" s="353">
        <v>345.24</v>
      </c>
      <c r="F1225" s="77"/>
    </row>
    <row r="1226" spans="1:6" ht="13.5">
      <c r="A1226" s="353" t="s">
        <v>6227</v>
      </c>
      <c r="B1226" s="357" t="s">
        <v>1454</v>
      </c>
      <c r="C1226" s="357" t="s">
        <v>132</v>
      </c>
      <c r="D1226" s="357" t="s">
        <v>350</v>
      </c>
      <c r="E1226" s="353">
        <v>359.49</v>
      </c>
      <c r="F1226" s="77"/>
    </row>
    <row r="1227" spans="1:6" ht="13.5">
      <c r="A1227" s="353">
        <v>75220</v>
      </c>
      <c r="B1227" s="357" t="s">
        <v>1455</v>
      </c>
      <c r="C1227" s="357" t="s">
        <v>129</v>
      </c>
      <c r="D1227" s="357" t="s">
        <v>350</v>
      </c>
      <c r="E1227" s="353">
        <v>33.17</v>
      </c>
      <c r="F1227" s="77"/>
    </row>
    <row r="1228" spans="1:6" ht="13.5">
      <c r="A1228" s="353">
        <v>94213</v>
      </c>
      <c r="B1228" s="357" t="s">
        <v>1456</v>
      </c>
      <c r="C1228" s="357" t="s">
        <v>132</v>
      </c>
      <c r="D1228" s="357" t="s">
        <v>270</v>
      </c>
      <c r="E1228" s="353">
        <v>39.1</v>
      </c>
      <c r="F1228" s="77"/>
    </row>
    <row r="1229" spans="1:6" ht="13.5">
      <c r="A1229" s="353">
        <v>94216</v>
      </c>
      <c r="B1229" s="357" t="s">
        <v>1457</v>
      </c>
      <c r="C1229" s="357" t="s">
        <v>132</v>
      </c>
      <c r="D1229" s="357" t="s">
        <v>270</v>
      </c>
      <c r="E1229" s="353">
        <v>103.88</v>
      </c>
      <c r="F1229" s="77"/>
    </row>
    <row r="1230" spans="1:6" ht="13.5">
      <c r="A1230" s="353">
        <v>94219</v>
      </c>
      <c r="B1230" s="357" t="s">
        <v>1458</v>
      </c>
      <c r="C1230" s="357" t="s">
        <v>129</v>
      </c>
      <c r="D1230" s="357" t="s">
        <v>270</v>
      </c>
      <c r="E1230" s="353">
        <v>19.38</v>
      </c>
      <c r="F1230" s="77"/>
    </row>
    <row r="1231" spans="1:6" ht="13.5">
      <c r="A1231" s="353">
        <v>94220</v>
      </c>
      <c r="B1231" s="357" t="s">
        <v>1459</v>
      </c>
      <c r="C1231" s="357" t="s">
        <v>129</v>
      </c>
      <c r="D1231" s="357" t="s">
        <v>270</v>
      </c>
      <c r="E1231" s="353">
        <v>34.71</v>
      </c>
      <c r="F1231" s="77"/>
    </row>
    <row r="1232" spans="1:6" ht="13.5">
      <c r="A1232" s="353">
        <v>94221</v>
      </c>
      <c r="B1232" s="357" t="s">
        <v>1460</v>
      </c>
      <c r="C1232" s="357" t="s">
        <v>129</v>
      </c>
      <c r="D1232" s="357" t="s">
        <v>270</v>
      </c>
      <c r="E1232" s="353">
        <v>14.9</v>
      </c>
      <c r="F1232" s="77"/>
    </row>
    <row r="1233" spans="1:6" ht="13.5">
      <c r="A1233" s="353">
        <v>94222</v>
      </c>
      <c r="B1233" s="357" t="s">
        <v>1461</v>
      </c>
      <c r="C1233" s="357" t="s">
        <v>129</v>
      </c>
      <c r="D1233" s="357" t="s">
        <v>270</v>
      </c>
      <c r="E1233" s="353">
        <v>30.23</v>
      </c>
      <c r="F1233" s="77"/>
    </row>
    <row r="1234" spans="1:6" ht="13.5">
      <c r="A1234" s="353" t="s">
        <v>6228</v>
      </c>
      <c r="B1234" s="357" t="s">
        <v>1462</v>
      </c>
      <c r="C1234" s="357" t="s">
        <v>129</v>
      </c>
      <c r="D1234" s="357" t="s">
        <v>350</v>
      </c>
      <c r="E1234" s="353">
        <v>46.9</v>
      </c>
      <c r="F1234" s="77"/>
    </row>
    <row r="1235" spans="1:6" ht="13.5">
      <c r="A1235" s="353">
        <v>94223</v>
      </c>
      <c r="B1235" s="357" t="s">
        <v>1463</v>
      </c>
      <c r="C1235" s="357" t="s">
        <v>129</v>
      </c>
      <c r="D1235" s="357" t="s">
        <v>270</v>
      </c>
      <c r="E1235" s="353">
        <v>45.58</v>
      </c>
      <c r="F1235" s="77"/>
    </row>
    <row r="1236" spans="1:6" ht="13.5">
      <c r="A1236" s="353">
        <v>94451</v>
      </c>
      <c r="B1236" s="357" t="s">
        <v>1464</v>
      </c>
      <c r="C1236" s="357" t="s">
        <v>129</v>
      </c>
      <c r="D1236" s="357" t="s">
        <v>270</v>
      </c>
      <c r="E1236" s="353">
        <v>106.28</v>
      </c>
      <c r="F1236" s="77"/>
    </row>
    <row r="1237" spans="1:6" ht="13.5">
      <c r="A1237" s="353">
        <v>94230</v>
      </c>
      <c r="B1237" s="357" t="s">
        <v>1465</v>
      </c>
      <c r="C1237" s="357" t="s">
        <v>129</v>
      </c>
      <c r="D1237" s="357" t="s">
        <v>270</v>
      </c>
      <c r="E1237" s="353">
        <v>68.37</v>
      </c>
      <c r="F1237" s="77"/>
    </row>
    <row r="1238" spans="1:6" ht="13.5">
      <c r="A1238" s="353">
        <v>94227</v>
      </c>
      <c r="B1238" s="357" t="s">
        <v>1466</v>
      </c>
      <c r="C1238" s="357" t="s">
        <v>129</v>
      </c>
      <c r="D1238" s="357" t="s">
        <v>270</v>
      </c>
      <c r="E1238" s="353">
        <v>39.4</v>
      </c>
      <c r="F1238" s="77"/>
    </row>
    <row r="1239" spans="1:6" ht="13.5">
      <c r="A1239" s="353">
        <v>94228</v>
      </c>
      <c r="B1239" s="357" t="s">
        <v>1467</v>
      </c>
      <c r="C1239" s="357" t="s">
        <v>129</v>
      </c>
      <c r="D1239" s="357" t="s">
        <v>270</v>
      </c>
      <c r="E1239" s="353">
        <v>55.15</v>
      </c>
      <c r="F1239" s="77"/>
    </row>
    <row r="1240" spans="1:6" ht="13.5">
      <c r="A1240" s="353">
        <v>94229</v>
      </c>
      <c r="B1240" s="357" t="s">
        <v>1468</v>
      </c>
      <c r="C1240" s="357" t="s">
        <v>129</v>
      </c>
      <c r="D1240" s="357" t="s">
        <v>270</v>
      </c>
      <c r="E1240" s="353">
        <v>107.79</v>
      </c>
      <c r="F1240" s="77"/>
    </row>
    <row r="1241" spans="1:6" ht="13.5">
      <c r="A1241" s="353">
        <v>94231</v>
      </c>
      <c r="B1241" s="357" t="s">
        <v>1469</v>
      </c>
      <c r="C1241" s="357" t="s">
        <v>129</v>
      </c>
      <c r="D1241" s="357" t="s">
        <v>270</v>
      </c>
      <c r="E1241" s="353">
        <v>28.39</v>
      </c>
      <c r="F1241" s="77"/>
    </row>
    <row r="1242" spans="1:6" ht="13.5">
      <c r="A1242" s="353">
        <v>94450</v>
      </c>
      <c r="B1242" s="357" t="s">
        <v>1470</v>
      </c>
      <c r="C1242" s="357" t="s">
        <v>129</v>
      </c>
      <c r="D1242" s="357" t="s">
        <v>270</v>
      </c>
      <c r="E1242" s="353">
        <v>47.94</v>
      </c>
      <c r="F1242" s="77"/>
    </row>
    <row r="1243" spans="1:6" ht="13.5">
      <c r="A1243" s="353">
        <v>94449</v>
      </c>
      <c r="B1243" s="357" t="s">
        <v>1471</v>
      </c>
      <c r="C1243" s="357" t="s">
        <v>132</v>
      </c>
      <c r="D1243" s="357" t="s">
        <v>270</v>
      </c>
      <c r="E1243" s="353">
        <v>45.5</v>
      </c>
      <c r="F1243" s="77"/>
    </row>
    <row r="1244" spans="1:6" ht="13.5">
      <c r="A1244" s="353" t="s">
        <v>6229</v>
      </c>
      <c r="B1244" s="357" t="s">
        <v>1472</v>
      </c>
      <c r="C1244" s="357" t="s">
        <v>131</v>
      </c>
      <c r="D1244" s="357" t="s">
        <v>350</v>
      </c>
      <c r="E1244" s="353">
        <v>9.91</v>
      </c>
      <c r="F1244" s="77"/>
    </row>
    <row r="1245" spans="1:6" ht="13.5">
      <c r="A1245" s="353" t="s">
        <v>6230</v>
      </c>
      <c r="B1245" s="357" t="s">
        <v>1473</v>
      </c>
      <c r="C1245" s="357" t="s">
        <v>131</v>
      </c>
      <c r="D1245" s="357" t="s">
        <v>350</v>
      </c>
      <c r="E1245" s="353">
        <v>7.63</v>
      </c>
      <c r="F1245" s="77"/>
    </row>
    <row r="1246" spans="1:6" ht="13.5">
      <c r="A1246" s="353">
        <v>92255</v>
      </c>
      <c r="B1246" s="357" t="s">
        <v>1474</v>
      </c>
      <c r="C1246" s="357" t="s">
        <v>130</v>
      </c>
      <c r="D1246" s="357" t="s">
        <v>270</v>
      </c>
      <c r="E1246" s="353">
        <v>111.46</v>
      </c>
      <c r="F1246" s="77"/>
    </row>
    <row r="1247" spans="1:6" ht="13.5">
      <c r="A1247" s="353">
        <v>92256</v>
      </c>
      <c r="B1247" s="357" t="s">
        <v>1475</v>
      </c>
      <c r="C1247" s="357" t="s">
        <v>130</v>
      </c>
      <c r="D1247" s="357" t="s">
        <v>270</v>
      </c>
      <c r="E1247" s="353">
        <v>135.22</v>
      </c>
      <c r="F1247" s="77"/>
    </row>
    <row r="1248" spans="1:6" ht="13.5">
      <c r="A1248" s="353">
        <v>92257</v>
      </c>
      <c r="B1248" s="357" t="s">
        <v>1476</v>
      </c>
      <c r="C1248" s="357" t="s">
        <v>130</v>
      </c>
      <c r="D1248" s="357" t="s">
        <v>270</v>
      </c>
      <c r="E1248" s="353">
        <v>158.76</v>
      </c>
      <c r="F1248" s="77"/>
    </row>
    <row r="1249" spans="1:6" ht="13.5">
      <c r="A1249" s="353">
        <v>92258</v>
      </c>
      <c r="B1249" s="357" t="s">
        <v>1477</v>
      </c>
      <c r="C1249" s="357" t="s">
        <v>130</v>
      </c>
      <c r="D1249" s="357" t="s">
        <v>270</v>
      </c>
      <c r="E1249" s="353">
        <v>196.61</v>
      </c>
      <c r="F1249" s="77"/>
    </row>
    <row r="1250" spans="1:6" ht="13.5">
      <c r="A1250" s="353">
        <v>92568</v>
      </c>
      <c r="B1250" s="357" t="s">
        <v>1478</v>
      </c>
      <c r="C1250" s="357" t="s">
        <v>132</v>
      </c>
      <c r="D1250" s="357" t="s">
        <v>270</v>
      </c>
      <c r="E1250" s="353">
        <v>69.400000000000006</v>
      </c>
      <c r="F1250" s="77"/>
    </row>
    <row r="1251" spans="1:6" ht="13.5">
      <c r="A1251" s="353">
        <v>92569</v>
      </c>
      <c r="B1251" s="357" t="s">
        <v>1479</v>
      </c>
      <c r="C1251" s="357" t="s">
        <v>132</v>
      </c>
      <c r="D1251" s="357" t="s">
        <v>270</v>
      </c>
      <c r="E1251" s="353">
        <v>31.53</v>
      </c>
      <c r="F1251" s="77"/>
    </row>
    <row r="1252" spans="1:6" ht="13.5">
      <c r="A1252" s="353">
        <v>92570</v>
      </c>
      <c r="B1252" s="357" t="s">
        <v>1480</v>
      </c>
      <c r="C1252" s="357" t="s">
        <v>132</v>
      </c>
      <c r="D1252" s="357" t="s">
        <v>270</v>
      </c>
      <c r="E1252" s="353">
        <v>14.23</v>
      </c>
      <c r="F1252" s="77"/>
    </row>
    <row r="1253" spans="1:6" ht="13.5">
      <c r="A1253" s="353">
        <v>92571</v>
      </c>
      <c r="B1253" s="357" t="s">
        <v>1481</v>
      </c>
      <c r="C1253" s="357" t="s">
        <v>132</v>
      </c>
      <c r="D1253" s="357" t="s">
        <v>270</v>
      </c>
      <c r="E1253" s="353">
        <v>74.06</v>
      </c>
      <c r="F1253" s="77"/>
    </row>
    <row r="1254" spans="1:6" ht="13.5">
      <c r="A1254" s="353">
        <v>92572</v>
      </c>
      <c r="B1254" s="357" t="s">
        <v>1482</v>
      </c>
      <c r="C1254" s="357" t="s">
        <v>132</v>
      </c>
      <c r="D1254" s="357" t="s">
        <v>270</v>
      </c>
      <c r="E1254" s="353">
        <v>34.28</v>
      </c>
      <c r="F1254" s="77"/>
    </row>
    <row r="1255" spans="1:6" ht="13.5">
      <c r="A1255" s="353">
        <v>92573</v>
      </c>
      <c r="B1255" s="357" t="s">
        <v>1483</v>
      </c>
      <c r="C1255" s="357" t="s">
        <v>132</v>
      </c>
      <c r="D1255" s="357" t="s">
        <v>270</v>
      </c>
      <c r="E1255" s="353">
        <v>16.14</v>
      </c>
      <c r="F1255" s="77"/>
    </row>
    <row r="1256" spans="1:6" ht="13.5">
      <c r="A1256" s="353">
        <v>92574</v>
      </c>
      <c r="B1256" s="357" t="s">
        <v>1484</v>
      </c>
      <c r="C1256" s="357" t="s">
        <v>132</v>
      </c>
      <c r="D1256" s="357" t="s">
        <v>270</v>
      </c>
      <c r="E1256" s="353">
        <v>75.790000000000006</v>
      </c>
      <c r="F1256" s="77"/>
    </row>
    <row r="1257" spans="1:6" ht="13.5">
      <c r="A1257" s="353">
        <v>92575</v>
      </c>
      <c r="B1257" s="357" t="s">
        <v>1485</v>
      </c>
      <c r="C1257" s="357" t="s">
        <v>132</v>
      </c>
      <c r="D1257" s="357" t="s">
        <v>270</v>
      </c>
      <c r="E1257" s="353">
        <v>31.6</v>
      </c>
      <c r="F1257" s="77"/>
    </row>
    <row r="1258" spans="1:6" ht="13.5">
      <c r="A1258" s="353">
        <v>92576</v>
      </c>
      <c r="B1258" s="357" t="s">
        <v>1486</v>
      </c>
      <c r="C1258" s="357" t="s">
        <v>132</v>
      </c>
      <c r="D1258" s="357" t="s">
        <v>270</v>
      </c>
      <c r="E1258" s="353">
        <v>11.54</v>
      </c>
      <c r="F1258" s="77"/>
    </row>
    <row r="1259" spans="1:6" ht="13.5">
      <c r="A1259" s="353">
        <v>92577</v>
      </c>
      <c r="B1259" s="357" t="s">
        <v>1487</v>
      </c>
      <c r="C1259" s="357" t="s">
        <v>132</v>
      </c>
      <c r="D1259" s="357" t="s">
        <v>270</v>
      </c>
      <c r="E1259" s="353">
        <v>80.83</v>
      </c>
      <c r="F1259" s="77"/>
    </row>
    <row r="1260" spans="1:6" ht="13.5">
      <c r="A1260" s="353">
        <v>92578</v>
      </c>
      <c r="B1260" s="357" t="s">
        <v>1488</v>
      </c>
      <c r="C1260" s="357" t="s">
        <v>132</v>
      </c>
      <c r="D1260" s="357" t="s">
        <v>270</v>
      </c>
      <c r="E1260" s="353">
        <v>34.340000000000003</v>
      </c>
      <c r="F1260" s="77"/>
    </row>
    <row r="1261" spans="1:6" ht="13.5">
      <c r="A1261" s="353">
        <v>92579</v>
      </c>
      <c r="B1261" s="357" t="s">
        <v>1489</v>
      </c>
      <c r="C1261" s="357" t="s">
        <v>132</v>
      </c>
      <c r="D1261" s="357" t="s">
        <v>270</v>
      </c>
      <c r="E1261" s="353">
        <v>13.07</v>
      </c>
      <c r="F1261" s="77"/>
    </row>
    <row r="1262" spans="1:6" ht="13.5">
      <c r="A1262" s="353">
        <v>92580</v>
      </c>
      <c r="B1262" s="357" t="s">
        <v>1490</v>
      </c>
      <c r="C1262" s="357" t="s">
        <v>132</v>
      </c>
      <c r="D1262" s="357" t="s">
        <v>270</v>
      </c>
      <c r="E1262" s="353">
        <v>33.22</v>
      </c>
      <c r="F1262" s="77"/>
    </row>
    <row r="1263" spans="1:6" ht="13.5">
      <c r="A1263" s="353">
        <v>92581</v>
      </c>
      <c r="B1263" s="357" t="s">
        <v>1491</v>
      </c>
      <c r="C1263" s="357" t="s">
        <v>132</v>
      </c>
      <c r="D1263" s="357" t="s">
        <v>270</v>
      </c>
      <c r="E1263" s="353">
        <v>34.82</v>
      </c>
      <c r="F1263" s="77"/>
    </row>
    <row r="1264" spans="1:6" ht="13.5">
      <c r="A1264" s="353">
        <v>92582</v>
      </c>
      <c r="B1264" s="357" t="s">
        <v>1492</v>
      </c>
      <c r="C1264" s="357" t="s">
        <v>130</v>
      </c>
      <c r="D1264" s="357" t="s">
        <v>270</v>
      </c>
      <c r="E1264" s="353">
        <v>466.5</v>
      </c>
      <c r="F1264" s="77"/>
    </row>
    <row r="1265" spans="1:6" ht="13.5">
      <c r="A1265" s="353">
        <v>92584</v>
      </c>
      <c r="B1265" s="357" t="s">
        <v>1493</v>
      </c>
      <c r="C1265" s="357" t="s">
        <v>130</v>
      </c>
      <c r="D1265" s="357" t="s">
        <v>270</v>
      </c>
      <c r="E1265" s="353">
        <v>549.95000000000005</v>
      </c>
      <c r="F1265" s="77"/>
    </row>
    <row r="1266" spans="1:6" ht="13.5">
      <c r="A1266" s="353">
        <v>92586</v>
      </c>
      <c r="B1266" s="357" t="s">
        <v>1494</v>
      </c>
      <c r="C1266" s="357" t="s">
        <v>130</v>
      </c>
      <c r="D1266" s="357" t="s">
        <v>270</v>
      </c>
      <c r="E1266" s="353">
        <v>633.4</v>
      </c>
      <c r="F1266" s="77"/>
    </row>
    <row r="1267" spans="1:6" ht="13.5">
      <c r="A1267" s="353">
        <v>92588</v>
      </c>
      <c r="B1267" s="357" t="s">
        <v>1495</v>
      </c>
      <c r="C1267" s="357" t="s">
        <v>130</v>
      </c>
      <c r="D1267" s="357" t="s">
        <v>270</v>
      </c>
      <c r="E1267" s="353">
        <v>788.11</v>
      </c>
      <c r="F1267" s="77"/>
    </row>
    <row r="1268" spans="1:6" ht="13.5">
      <c r="A1268" s="353">
        <v>92590</v>
      </c>
      <c r="B1268" s="357" t="s">
        <v>1496</v>
      </c>
      <c r="C1268" s="357" t="s">
        <v>130</v>
      </c>
      <c r="D1268" s="357" t="s">
        <v>270</v>
      </c>
      <c r="E1268" s="353">
        <v>871.56</v>
      </c>
      <c r="F1268" s="77"/>
    </row>
    <row r="1269" spans="1:6" ht="13.5">
      <c r="A1269" s="353">
        <v>92592</v>
      </c>
      <c r="B1269" s="357" t="s">
        <v>1497</v>
      </c>
      <c r="C1269" s="357" t="s">
        <v>130</v>
      </c>
      <c r="D1269" s="357" t="s">
        <v>270</v>
      </c>
      <c r="E1269" s="353">
        <v>978.55</v>
      </c>
      <c r="F1269" s="77"/>
    </row>
    <row r="1270" spans="1:6" ht="13.5">
      <c r="A1270" s="353">
        <v>92593</v>
      </c>
      <c r="B1270" s="357" t="s">
        <v>1498</v>
      </c>
      <c r="C1270" s="357" t="s">
        <v>131</v>
      </c>
      <c r="D1270" s="357" t="s">
        <v>270</v>
      </c>
      <c r="E1270" s="353">
        <v>7.41</v>
      </c>
      <c r="F1270" s="77"/>
    </row>
    <row r="1271" spans="1:6" ht="13.5">
      <c r="A1271" s="353">
        <v>92594</v>
      </c>
      <c r="B1271" s="357" t="s">
        <v>1499</v>
      </c>
      <c r="C1271" s="357" t="s">
        <v>130</v>
      </c>
      <c r="D1271" s="357" t="s">
        <v>270</v>
      </c>
      <c r="E1271" s="353">
        <v>1125.76</v>
      </c>
      <c r="F1271" s="77"/>
    </row>
    <row r="1272" spans="1:6" ht="13.5">
      <c r="A1272" s="353">
        <v>92596</v>
      </c>
      <c r="B1272" s="357" t="s">
        <v>1500</v>
      </c>
      <c r="C1272" s="357" t="s">
        <v>130</v>
      </c>
      <c r="D1272" s="357" t="s">
        <v>270</v>
      </c>
      <c r="E1272" s="353">
        <v>1249.81</v>
      </c>
      <c r="F1272" s="77"/>
    </row>
    <row r="1273" spans="1:6" ht="13.5">
      <c r="A1273" s="353">
        <v>92598</v>
      </c>
      <c r="B1273" s="357" t="s">
        <v>1501</v>
      </c>
      <c r="C1273" s="357" t="s">
        <v>130</v>
      </c>
      <c r="D1273" s="357" t="s">
        <v>270</v>
      </c>
      <c r="E1273" s="353">
        <v>1333.26</v>
      </c>
      <c r="F1273" s="77"/>
    </row>
    <row r="1274" spans="1:6" ht="13.5">
      <c r="A1274" s="353">
        <v>92600</v>
      </c>
      <c r="B1274" s="357" t="s">
        <v>1502</v>
      </c>
      <c r="C1274" s="357" t="s">
        <v>130</v>
      </c>
      <c r="D1274" s="357" t="s">
        <v>270</v>
      </c>
      <c r="E1274" s="353">
        <v>1432.97</v>
      </c>
      <c r="F1274" s="77"/>
    </row>
    <row r="1275" spans="1:6" ht="13.5">
      <c r="A1275" s="353">
        <v>92602</v>
      </c>
      <c r="B1275" s="357" t="s">
        <v>1503</v>
      </c>
      <c r="C1275" s="357" t="s">
        <v>130</v>
      </c>
      <c r="D1275" s="357" t="s">
        <v>270</v>
      </c>
      <c r="E1275" s="353">
        <v>466.5</v>
      </c>
      <c r="F1275" s="77"/>
    </row>
    <row r="1276" spans="1:6" ht="13.5">
      <c r="A1276" s="353">
        <v>92604</v>
      </c>
      <c r="B1276" s="357" t="s">
        <v>1504</v>
      </c>
      <c r="C1276" s="357" t="s">
        <v>130</v>
      </c>
      <c r="D1276" s="357" t="s">
        <v>270</v>
      </c>
      <c r="E1276" s="353">
        <v>533.70000000000005</v>
      </c>
      <c r="F1276" s="77"/>
    </row>
    <row r="1277" spans="1:6" ht="13.5">
      <c r="A1277" s="353">
        <v>92606</v>
      </c>
      <c r="B1277" s="357" t="s">
        <v>1505</v>
      </c>
      <c r="C1277" s="357" t="s">
        <v>130</v>
      </c>
      <c r="D1277" s="357" t="s">
        <v>270</v>
      </c>
      <c r="E1277" s="353">
        <v>617.15</v>
      </c>
      <c r="F1277" s="77"/>
    </row>
    <row r="1278" spans="1:6" ht="13.5">
      <c r="A1278" s="353">
        <v>92608</v>
      </c>
      <c r="B1278" s="357" t="s">
        <v>1506</v>
      </c>
      <c r="C1278" s="357" t="s">
        <v>130</v>
      </c>
      <c r="D1278" s="357" t="s">
        <v>270</v>
      </c>
      <c r="E1278" s="353">
        <v>755.61</v>
      </c>
      <c r="F1278" s="77"/>
    </row>
    <row r="1279" spans="1:6" ht="13.5">
      <c r="A1279" s="353">
        <v>92610</v>
      </c>
      <c r="B1279" s="357" t="s">
        <v>1507</v>
      </c>
      <c r="C1279" s="357" t="s">
        <v>130</v>
      </c>
      <c r="D1279" s="357" t="s">
        <v>270</v>
      </c>
      <c r="E1279" s="353">
        <v>839.06</v>
      </c>
      <c r="F1279" s="77"/>
    </row>
    <row r="1280" spans="1:6" ht="13.5">
      <c r="A1280" s="353">
        <v>92612</v>
      </c>
      <c r="B1280" s="357" t="s">
        <v>1508</v>
      </c>
      <c r="C1280" s="357" t="s">
        <v>130</v>
      </c>
      <c r="D1280" s="357" t="s">
        <v>270</v>
      </c>
      <c r="E1280" s="353">
        <v>946.05</v>
      </c>
      <c r="F1280" s="77"/>
    </row>
    <row r="1281" spans="1:6" ht="13.5">
      <c r="A1281" s="353">
        <v>92614</v>
      </c>
      <c r="B1281" s="357" t="s">
        <v>1509</v>
      </c>
      <c r="C1281" s="357" t="s">
        <v>130</v>
      </c>
      <c r="D1281" s="357" t="s">
        <v>270</v>
      </c>
      <c r="E1281" s="353">
        <v>1060.76</v>
      </c>
      <c r="F1281" s="77"/>
    </row>
    <row r="1282" spans="1:6" ht="13.5">
      <c r="A1282" s="353">
        <v>92616</v>
      </c>
      <c r="B1282" s="357" t="s">
        <v>1510</v>
      </c>
      <c r="C1282" s="357" t="s">
        <v>130</v>
      </c>
      <c r="D1282" s="357" t="s">
        <v>270</v>
      </c>
      <c r="E1282" s="353">
        <v>1201.06</v>
      </c>
      <c r="F1282" s="77"/>
    </row>
    <row r="1283" spans="1:6" ht="13.5">
      <c r="A1283" s="353">
        <v>92618</v>
      </c>
      <c r="B1283" s="357" t="s">
        <v>1511</v>
      </c>
      <c r="C1283" s="357" t="s">
        <v>130</v>
      </c>
      <c r="D1283" s="357" t="s">
        <v>270</v>
      </c>
      <c r="E1283" s="353">
        <v>1284.51</v>
      </c>
      <c r="F1283" s="77"/>
    </row>
    <row r="1284" spans="1:6" ht="13.5">
      <c r="A1284" s="353">
        <v>92620</v>
      </c>
      <c r="B1284" s="357" t="s">
        <v>1512</v>
      </c>
      <c r="C1284" s="357" t="s">
        <v>130</v>
      </c>
      <c r="D1284" s="357" t="s">
        <v>270</v>
      </c>
      <c r="E1284" s="353">
        <v>1367.96</v>
      </c>
      <c r="F1284" s="77"/>
    </row>
    <row r="1285" spans="1:6" ht="13.5">
      <c r="A1285" s="353">
        <v>94444</v>
      </c>
      <c r="B1285" s="357" t="s">
        <v>1513</v>
      </c>
      <c r="C1285" s="357" t="s">
        <v>132</v>
      </c>
      <c r="D1285" s="357" t="s">
        <v>270</v>
      </c>
      <c r="E1285" s="353">
        <v>613.74</v>
      </c>
      <c r="F1285" s="77"/>
    </row>
    <row r="1286" spans="1:6" ht="13.5">
      <c r="A1286" s="353" t="s">
        <v>6231</v>
      </c>
      <c r="B1286" s="357" t="s">
        <v>1514</v>
      </c>
      <c r="C1286" s="357" t="s">
        <v>138</v>
      </c>
      <c r="D1286" s="357" t="s">
        <v>350</v>
      </c>
      <c r="E1286" s="353">
        <v>5.24</v>
      </c>
      <c r="F1286" s="77"/>
    </row>
    <row r="1287" spans="1:6" ht="13.5">
      <c r="A1287" s="353" t="s">
        <v>6232</v>
      </c>
      <c r="B1287" s="357" t="s">
        <v>1515</v>
      </c>
      <c r="C1287" s="357" t="s">
        <v>129</v>
      </c>
      <c r="D1287" s="357" t="s">
        <v>350</v>
      </c>
      <c r="E1287" s="353">
        <v>23.64</v>
      </c>
      <c r="F1287" s="77"/>
    </row>
    <row r="1288" spans="1:6" ht="13.5">
      <c r="A1288" s="353" t="s">
        <v>6233</v>
      </c>
      <c r="B1288" s="357" t="s">
        <v>1516</v>
      </c>
      <c r="C1288" s="357" t="s">
        <v>129</v>
      </c>
      <c r="D1288" s="357" t="s">
        <v>350</v>
      </c>
      <c r="E1288" s="353">
        <v>66.44</v>
      </c>
      <c r="F1288" s="77"/>
    </row>
    <row r="1289" spans="1:6" ht="13.5">
      <c r="A1289" s="353" t="s">
        <v>6234</v>
      </c>
      <c r="B1289" s="357" t="s">
        <v>1517</v>
      </c>
      <c r="C1289" s="357" t="s">
        <v>129</v>
      </c>
      <c r="D1289" s="357" t="s">
        <v>270</v>
      </c>
      <c r="E1289" s="353">
        <v>27.39</v>
      </c>
      <c r="F1289" s="77"/>
    </row>
    <row r="1290" spans="1:6" ht="13.5">
      <c r="A1290" s="353" t="s">
        <v>6235</v>
      </c>
      <c r="B1290" s="357" t="s">
        <v>1518</v>
      </c>
      <c r="C1290" s="357" t="s">
        <v>129</v>
      </c>
      <c r="D1290" s="357" t="s">
        <v>270</v>
      </c>
      <c r="E1290" s="353">
        <v>22.45</v>
      </c>
      <c r="F1290" s="77"/>
    </row>
    <row r="1291" spans="1:6" ht="13.5">
      <c r="A1291" s="353" t="s">
        <v>6236</v>
      </c>
      <c r="B1291" s="357" t="s">
        <v>1519</v>
      </c>
      <c r="C1291" s="357" t="s">
        <v>132</v>
      </c>
      <c r="D1291" s="357" t="s">
        <v>270</v>
      </c>
      <c r="E1291" s="353">
        <v>5.33</v>
      </c>
      <c r="F1291" s="77"/>
    </row>
    <row r="1292" spans="1:6" ht="13.5">
      <c r="A1292" s="353" t="s">
        <v>6237</v>
      </c>
      <c r="B1292" s="357" t="s">
        <v>1520</v>
      </c>
      <c r="C1292" s="357" t="s">
        <v>132</v>
      </c>
      <c r="D1292" s="357" t="s">
        <v>270</v>
      </c>
      <c r="E1292" s="353">
        <v>10.44</v>
      </c>
      <c r="F1292" s="77"/>
    </row>
    <row r="1293" spans="1:6" ht="13.5">
      <c r="A1293" s="353" t="s">
        <v>6238</v>
      </c>
      <c r="B1293" s="357" t="s">
        <v>1521</v>
      </c>
      <c r="C1293" s="357" t="s">
        <v>136</v>
      </c>
      <c r="D1293" s="357" t="s">
        <v>350</v>
      </c>
      <c r="E1293" s="353">
        <v>96.91</v>
      </c>
      <c r="F1293" s="77"/>
    </row>
    <row r="1294" spans="1:6" ht="13.5">
      <c r="A1294" s="353" t="s">
        <v>6239</v>
      </c>
      <c r="B1294" s="357" t="s">
        <v>1522</v>
      </c>
      <c r="C1294" s="357" t="s">
        <v>136</v>
      </c>
      <c r="D1294" s="357" t="s">
        <v>350</v>
      </c>
      <c r="E1294" s="353">
        <v>105.67</v>
      </c>
      <c r="F1294" s="77"/>
    </row>
    <row r="1295" spans="1:6" ht="13.5">
      <c r="A1295" s="353" t="s">
        <v>6240</v>
      </c>
      <c r="B1295" s="357" t="s">
        <v>1523</v>
      </c>
      <c r="C1295" s="357" t="s">
        <v>136</v>
      </c>
      <c r="D1295" s="357" t="s">
        <v>350</v>
      </c>
      <c r="E1295" s="353">
        <v>65.150000000000006</v>
      </c>
      <c r="F1295" s="77"/>
    </row>
    <row r="1296" spans="1:6" ht="13.5">
      <c r="A1296" s="353" t="s">
        <v>6241</v>
      </c>
      <c r="B1296" s="357" t="s">
        <v>1524</v>
      </c>
      <c r="C1296" s="357" t="s">
        <v>136</v>
      </c>
      <c r="D1296" s="357" t="s">
        <v>350</v>
      </c>
      <c r="E1296" s="353">
        <v>108.53</v>
      </c>
      <c r="F1296" s="77"/>
    </row>
    <row r="1297" spans="1:6" ht="13.5">
      <c r="A1297" s="353" t="s">
        <v>6242</v>
      </c>
      <c r="B1297" s="357" t="s">
        <v>1525</v>
      </c>
      <c r="C1297" s="357" t="s">
        <v>132</v>
      </c>
      <c r="D1297" s="357" t="s">
        <v>270</v>
      </c>
      <c r="E1297" s="353">
        <v>40.93</v>
      </c>
      <c r="F1297" s="77"/>
    </row>
    <row r="1298" spans="1:6" ht="13.5">
      <c r="A1298" s="353" t="s">
        <v>6243</v>
      </c>
      <c r="B1298" s="357" t="s">
        <v>1526</v>
      </c>
      <c r="C1298" s="357" t="s">
        <v>129</v>
      </c>
      <c r="D1298" s="357" t="s">
        <v>270</v>
      </c>
      <c r="E1298" s="353">
        <v>62.86</v>
      </c>
      <c r="F1298" s="77"/>
    </row>
    <row r="1299" spans="1:6" ht="13.5">
      <c r="A1299" s="353" t="s">
        <v>6244</v>
      </c>
      <c r="B1299" s="357" t="s">
        <v>1527</v>
      </c>
      <c r="C1299" s="357" t="s">
        <v>129</v>
      </c>
      <c r="D1299" s="357" t="s">
        <v>270</v>
      </c>
      <c r="E1299" s="353">
        <v>45.03</v>
      </c>
      <c r="F1299" s="77"/>
    </row>
    <row r="1300" spans="1:6" ht="13.5">
      <c r="A1300" s="353" t="s">
        <v>6245</v>
      </c>
      <c r="B1300" s="357" t="s">
        <v>1528</v>
      </c>
      <c r="C1300" s="357" t="s">
        <v>129</v>
      </c>
      <c r="D1300" s="357" t="s">
        <v>270</v>
      </c>
      <c r="E1300" s="353">
        <v>63.99</v>
      </c>
      <c r="F1300" s="77"/>
    </row>
    <row r="1301" spans="1:6" ht="13.5">
      <c r="A1301" s="353" t="s">
        <v>6246</v>
      </c>
      <c r="B1301" s="357" t="s">
        <v>1529</v>
      </c>
      <c r="C1301" s="357" t="s">
        <v>129</v>
      </c>
      <c r="D1301" s="357" t="s">
        <v>270</v>
      </c>
      <c r="E1301" s="353">
        <v>43.53</v>
      </c>
      <c r="F1301" s="77"/>
    </row>
    <row r="1302" spans="1:6" ht="13.5">
      <c r="A1302" s="353">
        <v>83651</v>
      </c>
      <c r="B1302" s="357" t="s">
        <v>1530</v>
      </c>
      <c r="C1302" s="357" t="s">
        <v>129</v>
      </c>
      <c r="D1302" s="357" t="s">
        <v>270</v>
      </c>
      <c r="E1302" s="353">
        <v>31.32</v>
      </c>
      <c r="F1302" s="77"/>
    </row>
    <row r="1303" spans="1:6" ht="13.5">
      <c r="A1303" s="353">
        <v>83656</v>
      </c>
      <c r="B1303" s="357" t="s">
        <v>1531</v>
      </c>
      <c r="C1303" s="357" t="s">
        <v>132</v>
      </c>
      <c r="D1303" s="357" t="s">
        <v>270</v>
      </c>
      <c r="E1303" s="353">
        <v>38.64</v>
      </c>
      <c r="F1303" s="77"/>
    </row>
    <row r="1304" spans="1:6" ht="13.5">
      <c r="A1304" s="353">
        <v>83658</v>
      </c>
      <c r="B1304" s="357" t="s">
        <v>1532</v>
      </c>
      <c r="C1304" s="357" t="s">
        <v>129</v>
      </c>
      <c r="D1304" s="357" t="s">
        <v>350</v>
      </c>
      <c r="E1304" s="353">
        <v>138.77000000000001</v>
      </c>
      <c r="F1304" s="77"/>
    </row>
    <row r="1305" spans="1:6" ht="13.5">
      <c r="A1305" s="353">
        <v>83661</v>
      </c>
      <c r="B1305" s="357" t="s">
        <v>1533</v>
      </c>
      <c r="C1305" s="357" t="s">
        <v>129</v>
      </c>
      <c r="D1305" s="357" t="s">
        <v>270</v>
      </c>
      <c r="E1305" s="353">
        <v>97.9</v>
      </c>
      <c r="F1305" s="77"/>
    </row>
    <row r="1306" spans="1:6" ht="13.5">
      <c r="A1306" s="353">
        <v>83662</v>
      </c>
      <c r="B1306" s="357" t="s">
        <v>1534</v>
      </c>
      <c r="C1306" s="357" t="s">
        <v>136</v>
      </c>
      <c r="D1306" s="357" t="s">
        <v>270</v>
      </c>
      <c r="E1306" s="353">
        <v>96.08</v>
      </c>
      <c r="F1306" s="77"/>
    </row>
    <row r="1307" spans="1:6" ht="13.5">
      <c r="A1307" s="353">
        <v>83664</v>
      </c>
      <c r="B1307" s="357" t="s">
        <v>1535</v>
      </c>
      <c r="C1307" s="357" t="s">
        <v>129</v>
      </c>
      <c r="D1307" s="357" t="s">
        <v>350</v>
      </c>
      <c r="E1307" s="353">
        <v>58.77</v>
      </c>
      <c r="F1307" s="77"/>
    </row>
    <row r="1308" spans="1:6" ht="13.5">
      <c r="A1308" s="353">
        <v>83665</v>
      </c>
      <c r="B1308" s="357" t="s">
        <v>1536</v>
      </c>
      <c r="C1308" s="357" t="s">
        <v>132</v>
      </c>
      <c r="D1308" s="357" t="s">
        <v>270</v>
      </c>
      <c r="E1308" s="353">
        <v>6.9</v>
      </c>
      <c r="F1308" s="77"/>
    </row>
    <row r="1309" spans="1:6" ht="13.5">
      <c r="A1309" s="353">
        <v>83667</v>
      </c>
      <c r="B1309" s="357" t="s">
        <v>1537</v>
      </c>
      <c r="C1309" s="357" t="s">
        <v>136</v>
      </c>
      <c r="D1309" s="357" t="s">
        <v>350</v>
      </c>
      <c r="E1309" s="353">
        <v>104.81</v>
      </c>
      <c r="F1309" s="77"/>
    </row>
    <row r="1310" spans="1:6" ht="13.5">
      <c r="A1310" s="353">
        <v>83668</v>
      </c>
      <c r="B1310" s="357" t="s">
        <v>1538</v>
      </c>
      <c r="C1310" s="357" t="s">
        <v>136</v>
      </c>
      <c r="D1310" s="357" t="s">
        <v>350</v>
      </c>
      <c r="E1310" s="353">
        <v>107.89</v>
      </c>
      <c r="F1310" s="77"/>
    </row>
    <row r="1311" spans="1:6" ht="13.5">
      <c r="A1311" s="353">
        <v>83669</v>
      </c>
      <c r="B1311" s="357" t="s">
        <v>1539</v>
      </c>
      <c r="C1311" s="357" t="s">
        <v>132</v>
      </c>
      <c r="D1311" s="357" t="s">
        <v>270</v>
      </c>
      <c r="E1311" s="353">
        <v>8.2100000000000009</v>
      </c>
      <c r="F1311" s="77"/>
    </row>
    <row r="1312" spans="1:6" ht="13.5">
      <c r="A1312" s="353">
        <v>83670</v>
      </c>
      <c r="B1312" s="357" t="s">
        <v>1540</v>
      </c>
      <c r="C1312" s="357" t="s">
        <v>129</v>
      </c>
      <c r="D1312" s="357" t="s">
        <v>350</v>
      </c>
      <c r="E1312" s="353">
        <v>39.28</v>
      </c>
      <c r="F1312" s="77"/>
    </row>
    <row r="1313" spans="1:6" ht="13.5">
      <c r="A1313" s="353">
        <v>83671</v>
      </c>
      <c r="B1313" s="357" t="s">
        <v>1541</v>
      </c>
      <c r="C1313" s="357" t="s">
        <v>129</v>
      </c>
      <c r="D1313" s="357" t="s">
        <v>350</v>
      </c>
      <c r="E1313" s="353">
        <v>42.18</v>
      </c>
      <c r="F1313" s="77"/>
    </row>
    <row r="1314" spans="1:6" ht="13.5">
      <c r="A1314" s="353">
        <v>83675</v>
      </c>
      <c r="B1314" s="357" t="s">
        <v>1542</v>
      </c>
      <c r="C1314" s="357" t="s">
        <v>129</v>
      </c>
      <c r="D1314" s="357" t="s">
        <v>350</v>
      </c>
      <c r="E1314" s="353">
        <v>73.61</v>
      </c>
      <c r="F1314" s="77"/>
    </row>
    <row r="1315" spans="1:6" ht="13.5">
      <c r="A1315" s="353">
        <v>83676</v>
      </c>
      <c r="B1315" s="357" t="s">
        <v>1543</v>
      </c>
      <c r="C1315" s="357" t="s">
        <v>129</v>
      </c>
      <c r="D1315" s="357" t="s">
        <v>350</v>
      </c>
      <c r="E1315" s="353">
        <v>90.62</v>
      </c>
      <c r="F1315" s="77"/>
    </row>
    <row r="1316" spans="1:6" ht="13.5">
      <c r="A1316" s="353">
        <v>83677</v>
      </c>
      <c r="B1316" s="357" t="s">
        <v>1544</v>
      </c>
      <c r="C1316" s="357" t="s">
        <v>129</v>
      </c>
      <c r="D1316" s="357" t="s">
        <v>350</v>
      </c>
      <c r="E1316" s="353">
        <v>113.67</v>
      </c>
      <c r="F1316" s="77"/>
    </row>
    <row r="1317" spans="1:6" ht="13.5">
      <c r="A1317" s="353">
        <v>83678</v>
      </c>
      <c r="B1317" s="357" t="s">
        <v>1545</v>
      </c>
      <c r="C1317" s="357" t="s">
        <v>129</v>
      </c>
      <c r="D1317" s="357" t="s">
        <v>350</v>
      </c>
      <c r="E1317" s="353">
        <v>146.5</v>
      </c>
      <c r="F1317" s="77"/>
    </row>
    <row r="1318" spans="1:6" ht="13.5">
      <c r="A1318" s="353">
        <v>83679</v>
      </c>
      <c r="B1318" s="357" t="s">
        <v>1546</v>
      </c>
      <c r="C1318" s="357" t="s">
        <v>129</v>
      </c>
      <c r="D1318" s="357" t="s">
        <v>350</v>
      </c>
      <c r="E1318" s="353">
        <v>11.87</v>
      </c>
      <c r="F1318" s="77"/>
    </row>
    <row r="1319" spans="1:6" ht="13.5">
      <c r="A1319" s="353">
        <v>83680</v>
      </c>
      <c r="B1319" s="357" t="s">
        <v>1547</v>
      </c>
      <c r="C1319" s="357" t="s">
        <v>129</v>
      </c>
      <c r="D1319" s="357" t="s">
        <v>350</v>
      </c>
      <c r="E1319" s="353">
        <v>14.37</v>
      </c>
      <c r="F1319" s="77"/>
    </row>
    <row r="1320" spans="1:6" ht="13.5">
      <c r="A1320" s="353">
        <v>83681</v>
      </c>
      <c r="B1320" s="357" t="s">
        <v>1548</v>
      </c>
      <c r="C1320" s="357" t="s">
        <v>129</v>
      </c>
      <c r="D1320" s="357" t="s">
        <v>350</v>
      </c>
      <c r="E1320" s="353">
        <v>15.51</v>
      </c>
      <c r="F1320" s="77"/>
    </row>
    <row r="1321" spans="1:6" ht="13.5">
      <c r="A1321" s="353">
        <v>83682</v>
      </c>
      <c r="B1321" s="357" t="s">
        <v>1549</v>
      </c>
      <c r="C1321" s="357" t="s">
        <v>136</v>
      </c>
      <c r="D1321" s="357" t="s">
        <v>350</v>
      </c>
      <c r="E1321" s="353">
        <v>108.53</v>
      </c>
      <c r="F1321" s="77"/>
    </row>
    <row r="1322" spans="1:6" ht="13.5">
      <c r="A1322" s="353">
        <v>83683</v>
      </c>
      <c r="B1322" s="357" t="s">
        <v>1550</v>
      </c>
      <c r="C1322" s="357" t="s">
        <v>136</v>
      </c>
      <c r="D1322" s="357" t="s">
        <v>350</v>
      </c>
      <c r="E1322" s="353">
        <v>117.66</v>
      </c>
      <c r="F1322" s="77"/>
    </row>
    <row r="1323" spans="1:6" ht="13.5">
      <c r="A1323" s="353">
        <v>83729</v>
      </c>
      <c r="B1323" s="357" t="s">
        <v>1551</v>
      </c>
      <c r="C1323" s="357" t="s">
        <v>132</v>
      </c>
      <c r="D1323" s="357" t="s">
        <v>270</v>
      </c>
      <c r="E1323" s="353">
        <v>16.11</v>
      </c>
      <c r="F1323" s="77"/>
    </row>
    <row r="1324" spans="1:6" ht="13.5">
      <c r="A1324" s="353">
        <v>83739</v>
      </c>
      <c r="B1324" s="357" t="s">
        <v>1552</v>
      </c>
      <c r="C1324" s="357" t="s">
        <v>132</v>
      </c>
      <c r="D1324" s="357" t="s">
        <v>270</v>
      </c>
      <c r="E1324" s="353">
        <v>5.6</v>
      </c>
      <c r="F1324" s="77"/>
    </row>
    <row r="1325" spans="1:6" ht="13.5">
      <c r="A1325" s="353">
        <v>6454</v>
      </c>
      <c r="B1325" s="357" t="s">
        <v>1553</v>
      </c>
      <c r="C1325" s="357" t="s">
        <v>136</v>
      </c>
      <c r="D1325" s="357" t="s">
        <v>350</v>
      </c>
      <c r="E1325" s="353">
        <v>156.47</v>
      </c>
      <c r="F1325" s="77"/>
    </row>
    <row r="1326" spans="1:6" ht="13.5">
      <c r="A1326" s="353">
        <v>73611</v>
      </c>
      <c r="B1326" s="357" t="s">
        <v>1554</v>
      </c>
      <c r="C1326" s="357" t="s">
        <v>136</v>
      </c>
      <c r="D1326" s="357" t="s">
        <v>350</v>
      </c>
      <c r="E1326" s="353">
        <v>335.39</v>
      </c>
      <c r="F1326" s="77"/>
    </row>
    <row r="1327" spans="1:6" ht="13.5">
      <c r="A1327" s="353">
        <v>73697</v>
      </c>
      <c r="B1327" s="357" t="s">
        <v>1555</v>
      </c>
      <c r="C1327" s="357" t="s">
        <v>136</v>
      </c>
      <c r="D1327" s="357" t="s">
        <v>350</v>
      </c>
      <c r="E1327" s="353">
        <v>153.86000000000001</v>
      </c>
      <c r="F1327" s="77"/>
    </row>
    <row r="1328" spans="1:6" ht="13.5">
      <c r="A1328" s="353">
        <v>73698</v>
      </c>
      <c r="B1328" s="357" t="s">
        <v>1556</v>
      </c>
      <c r="C1328" s="357" t="s">
        <v>136</v>
      </c>
      <c r="D1328" s="357" t="s">
        <v>350</v>
      </c>
      <c r="E1328" s="353">
        <v>196.36</v>
      </c>
      <c r="F1328" s="77"/>
    </row>
    <row r="1329" spans="1:6" ht="13.5">
      <c r="A1329" s="353" t="s">
        <v>6247</v>
      </c>
      <c r="B1329" s="357" t="s">
        <v>1557</v>
      </c>
      <c r="C1329" s="357" t="s">
        <v>132</v>
      </c>
      <c r="D1329" s="357" t="s">
        <v>270</v>
      </c>
      <c r="E1329" s="353">
        <v>124.33</v>
      </c>
      <c r="F1329" s="77"/>
    </row>
    <row r="1330" spans="1:6" ht="13.5">
      <c r="A1330" s="353" t="s">
        <v>6248</v>
      </c>
      <c r="B1330" s="357" t="s">
        <v>1558</v>
      </c>
      <c r="C1330" s="357" t="s">
        <v>132</v>
      </c>
      <c r="D1330" s="357" t="s">
        <v>270</v>
      </c>
      <c r="E1330" s="353">
        <v>314.98</v>
      </c>
      <c r="F1330" s="77"/>
    </row>
    <row r="1331" spans="1:6" ht="13.5">
      <c r="A1331" s="353">
        <v>92743</v>
      </c>
      <c r="B1331" s="357" t="s">
        <v>6249</v>
      </c>
      <c r="C1331" s="357" t="s">
        <v>136</v>
      </c>
      <c r="D1331" s="357" t="s">
        <v>270</v>
      </c>
      <c r="E1331" s="353">
        <v>491.89</v>
      </c>
      <c r="F1331" s="77"/>
    </row>
    <row r="1332" spans="1:6" ht="13.5">
      <c r="A1332" s="353">
        <v>92744</v>
      </c>
      <c r="B1332" s="357" t="s">
        <v>6250</v>
      </c>
      <c r="C1332" s="357" t="s">
        <v>136</v>
      </c>
      <c r="D1332" s="357" t="s">
        <v>270</v>
      </c>
      <c r="E1332" s="353">
        <v>492.47</v>
      </c>
      <c r="F1332" s="77"/>
    </row>
    <row r="1333" spans="1:6" ht="13.5">
      <c r="A1333" s="353">
        <v>92745</v>
      </c>
      <c r="B1333" s="357" t="s">
        <v>6251</v>
      </c>
      <c r="C1333" s="357" t="s">
        <v>136</v>
      </c>
      <c r="D1333" s="357" t="s">
        <v>270</v>
      </c>
      <c r="E1333" s="353">
        <v>613.09</v>
      </c>
      <c r="F1333" s="77"/>
    </row>
    <row r="1334" spans="1:6" ht="13.5">
      <c r="A1334" s="353">
        <v>92746</v>
      </c>
      <c r="B1334" s="357" t="s">
        <v>6252</v>
      </c>
      <c r="C1334" s="357" t="s">
        <v>136</v>
      </c>
      <c r="D1334" s="357" t="s">
        <v>270</v>
      </c>
      <c r="E1334" s="353">
        <v>579.92999999999995</v>
      </c>
      <c r="F1334" s="77"/>
    </row>
    <row r="1335" spans="1:6" ht="13.5">
      <c r="A1335" s="353">
        <v>92747</v>
      </c>
      <c r="B1335" s="357" t="s">
        <v>6253</v>
      </c>
      <c r="C1335" s="357" t="s">
        <v>136</v>
      </c>
      <c r="D1335" s="357" t="s">
        <v>270</v>
      </c>
      <c r="E1335" s="353">
        <v>681.86</v>
      </c>
      <c r="F1335" s="77"/>
    </row>
    <row r="1336" spans="1:6" ht="13.5">
      <c r="A1336" s="353">
        <v>92748</v>
      </c>
      <c r="B1336" s="357" t="s">
        <v>6254</v>
      </c>
      <c r="C1336" s="357" t="s">
        <v>136</v>
      </c>
      <c r="D1336" s="357" t="s">
        <v>270</v>
      </c>
      <c r="E1336" s="353">
        <v>629.70000000000005</v>
      </c>
      <c r="F1336" s="77"/>
    </row>
    <row r="1337" spans="1:6" ht="13.5">
      <c r="A1337" s="353">
        <v>92749</v>
      </c>
      <c r="B1337" s="357" t="s">
        <v>6255</v>
      </c>
      <c r="C1337" s="357" t="s">
        <v>136</v>
      </c>
      <c r="D1337" s="357" t="s">
        <v>270</v>
      </c>
      <c r="E1337" s="353">
        <v>723.98</v>
      </c>
      <c r="F1337" s="77"/>
    </row>
    <row r="1338" spans="1:6" ht="13.5">
      <c r="A1338" s="353">
        <v>92750</v>
      </c>
      <c r="B1338" s="357" t="s">
        <v>6256</v>
      </c>
      <c r="C1338" s="357" t="s">
        <v>136</v>
      </c>
      <c r="D1338" s="357" t="s">
        <v>270</v>
      </c>
      <c r="E1338" s="353">
        <v>1263.46</v>
      </c>
      <c r="F1338" s="77"/>
    </row>
    <row r="1339" spans="1:6" ht="13.5">
      <c r="A1339" s="353">
        <v>92751</v>
      </c>
      <c r="B1339" s="357" t="s">
        <v>6257</v>
      </c>
      <c r="C1339" s="357" t="s">
        <v>136</v>
      </c>
      <c r="D1339" s="357" t="s">
        <v>270</v>
      </c>
      <c r="E1339" s="353">
        <v>1577.22</v>
      </c>
      <c r="F1339" s="77"/>
    </row>
    <row r="1340" spans="1:6" ht="13.5">
      <c r="A1340" s="353">
        <v>92752</v>
      </c>
      <c r="B1340" s="357" t="s">
        <v>6258</v>
      </c>
      <c r="C1340" s="357" t="s">
        <v>136</v>
      </c>
      <c r="D1340" s="357" t="s">
        <v>270</v>
      </c>
      <c r="E1340" s="353">
        <v>1890.04</v>
      </c>
      <c r="F1340" s="77"/>
    </row>
    <row r="1341" spans="1:6" ht="13.5">
      <c r="A1341" s="353">
        <v>92753</v>
      </c>
      <c r="B1341" s="357" t="s">
        <v>6259</v>
      </c>
      <c r="C1341" s="357" t="s">
        <v>136</v>
      </c>
      <c r="D1341" s="357" t="s">
        <v>270</v>
      </c>
      <c r="E1341" s="353">
        <v>474.81</v>
      </c>
      <c r="F1341" s="77"/>
    </row>
    <row r="1342" spans="1:6" ht="13.5">
      <c r="A1342" s="353">
        <v>92754</v>
      </c>
      <c r="B1342" s="357" t="s">
        <v>6260</v>
      </c>
      <c r="C1342" s="357" t="s">
        <v>136</v>
      </c>
      <c r="D1342" s="357" t="s">
        <v>270</v>
      </c>
      <c r="E1342" s="353">
        <v>433.68</v>
      </c>
      <c r="F1342" s="77"/>
    </row>
    <row r="1343" spans="1:6" ht="13.5">
      <c r="A1343" s="353">
        <v>92755</v>
      </c>
      <c r="B1343" s="357" t="s">
        <v>1559</v>
      </c>
      <c r="C1343" s="357" t="s">
        <v>132</v>
      </c>
      <c r="D1343" s="357" t="s">
        <v>270</v>
      </c>
      <c r="E1343" s="353">
        <v>180.84</v>
      </c>
      <c r="F1343" s="77"/>
    </row>
    <row r="1344" spans="1:6" ht="13.5">
      <c r="A1344" s="353">
        <v>92756</v>
      </c>
      <c r="B1344" s="357" t="s">
        <v>1560</v>
      </c>
      <c r="C1344" s="357" t="s">
        <v>132</v>
      </c>
      <c r="D1344" s="357" t="s">
        <v>270</v>
      </c>
      <c r="E1344" s="353">
        <v>204.51</v>
      </c>
      <c r="F1344" s="77"/>
    </row>
    <row r="1345" spans="1:6" ht="13.5">
      <c r="A1345" s="353">
        <v>92757</v>
      </c>
      <c r="B1345" s="357" t="s">
        <v>1561</v>
      </c>
      <c r="C1345" s="357" t="s">
        <v>132</v>
      </c>
      <c r="D1345" s="357" t="s">
        <v>270</v>
      </c>
      <c r="E1345" s="353">
        <v>233.33</v>
      </c>
      <c r="F1345" s="77"/>
    </row>
    <row r="1346" spans="1:6" ht="13.5">
      <c r="A1346" s="353">
        <v>92758</v>
      </c>
      <c r="B1346" s="357" t="s">
        <v>1562</v>
      </c>
      <c r="C1346" s="357" t="s">
        <v>136</v>
      </c>
      <c r="D1346" s="357" t="s">
        <v>270</v>
      </c>
      <c r="E1346" s="353">
        <v>584.4</v>
      </c>
      <c r="F1346" s="77"/>
    </row>
    <row r="1347" spans="1:6" ht="13.5">
      <c r="A1347" s="353" t="s">
        <v>6261</v>
      </c>
      <c r="B1347" s="357" t="s">
        <v>1563</v>
      </c>
      <c r="C1347" s="357" t="s">
        <v>136</v>
      </c>
      <c r="D1347" s="357" t="s">
        <v>350</v>
      </c>
      <c r="E1347" s="353">
        <v>321.02999999999997</v>
      </c>
      <c r="F1347" s="77"/>
    </row>
    <row r="1348" spans="1:6" ht="13.5">
      <c r="A1348" s="353" t="s">
        <v>6262</v>
      </c>
      <c r="B1348" s="357" t="s">
        <v>1564</v>
      </c>
      <c r="C1348" s="357" t="s">
        <v>136</v>
      </c>
      <c r="D1348" s="357" t="s">
        <v>350</v>
      </c>
      <c r="E1348" s="353">
        <v>448.68</v>
      </c>
      <c r="F1348" s="77"/>
    </row>
    <row r="1349" spans="1:6" ht="13.5">
      <c r="A1349" s="353" t="s">
        <v>6263</v>
      </c>
      <c r="B1349" s="357" t="s">
        <v>1565</v>
      </c>
      <c r="C1349" s="357" t="s">
        <v>136</v>
      </c>
      <c r="D1349" s="357" t="s">
        <v>350</v>
      </c>
      <c r="E1349" s="353">
        <v>408.2</v>
      </c>
      <c r="F1349" s="77"/>
    </row>
    <row r="1350" spans="1:6" ht="13.5">
      <c r="A1350" s="353" t="s">
        <v>6264</v>
      </c>
      <c r="B1350" s="357" t="s">
        <v>1566</v>
      </c>
      <c r="C1350" s="357" t="s">
        <v>136</v>
      </c>
      <c r="D1350" s="357" t="s">
        <v>270</v>
      </c>
      <c r="E1350" s="353">
        <v>270.39</v>
      </c>
      <c r="F1350" s="77"/>
    </row>
    <row r="1351" spans="1:6" ht="13.5">
      <c r="A1351" s="353" t="s">
        <v>6265</v>
      </c>
      <c r="B1351" s="357" t="s">
        <v>1567</v>
      </c>
      <c r="C1351" s="357" t="s">
        <v>136</v>
      </c>
      <c r="D1351" s="357" t="s">
        <v>350</v>
      </c>
      <c r="E1351" s="353">
        <v>99.98</v>
      </c>
      <c r="F1351" s="77"/>
    </row>
    <row r="1352" spans="1:6" ht="13.5">
      <c r="A1352" s="353">
        <v>91069</v>
      </c>
      <c r="B1352" s="357" t="s">
        <v>1568</v>
      </c>
      <c r="C1352" s="357" t="s">
        <v>132</v>
      </c>
      <c r="D1352" s="357" t="s">
        <v>270</v>
      </c>
      <c r="E1352" s="353">
        <v>74.209999999999994</v>
      </c>
      <c r="F1352" s="77"/>
    </row>
    <row r="1353" spans="1:6" ht="13.5">
      <c r="A1353" s="353">
        <v>91070</v>
      </c>
      <c r="B1353" s="357" t="s">
        <v>1569</v>
      </c>
      <c r="C1353" s="357" t="s">
        <v>132</v>
      </c>
      <c r="D1353" s="357" t="s">
        <v>270</v>
      </c>
      <c r="E1353" s="353">
        <v>82.98</v>
      </c>
      <c r="F1353" s="77"/>
    </row>
    <row r="1354" spans="1:6" ht="13.5">
      <c r="A1354" s="353">
        <v>91071</v>
      </c>
      <c r="B1354" s="357" t="s">
        <v>1570</v>
      </c>
      <c r="C1354" s="357" t="s">
        <v>132</v>
      </c>
      <c r="D1354" s="357" t="s">
        <v>270</v>
      </c>
      <c r="E1354" s="353">
        <v>99.85</v>
      </c>
      <c r="F1354" s="77"/>
    </row>
    <row r="1355" spans="1:6" ht="13.5">
      <c r="A1355" s="353">
        <v>91072</v>
      </c>
      <c r="B1355" s="357" t="s">
        <v>1571</v>
      </c>
      <c r="C1355" s="357" t="s">
        <v>132</v>
      </c>
      <c r="D1355" s="357" t="s">
        <v>270</v>
      </c>
      <c r="E1355" s="353">
        <v>108.57</v>
      </c>
      <c r="F1355" s="77"/>
    </row>
    <row r="1356" spans="1:6" ht="13.5">
      <c r="A1356" s="353">
        <v>91073</v>
      </c>
      <c r="B1356" s="357" t="s">
        <v>1572</v>
      </c>
      <c r="C1356" s="357" t="s">
        <v>132</v>
      </c>
      <c r="D1356" s="357" t="s">
        <v>270</v>
      </c>
      <c r="E1356" s="353">
        <v>83.18</v>
      </c>
      <c r="F1356" s="77"/>
    </row>
    <row r="1357" spans="1:6" ht="13.5">
      <c r="A1357" s="353">
        <v>91074</v>
      </c>
      <c r="B1357" s="357" t="s">
        <v>1573</v>
      </c>
      <c r="C1357" s="357" t="s">
        <v>132</v>
      </c>
      <c r="D1357" s="357" t="s">
        <v>270</v>
      </c>
      <c r="E1357" s="353">
        <v>92.84</v>
      </c>
      <c r="F1357" s="77"/>
    </row>
    <row r="1358" spans="1:6" ht="13.5">
      <c r="A1358" s="353">
        <v>91075</v>
      </c>
      <c r="B1358" s="357" t="s">
        <v>1574</v>
      </c>
      <c r="C1358" s="357" t="s">
        <v>132</v>
      </c>
      <c r="D1358" s="357" t="s">
        <v>270</v>
      </c>
      <c r="E1358" s="353">
        <v>110.47</v>
      </c>
      <c r="F1358" s="77"/>
    </row>
    <row r="1359" spans="1:6" ht="13.5">
      <c r="A1359" s="353">
        <v>91076</v>
      </c>
      <c r="B1359" s="357" t="s">
        <v>1575</v>
      </c>
      <c r="C1359" s="357" t="s">
        <v>132</v>
      </c>
      <c r="D1359" s="357" t="s">
        <v>270</v>
      </c>
      <c r="E1359" s="353">
        <v>120.13</v>
      </c>
      <c r="F1359" s="77"/>
    </row>
    <row r="1360" spans="1:6" ht="13.5">
      <c r="A1360" s="353">
        <v>91077</v>
      </c>
      <c r="B1360" s="357" t="s">
        <v>1576</v>
      </c>
      <c r="C1360" s="357" t="s">
        <v>132</v>
      </c>
      <c r="D1360" s="357" t="s">
        <v>270</v>
      </c>
      <c r="E1360" s="353">
        <v>130.88</v>
      </c>
      <c r="F1360" s="77"/>
    </row>
    <row r="1361" spans="1:6" ht="13.5">
      <c r="A1361" s="353">
        <v>91078</v>
      </c>
      <c r="B1361" s="357" t="s">
        <v>1577</v>
      </c>
      <c r="C1361" s="357" t="s">
        <v>132</v>
      </c>
      <c r="D1361" s="357" t="s">
        <v>270</v>
      </c>
      <c r="E1361" s="353">
        <v>155.37</v>
      </c>
      <c r="F1361" s="77"/>
    </row>
    <row r="1362" spans="1:6" ht="13.5">
      <c r="A1362" s="353">
        <v>91079</v>
      </c>
      <c r="B1362" s="357" t="s">
        <v>1578</v>
      </c>
      <c r="C1362" s="357" t="s">
        <v>132</v>
      </c>
      <c r="D1362" s="357" t="s">
        <v>270</v>
      </c>
      <c r="E1362" s="353">
        <v>134.63</v>
      </c>
      <c r="F1362" s="77"/>
    </row>
    <row r="1363" spans="1:6" ht="13.5">
      <c r="A1363" s="353">
        <v>91080</v>
      </c>
      <c r="B1363" s="357" t="s">
        <v>1579</v>
      </c>
      <c r="C1363" s="357" t="s">
        <v>132</v>
      </c>
      <c r="D1363" s="357" t="s">
        <v>270</v>
      </c>
      <c r="E1363" s="353">
        <v>158.99</v>
      </c>
      <c r="F1363" s="77"/>
    </row>
    <row r="1364" spans="1:6" ht="13.5">
      <c r="A1364" s="353">
        <v>91081</v>
      </c>
      <c r="B1364" s="357" t="s">
        <v>1580</v>
      </c>
      <c r="C1364" s="357" t="s">
        <v>132</v>
      </c>
      <c r="D1364" s="357" t="s">
        <v>270</v>
      </c>
      <c r="E1364" s="353">
        <v>140.88</v>
      </c>
      <c r="F1364" s="77"/>
    </row>
    <row r="1365" spans="1:6" ht="13.5">
      <c r="A1365" s="353">
        <v>91082</v>
      </c>
      <c r="B1365" s="357" t="s">
        <v>1581</v>
      </c>
      <c r="C1365" s="357" t="s">
        <v>132</v>
      </c>
      <c r="D1365" s="357" t="s">
        <v>270</v>
      </c>
      <c r="E1365" s="353">
        <v>166.17</v>
      </c>
      <c r="F1365" s="77"/>
    </row>
    <row r="1366" spans="1:6" ht="13.5">
      <c r="A1366" s="353">
        <v>91083</v>
      </c>
      <c r="B1366" s="357" t="s">
        <v>1582</v>
      </c>
      <c r="C1366" s="357" t="s">
        <v>132</v>
      </c>
      <c r="D1366" s="357" t="s">
        <v>270</v>
      </c>
      <c r="E1366" s="353">
        <v>147.44</v>
      </c>
      <c r="F1366" s="77"/>
    </row>
    <row r="1367" spans="1:6" ht="13.5">
      <c r="A1367" s="353">
        <v>91084</v>
      </c>
      <c r="B1367" s="357" t="s">
        <v>1583</v>
      </c>
      <c r="C1367" s="357" t="s">
        <v>132</v>
      </c>
      <c r="D1367" s="357" t="s">
        <v>270</v>
      </c>
      <c r="E1367" s="353">
        <v>172.58</v>
      </c>
      <c r="F1367" s="77"/>
    </row>
    <row r="1368" spans="1:6" ht="13.5">
      <c r="A1368" s="353">
        <v>91086</v>
      </c>
      <c r="B1368" s="357" t="s">
        <v>1584</v>
      </c>
      <c r="C1368" s="357" t="s">
        <v>132</v>
      </c>
      <c r="D1368" s="357" t="s">
        <v>270</v>
      </c>
      <c r="E1368" s="353">
        <v>80.77</v>
      </c>
      <c r="F1368" s="77"/>
    </row>
    <row r="1369" spans="1:6" ht="13.5">
      <c r="A1369" s="353">
        <v>91087</v>
      </c>
      <c r="B1369" s="357" t="s">
        <v>1585</v>
      </c>
      <c r="C1369" s="357" t="s">
        <v>132</v>
      </c>
      <c r="D1369" s="357" t="s">
        <v>270</v>
      </c>
      <c r="E1369" s="353">
        <v>89.73</v>
      </c>
      <c r="F1369" s="77"/>
    </row>
    <row r="1370" spans="1:6" ht="13.5">
      <c r="A1370" s="353">
        <v>91088</v>
      </c>
      <c r="B1370" s="357" t="s">
        <v>1586</v>
      </c>
      <c r="C1370" s="357" t="s">
        <v>132</v>
      </c>
      <c r="D1370" s="357" t="s">
        <v>270</v>
      </c>
      <c r="E1370" s="353">
        <v>107.32</v>
      </c>
      <c r="F1370" s="77"/>
    </row>
    <row r="1371" spans="1:6" ht="13.5">
      <c r="A1371" s="353">
        <v>91089</v>
      </c>
      <c r="B1371" s="357" t="s">
        <v>1587</v>
      </c>
      <c r="C1371" s="357" t="s">
        <v>132</v>
      </c>
      <c r="D1371" s="357" t="s">
        <v>270</v>
      </c>
      <c r="E1371" s="353">
        <v>116.35</v>
      </c>
      <c r="F1371" s="77"/>
    </row>
    <row r="1372" spans="1:6" ht="13.5">
      <c r="A1372" s="353">
        <v>91090</v>
      </c>
      <c r="B1372" s="357" t="s">
        <v>1588</v>
      </c>
      <c r="C1372" s="357" t="s">
        <v>132</v>
      </c>
      <c r="D1372" s="357" t="s">
        <v>270</v>
      </c>
      <c r="E1372" s="353">
        <v>88.5</v>
      </c>
      <c r="F1372" s="77"/>
    </row>
    <row r="1373" spans="1:6" ht="13.5">
      <c r="A1373" s="353">
        <v>91091</v>
      </c>
      <c r="B1373" s="357" t="s">
        <v>1589</v>
      </c>
      <c r="C1373" s="357" t="s">
        <v>132</v>
      </c>
      <c r="D1373" s="357" t="s">
        <v>270</v>
      </c>
      <c r="E1373" s="353">
        <v>98.48</v>
      </c>
      <c r="F1373" s="77"/>
    </row>
    <row r="1374" spans="1:6" ht="13.5">
      <c r="A1374" s="353">
        <v>91092</v>
      </c>
      <c r="B1374" s="357" t="s">
        <v>1590</v>
      </c>
      <c r="C1374" s="357" t="s">
        <v>132</v>
      </c>
      <c r="D1374" s="357" t="s">
        <v>270</v>
      </c>
      <c r="E1374" s="353">
        <v>116.39</v>
      </c>
      <c r="F1374" s="77"/>
    </row>
    <row r="1375" spans="1:6" ht="13.5">
      <c r="A1375" s="353">
        <v>91093</v>
      </c>
      <c r="B1375" s="357" t="s">
        <v>1591</v>
      </c>
      <c r="C1375" s="357" t="s">
        <v>132</v>
      </c>
      <c r="D1375" s="357" t="s">
        <v>270</v>
      </c>
      <c r="E1375" s="353">
        <v>126.57</v>
      </c>
      <c r="F1375" s="77"/>
    </row>
    <row r="1376" spans="1:6" ht="13.5">
      <c r="A1376" s="353">
        <v>91094</v>
      </c>
      <c r="B1376" s="357" t="s">
        <v>1592</v>
      </c>
      <c r="C1376" s="357" t="s">
        <v>132</v>
      </c>
      <c r="D1376" s="357" t="s">
        <v>270</v>
      </c>
      <c r="E1376" s="353">
        <v>134.79</v>
      </c>
      <c r="F1376" s="77"/>
    </row>
    <row r="1377" spans="1:6" ht="13.5">
      <c r="A1377" s="353">
        <v>91095</v>
      </c>
      <c r="B1377" s="357" t="s">
        <v>1593</v>
      </c>
      <c r="C1377" s="357" t="s">
        <v>132</v>
      </c>
      <c r="D1377" s="357" t="s">
        <v>270</v>
      </c>
      <c r="E1377" s="353">
        <v>159.54</v>
      </c>
      <c r="F1377" s="77"/>
    </row>
    <row r="1378" spans="1:6" ht="13.5">
      <c r="A1378" s="353">
        <v>91096</v>
      </c>
      <c r="B1378" s="357" t="s">
        <v>1594</v>
      </c>
      <c r="C1378" s="357" t="s">
        <v>132</v>
      </c>
      <c r="D1378" s="357" t="s">
        <v>270</v>
      </c>
      <c r="E1378" s="353">
        <v>136.72999999999999</v>
      </c>
      <c r="F1378" s="77"/>
    </row>
    <row r="1379" spans="1:6" ht="13.5">
      <c r="A1379" s="353">
        <v>91097</v>
      </c>
      <c r="B1379" s="357" t="s">
        <v>1595</v>
      </c>
      <c r="C1379" s="357" t="s">
        <v>132</v>
      </c>
      <c r="D1379" s="357" t="s">
        <v>270</v>
      </c>
      <c r="E1379" s="353">
        <v>161.37</v>
      </c>
      <c r="F1379" s="77"/>
    </row>
    <row r="1380" spans="1:6" ht="13.5">
      <c r="A1380" s="353">
        <v>91098</v>
      </c>
      <c r="B1380" s="357" t="s">
        <v>1596</v>
      </c>
      <c r="C1380" s="357" t="s">
        <v>132</v>
      </c>
      <c r="D1380" s="357" t="s">
        <v>270</v>
      </c>
      <c r="E1380" s="353">
        <v>144.69</v>
      </c>
      <c r="F1380" s="77"/>
    </row>
    <row r="1381" spans="1:6" ht="13.5">
      <c r="A1381" s="353">
        <v>91099</v>
      </c>
      <c r="B1381" s="357" t="s">
        <v>1597</v>
      </c>
      <c r="C1381" s="357" t="s">
        <v>132</v>
      </c>
      <c r="D1381" s="357" t="s">
        <v>270</v>
      </c>
      <c r="E1381" s="353">
        <v>170.3</v>
      </c>
      <c r="F1381" s="77"/>
    </row>
    <row r="1382" spans="1:6" ht="13.5">
      <c r="A1382" s="353">
        <v>91100</v>
      </c>
      <c r="B1382" s="357" t="s">
        <v>1598</v>
      </c>
      <c r="C1382" s="357" t="s">
        <v>132</v>
      </c>
      <c r="D1382" s="357" t="s">
        <v>270</v>
      </c>
      <c r="E1382" s="353">
        <v>149.91</v>
      </c>
      <c r="F1382" s="77"/>
    </row>
    <row r="1383" spans="1:6" ht="13.5">
      <c r="A1383" s="353">
        <v>91101</v>
      </c>
      <c r="B1383" s="357" t="s">
        <v>1599</v>
      </c>
      <c r="C1383" s="357" t="s">
        <v>132</v>
      </c>
      <c r="D1383" s="357" t="s">
        <v>270</v>
      </c>
      <c r="E1383" s="353">
        <v>175.48</v>
      </c>
      <c r="F1383" s="77"/>
    </row>
    <row r="1384" spans="1:6" ht="13.5">
      <c r="A1384" s="353">
        <v>93952</v>
      </c>
      <c r="B1384" s="357" t="s">
        <v>1600</v>
      </c>
      <c r="C1384" s="357" t="s">
        <v>129</v>
      </c>
      <c r="D1384" s="357" t="s">
        <v>270</v>
      </c>
      <c r="E1384" s="353">
        <v>138.62</v>
      </c>
      <c r="F1384" s="77"/>
    </row>
    <row r="1385" spans="1:6" ht="13.5">
      <c r="A1385" s="353">
        <v>93953</v>
      </c>
      <c r="B1385" s="357" t="s">
        <v>1601</v>
      </c>
      <c r="C1385" s="357" t="s">
        <v>129</v>
      </c>
      <c r="D1385" s="357" t="s">
        <v>270</v>
      </c>
      <c r="E1385" s="353">
        <v>129.1</v>
      </c>
      <c r="F1385" s="77"/>
    </row>
    <row r="1386" spans="1:6" ht="13.5">
      <c r="A1386" s="353">
        <v>93954</v>
      </c>
      <c r="B1386" s="357" t="s">
        <v>1602</v>
      </c>
      <c r="C1386" s="357" t="s">
        <v>129</v>
      </c>
      <c r="D1386" s="357" t="s">
        <v>270</v>
      </c>
      <c r="E1386" s="353">
        <v>123.41</v>
      </c>
      <c r="F1386" s="77"/>
    </row>
    <row r="1387" spans="1:6" ht="13.5">
      <c r="A1387" s="353">
        <v>93955</v>
      </c>
      <c r="B1387" s="357" t="s">
        <v>1603</v>
      </c>
      <c r="C1387" s="357" t="s">
        <v>129</v>
      </c>
      <c r="D1387" s="357" t="s">
        <v>270</v>
      </c>
      <c r="E1387" s="353">
        <v>119.36</v>
      </c>
      <c r="F1387" s="77"/>
    </row>
    <row r="1388" spans="1:6" ht="13.5">
      <c r="A1388" s="353">
        <v>93956</v>
      </c>
      <c r="B1388" s="357" t="s">
        <v>1604</v>
      </c>
      <c r="C1388" s="357" t="s">
        <v>129</v>
      </c>
      <c r="D1388" s="357" t="s">
        <v>270</v>
      </c>
      <c r="E1388" s="353">
        <v>116.2</v>
      </c>
      <c r="F1388" s="77"/>
    </row>
    <row r="1389" spans="1:6" ht="13.5">
      <c r="A1389" s="353">
        <v>93957</v>
      </c>
      <c r="B1389" s="357" t="s">
        <v>1605</v>
      </c>
      <c r="C1389" s="357" t="s">
        <v>129</v>
      </c>
      <c r="D1389" s="357" t="s">
        <v>270</v>
      </c>
      <c r="E1389" s="353">
        <v>144.36000000000001</v>
      </c>
      <c r="F1389" s="77"/>
    </row>
    <row r="1390" spans="1:6" ht="13.5">
      <c r="A1390" s="353">
        <v>93958</v>
      </c>
      <c r="B1390" s="357" t="s">
        <v>1606</v>
      </c>
      <c r="C1390" s="357" t="s">
        <v>129</v>
      </c>
      <c r="D1390" s="357" t="s">
        <v>270</v>
      </c>
      <c r="E1390" s="353">
        <v>134.34</v>
      </c>
      <c r="F1390" s="77"/>
    </row>
    <row r="1391" spans="1:6" ht="13.5">
      <c r="A1391" s="353">
        <v>93959</v>
      </c>
      <c r="B1391" s="357" t="s">
        <v>1607</v>
      </c>
      <c r="C1391" s="357" t="s">
        <v>129</v>
      </c>
      <c r="D1391" s="357" t="s">
        <v>270</v>
      </c>
      <c r="E1391" s="353">
        <v>128.38999999999999</v>
      </c>
      <c r="F1391" s="77"/>
    </row>
    <row r="1392" spans="1:6" ht="13.5">
      <c r="A1392" s="353">
        <v>93960</v>
      </c>
      <c r="B1392" s="357" t="s">
        <v>1608</v>
      </c>
      <c r="C1392" s="357" t="s">
        <v>129</v>
      </c>
      <c r="D1392" s="357" t="s">
        <v>270</v>
      </c>
      <c r="E1392" s="353">
        <v>124.18</v>
      </c>
      <c r="F1392" s="77"/>
    </row>
    <row r="1393" spans="1:6" ht="13.5">
      <c r="A1393" s="353">
        <v>93961</v>
      </c>
      <c r="B1393" s="357" t="s">
        <v>1609</v>
      </c>
      <c r="C1393" s="357" t="s">
        <v>129</v>
      </c>
      <c r="D1393" s="357" t="s">
        <v>270</v>
      </c>
      <c r="E1393" s="353">
        <v>120.91</v>
      </c>
      <c r="F1393" s="77"/>
    </row>
    <row r="1394" spans="1:6" ht="13.5">
      <c r="A1394" s="353">
        <v>93962</v>
      </c>
      <c r="B1394" s="357" t="s">
        <v>1610</v>
      </c>
      <c r="C1394" s="357" t="s">
        <v>129</v>
      </c>
      <c r="D1394" s="357" t="s">
        <v>270</v>
      </c>
      <c r="E1394" s="353">
        <v>129.84</v>
      </c>
      <c r="F1394" s="77"/>
    </row>
    <row r="1395" spans="1:6" ht="13.5">
      <c r="A1395" s="353">
        <v>93963</v>
      </c>
      <c r="B1395" s="357" t="s">
        <v>1611</v>
      </c>
      <c r="C1395" s="357" t="s">
        <v>129</v>
      </c>
      <c r="D1395" s="357" t="s">
        <v>270</v>
      </c>
      <c r="E1395" s="353">
        <v>120.34</v>
      </c>
      <c r="F1395" s="77"/>
    </row>
    <row r="1396" spans="1:6" ht="13.5">
      <c r="A1396" s="353">
        <v>93964</v>
      </c>
      <c r="B1396" s="357" t="s">
        <v>1612</v>
      </c>
      <c r="C1396" s="357" t="s">
        <v>129</v>
      </c>
      <c r="D1396" s="357" t="s">
        <v>270</v>
      </c>
      <c r="E1396" s="353">
        <v>114.67</v>
      </c>
      <c r="F1396" s="77"/>
    </row>
    <row r="1397" spans="1:6" ht="13.5">
      <c r="A1397" s="353">
        <v>93965</v>
      </c>
      <c r="B1397" s="357" t="s">
        <v>1613</v>
      </c>
      <c r="C1397" s="357" t="s">
        <v>129</v>
      </c>
      <c r="D1397" s="357" t="s">
        <v>270</v>
      </c>
      <c r="E1397" s="353">
        <v>109.24</v>
      </c>
      <c r="F1397" s="77"/>
    </row>
    <row r="1398" spans="1:6" ht="13.5">
      <c r="A1398" s="353">
        <v>93966</v>
      </c>
      <c r="B1398" s="357" t="s">
        <v>1614</v>
      </c>
      <c r="C1398" s="357" t="s">
        <v>129</v>
      </c>
      <c r="D1398" s="357" t="s">
        <v>270</v>
      </c>
      <c r="E1398" s="353">
        <v>107.48</v>
      </c>
      <c r="F1398" s="77"/>
    </row>
    <row r="1399" spans="1:6" ht="13.5">
      <c r="A1399" s="353">
        <v>93967</v>
      </c>
      <c r="B1399" s="357" t="s">
        <v>1615</v>
      </c>
      <c r="C1399" s="357" t="s">
        <v>129</v>
      </c>
      <c r="D1399" s="357" t="s">
        <v>270</v>
      </c>
      <c r="E1399" s="353">
        <v>135.56</v>
      </c>
      <c r="F1399" s="77"/>
    </row>
    <row r="1400" spans="1:6" ht="13.5">
      <c r="A1400" s="353">
        <v>93968</v>
      </c>
      <c r="B1400" s="357" t="s">
        <v>1616</v>
      </c>
      <c r="C1400" s="357" t="s">
        <v>129</v>
      </c>
      <c r="D1400" s="357" t="s">
        <v>270</v>
      </c>
      <c r="E1400" s="353">
        <v>125.58</v>
      </c>
      <c r="F1400" s="77"/>
    </row>
    <row r="1401" spans="1:6" ht="13.5">
      <c r="A1401" s="353">
        <v>93969</v>
      </c>
      <c r="B1401" s="357" t="s">
        <v>1617</v>
      </c>
      <c r="C1401" s="357" t="s">
        <v>129</v>
      </c>
      <c r="D1401" s="357" t="s">
        <v>270</v>
      </c>
      <c r="E1401" s="353">
        <v>119.62</v>
      </c>
      <c r="F1401" s="77"/>
    </row>
    <row r="1402" spans="1:6" ht="13.5">
      <c r="A1402" s="353">
        <v>93970</v>
      </c>
      <c r="B1402" s="357" t="s">
        <v>1618</v>
      </c>
      <c r="C1402" s="357" t="s">
        <v>129</v>
      </c>
      <c r="D1402" s="357" t="s">
        <v>270</v>
      </c>
      <c r="E1402" s="353">
        <v>115.48</v>
      </c>
      <c r="F1402" s="77"/>
    </row>
    <row r="1403" spans="1:6" ht="13.5">
      <c r="A1403" s="353">
        <v>93971</v>
      </c>
      <c r="B1403" s="357" t="s">
        <v>1619</v>
      </c>
      <c r="C1403" s="357" t="s">
        <v>129</v>
      </c>
      <c r="D1403" s="357" t="s">
        <v>270</v>
      </c>
      <c r="E1403" s="353">
        <v>108.94</v>
      </c>
      <c r="F1403" s="77"/>
    </row>
    <row r="1404" spans="1:6" ht="13.5">
      <c r="A1404" s="353">
        <v>95108</v>
      </c>
      <c r="B1404" s="357" t="s">
        <v>1620</v>
      </c>
      <c r="C1404" s="357" t="s">
        <v>130</v>
      </c>
      <c r="D1404" s="357" t="s">
        <v>270</v>
      </c>
      <c r="E1404" s="353">
        <v>18.75</v>
      </c>
      <c r="F1404" s="77"/>
    </row>
    <row r="1405" spans="1:6" ht="13.5">
      <c r="A1405" s="353">
        <v>83690</v>
      </c>
      <c r="B1405" s="357" t="s">
        <v>1621</v>
      </c>
      <c r="C1405" s="357" t="s">
        <v>136</v>
      </c>
      <c r="D1405" s="357" t="s">
        <v>270</v>
      </c>
      <c r="E1405" s="353">
        <v>429.43</v>
      </c>
      <c r="F1405" s="77"/>
    </row>
    <row r="1406" spans="1:6" ht="13.5">
      <c r="A1406" s="353" t="s">
        <v>6266</v>
      </c>
      <c r="B1406" s="357" t="s">
        <v>1622</v>
      </c>
      <c r="C1406" s="357" t="s">
        <v>130</v>
      </c>
      <c r="D1406" s="357" t="s">
        <v>270</v>
      </c>
      <c r="E1406" s="353">
        <v>288.88</v>
      </c>
      <c r="F1406" s="77"/>
    </row>
    <row r="1407" spans="1:6" ht="13.5">
      <c r="A1407" s="353" t="s">
        <v>6267</v>
      </c>
      <c r="B1407" s="357" t="s">
        <v>1623</v>
      </c>
      <c r="C1407" s="357" t="s">
        <v>130</v>
      </c>
      <c r="D1407" s="357" t="s">
        <v>270</v>
      </c>
      <c r="E1407" s="353">
        <v>531.04999999999995</v>
      </c>
      <c r="F1407" s="77"/>
    </row>
    <row r="1408" spans="1:6" ht="13.5">
      <c r="A1408" s="353" t="s">
        <v>6268</v>
      </c>
      <c r="B1408" s="357" t="s">
        <v>1624</v>
      </c>
      <c r="C1408" s="357" t="s">
        <v>130</v>
      </c>
      <c r="D1408" s="357" t="s">
        <v>270</v>
      </c>
      <c r="E1408" s="353">
        <v>868.41</v>
      </c>
      <c r="F1408" s="77"/>
    </row>
    <row r="1409" spans="1:6" ht="13.5">
      <c r="A1409" s="353" t="s">
        <v>6269</v>
      </c>
      <c r="B1409" s="357" t="s">
        <v>1625</v>
      </c>
      <c r="C1409" s="357" t="s">
        <v>130</v>
      </c>
      <c r="D1409" s="357" t="s">
        <v>270</v>
      </c>
      <c r="E1409" s="353">
        <v>1299.05</v>
      </c>
      <c r="F1409" s="77"/>
    </row>
    <row r="1410" spans="1:6" ht="13.5">
      <c r="A1410" s="353" t="s">
        <v>6270</v>
      </c>
      <c r="B1410" s="357" t="s">
        <v>1626</v>
      </c>
      <c r="C1410" s="357" t="s">
        <v>130</v>
      </c>
      <c r="D1410" s="357" t="s">
        <v>270</v>
      </c>
      <c r="E1410" s="353">
        <v>1828.98</v>
      </c>
      <c r="F1410" s="77"/>
    </row>
    <row r="1411" spans="1:6" ht="13.5">
      <c r="A1411" s="353" t="s">
        <v>6271</v>
      </c>
      <c r="B1411" s="357" t="s">
        <v>1627</v>
      </c>
      <c r="C1411" s="357" t="s">
        <v>130</v>
      </c>
      <c r="D1411" s="357" t="s">
        <v>270</v>
      </c>
      <c r="E1411" s="353">
        <v>2462.9299999999998</v>
      </c>
      <c r="F1411" s="77"/>
    </row>
    <row r="1412" spans="1:6" ht="13.5">
      <c r="A1412" s="353" t="s">
        <v>6272</v>
      </c>
      <c r="B1412" s="357" t="s">
        <v>1628</v>
      </c>
      <c r="C1412" s="357" t="s">
        <v>130</v>
      </c>
      <c r="D1412" s="357" t="s">
        <v>270</v>
      </c>
      <c r="E1412" s="353">
        <v>748.25</v>
      </c>
      <c r="F1412" s="77"/>
    </row>
    <row r="1413" spans="1:6" ht="13.5">
      <c r="A1413" s="353" t="s">
        <v>6273</v>
      </c>
      <c r="B1413" s="357" t="s">
        <v>1629</v>
      </c>
      <c r="C1413" s="357" t="s">
        <v>130</v>
      </c>
      <c r="D1413" s="357" t="s">
        <v>270</v>
      </c>
      <c r="E1413" s="353">
        <v>1230.8900000000001</v>
      </c>
      <c r="F1413" s="77"/>
    </row>
    <row r="1414" spans="1:6" ht="13.5">
      <c r="A1414" s="353" t="s">
        <v>6274</v>
      </c>
      <c r="B1414" s="357" t="s">
        <v>1630</v>
      </c>
      <c r="C1414" s="357" t="s">
        <v>130</v>
      </c>
      <c r="D1414" s="357" t="s">
        <v>270</v>
      </c>
      <c r="E1414" s="353">
        <v>1844.79</v>
      </c>
      <c r="F1414" s="77"/>
    </row>
    <row r="1415" spans="1:6" ht="13.5">
      <c r="A1415" s="353" t="s">
        <v>6275</v>
      </c>
      <c r="B1415" s="357" t="s">
        <v>1631</v>
      </c>
      <c r="C1415" s="357" t="s">
        <v>130</v>
      </c>
      <c r="D1415" s="357" t="s">
        <v>270</v>
      </c>
      <c r="E1415" s="353">
        <v>2304.84</v>
      </c>
      <c r="F1415" s="77"/>
    </row>
    <row r="1416" spans="1:6" ht="13.5">
      <c r="A1416" s="353" t="s">
        <v>6276</v>
      </c>
      <c r="B1416" s="357" t="s">
        <v>1632</v>
      </c>
      <c r="C1416" s="357" t="s">
        <v>130</v>
      </c>
      <c r="D1416" s="357" t="s">
        <v>270</v>
      </c>
      <c r="E1416" s="353">
        <v>3492.71</v>
      </c>
      <c r="F1416" s="77"/>
    </row>
    <row r="1417" spans="1:6" ht="13.5">
      <c r="A1417" s="353" t="s">
        <v>6277</v>
      </c>
      <c r="B1417" s="357" t="s">
        <v>1633</v>
      </c>
      <c r="C1417" s="357" t="s">
        <v>130</v>
      </c>
      <c r="D1417" s="357" t="s">
        <v>270</v>
      </c>
      <c r="E1417" s="353">
        <v>965.05</v>
      </c>
      <c r="F1417" s="77"/>
    </row>
    <row r="1418" spans="1:6" ht="13.5">
      <c r="A1418" s="353" t="s">
        <v>6278</v>
      </c>
      <c r="B1418" s="357" t="s">
        <v>1634</v>
      </c>
      <c r="C1418" s="357" t="s">
        <v>130</v>
      </c>
      <c r="D1418" s="357" t="s">
        <v>270</v>
      </c>
      <c r="E1418" s="353">
        <v>1592.92</v>
      </c>
      <c r="F1418" s="77"/>
    </row>
    <row r="1419" spans="1:6" ht="13.5">
      <c r="A1419" s="353" t="s">
        <v>6279</v>
      </c>
      <c r="B1419" s="357" t="s">
        <v>1635</v>
      </c>
      <c r="C1419" s="357" t="s">
        <v>130</v>
      </c>
      <c r="D1419" s="357" t="s">
        <v>270</v>
      </c>
      <c r="E1419" s="353">
        <v>2390.19</v>
      </c>
      <c r="F1419" s="77"/>
    </row>
    <row r="1420" spans="1:6" ht="13.5">
      <c r="A1420" s="353" t="s">
        <v>6280</v>
      </c>
      <c r="B1420" s="357" t="s">
        <v>1636</v>
      </c>
      <c r="C1420" s="357" t="s">
        <v>130</v>
      </c>
      <c r="D1420" s="357" t="s">
        <v>270</v>
      </c>
      <c r="E1420" s="353">
        <v>3364.33</v>
      </c>
      <c r="F1420" s="77"/>
    </row>
    <row r="1421" spans="1:6" ht="13.5">
      <c r="A1421" s="353" t="s">
        <v>6281</v>
      </c>
      <c r="B1421" s="357" t="s">
        <v>1637</v>
      </c>
      <c r="C1421" s="357" t="s">
        <v>130</v>
      </c>
      <c r="D1421" s="357" t="s">
        <v>270</v>
      </c>
      <c r="E1421" s="353">
        <v>4522.58</v>
      </c>
      <c r="F1421" s="77"/>
    </row>
    <row r="1422" spans="1:6" ht="13.5">
      <c r="A1422" s="353" t="s">
        <v>6282</v>
      </c>
      <c r="B1422" s="357" t="s">
        <v>1638</v>
      </c>
      <c r="C1422" s="357" t="s">
        <v>130</v>
      </c>
      <c r="D1422" s="357" t="s">
        <v>270</v>
      </c>
      <c r="E1422" s="353">
        <v>1290.08</v>
      </c>
      <c r="F1422" s="77"/>
    </row>
    <row r="1423" spans="1:6" ht="13.5">
      <c r="A1423" s="353">
        <v>83659</v>
      </c>
      <c r="B1423" s="357" t="s">
        <v>1639</v>
      </c>
      <c r="C1423" s="357" t="s">
        <v>130</v>
      </c>
      <c r="D1423" s="357" t="s">
        <v>350</v>
      </c>
      <c r="E1423" s="353">
        <v>637.95000000000005</v>
      </c>
      <c r="F1423" s="77"/>
    </row>
    <row r="1424" spans="1:6" ht="13.5">
      <c r="A1424" s="353">
        <v>83716</v>
      </c>
      <c r="B1424" s="357" t="s">
        <v>1640</v>
      </c>
      <c r="C1424" s="357" t="s">
        <v>130</v>
      </c>
      <c r="D1424" s="357" t="s">
        <v>270</v>
      </c>
      <c r="E1424" s="353">
        <v>288.24</v>
      </c>
      <c r="F1424" s="77"/>
    </row>
    <row r="1425" spans="1:6" ht="13.5">
      <c r="A1425" s="353">
        <v>97976</v>
      </c>
      <c r="B1425" s="357" t="s">
        <v>5900</v>
      </c>
      <c r="C1425" s="357" t="s">
        <v>130</v>
      </c>
      <c r="D1425" s="357" t="s">
        <v>270</v>
      </c>
      <c r="E1425" s="353">
        <v>741.54</v>
      </c>
      <c r="F1425" s="77"/>
    </row>
    <row r="1426" spans="1:6" ht="13.5">
      <c r="A1426" s="353">
        <v>97977</v>
      </c>
      <c r="B1426" s="357" t="s">
        <v>5901</v>
      </c>
      <c r="C1426" s="357" t="s">
        <v>130</v>
      </c>
      <c r="D1426" s="357" t="s">
        <v>270</v>
      </c>
      <c r="E1426" s="353">
        <v>1064.1400000000001</v>
      </c>
      <c r="F1426" s="77"/>
    </row>
    <row r="1427" spans="1:6" ht="13.5">
      <c r="A1427" s="353">
        <v>97980</v>
      </c>
      <c r="B1427" s="357" t="s">
        <v>5902</v>
      </c>
      <c r="C1427" s="357" t="s">
        <v>130</v>
      </c>
      <c r="D1427" s="357" t="s">
        <v>270</v>
      </c>
      <c r="E1427" s="353">
        <v>1378.71</v>
      </c>
      <c r="F1427" s="77"/>
    </row>
    <row r="1428" spans="1:6" ht="13.5">
      <c r="A1428" s="353">
        <v>97981</v>
      </c>
      <c r="B1428" s="357" t="s">
        <v>5903</v>
      </c>
      <c r="C1428" s="357" t="s">
        <v>129</v>
      </c>
      <c r="D1428" s="357" t="s">
        <v>270</v>
      </c>
      <c r="E1428" s="353">
        <v>789.61</v>
      </c>
      <c r="F1428" s="77"/>
    </row>
    <row r="1429" spans="1:6" ht="13.5">
      <c r="A1429" s="353">
        <v>97983</v>
      </c>
      <c r="B1429" s="357" t="s">
        <v>5904</v>
      </c>
      <c r="C1429" s="357" t="s">
        <v>129</v>
      </c>
      <c r="D1429" s="357" t="s">
        <v>270</v>
      </c>
      <c r="E1429" s="353">
        <v>318.2</v>
      </c>
      <c r="F1429" s="77"/>
    </row>
    <row r="1430" spans="1:6" ht="13.5">
      <c r="A1430" s="353">
        <v>97985</v>
      </c>
      <c r="B1430" s="357" t="s">
        <v>5905</v>
      </c>
      <c r="C1430" s="357" t="s">
        <v>129</v>
      </c>
      <c r="D1430" s="357" t="s">
        <v>270</v>
      </c>
      <c r="E1430" s="353">
        <v>953.23</v>
      </c>
      <c r="F1430" s="77"/>
    </row>
    <row r="1431" spans="1:6" ht="13.5">
      <c r="A1431" s="353">
        <v>97987</v>
      </c>
      <c r="B1431" s="357" t="s">
        <v>5906</v>
      </c>
      <c r="C1431" s="357" t="s">
        <v>129</v>
      </c>
      <c r="D1431" s="357" t="s">
        <v>270</v>
      </c>
      <c r="E1431" s="353">
        <v>356.75</v>
      </c>
      <c r="F1431" s="77"/>
    </row>
    <row r="1432" spans="1:6" ht="13.5">
      <c r="A1432" s="353">
        <v>97988</v>
      </c>
      <c r="B1432" s="357" t="s">
        <v>5907</v>
      </c>
      <c r="C1432" s="357" t="s">
        <v>130</v>
      </c>
      <c r="D1432" s="357" t="s">
        <v>270</v>
      </c>
      <c r="E1432" s="353">
        <v>2004.05</v>
      </c>
      <c r="F1432" s="77"/>
    </row>
    <row r="1433" spans="1:6" ht="13.5">
      <c r="A1433" s="353">
        <v>97989</v>
      </c>
      <c r="B1433" s="357" t="s">
        <v>5908</v>
      </c>
      <c r="C1433" s="357" t="s">
        <v>129</v>
      </c>
      <c r="D1433" s="357" t="s">
        <v>270</v>
      </c>
      <c r="E1433" s="353">
        <v>1116.8900000000001</v>
      </c>
      <c r="F1433" s="77"/>
    </row>
    <row r="1434" spans="1:6" ht="13.5">
      <c r="A1434" s="353">
        <v>97991</v>
      </c>
      <c r="B1434" s="357" t="s">
        <v>5909</v>
      </c>
      <c r="C1434" s="357" t="s">
        <v>129</v>
      </c>
      <c r="D1434" s="357" t="s">
        <v>270</v>
      </c>
      <c r="E1434" s="353">
        <v>556.75</v>
      </c>
      <c r="F1434" s="77"/>
    </row>
    <row r="1435" spans="1:6" ht="13.5">
      <c r="A1435" s="353">
        <v>97992</v>
      </c>
      <c r="B1435" s="357" t="s">
        <v>5910</v>
      </c>
      <c r="C1435" s="357" t="s">
        <v>130</v>
      </c>
      <c r="D1435" s="357" t="s">
        <v>270</v>
      </c>
      <c r="E1435" s="353">
        <v>2552.46</v>
      </c>
      <c r="F1435" s="77"/>
    </row>
    <row r="1436" spans="1:6" ht="13.5">
      <c r="A1436" s="353">
        <v>97993</v>
      </c>
      <c r="B1436" s="357" t="s">
        <v>5911</v>
      </c>
      <c r="C1436" s="357" t="s">
        <v>129</v>
      </c>
      <c r="D1436" s="357" t="s">
        <v>270</v>
      </c>
      <c r="E1436" s="353">
        <v>1362.35</v>
      </c>
      <c r="F1436" s="77"/>
    </row>
    <row r="1437" spans="1:6" ht="13.5">
      <c r="A1437" s="353">
        <v>97994</v>
      </c>
      <c r="B1437" s="357" t="s">
        <v>5912</v>
      </c>
      <c r="C1437" s="357" t="s">
        <v>130</v>
      </c>
      <c r="D1437" s="357" t="s">
        <v>270</v>
      </c>
      <c r="E1437" s="353">
        <v>1717.81</v>
      </c>
      <c r="F1437" s="77"/>
    </row>
    <row r="1438" spans="1:6" ht="13.5">
      <c r="A1438" s="353">
        <v>97995</v>
      </c>
      <c r="B1438" s="357" t="s">
        <v>5913</v>
      </c>
      <c r="C1438" s="357" t="s">
        <v>129</v>
      </c>
      <c r="D1438" s="357" t="s">
        <v>270</v>
      </c>
      <c r="E1438" s="353">
        <v>826.35</v>
      </c>
      <c r="F1438" s="77"/>
    </row>
    <row r="1439" spans="1:6" ht="13.5">
      <c r="A1439" s="353">
        <v>97996</v>
      </c>
      <c r="B1439" s="357" t="s">
        <v>5914</v>
      </c>
      <c r="C1439" s="357" t="s">
        <v>130</v>
      </c>
      <c r="D1439" s="357" t="s">
        <v>270</v>
      </c>
      <c r="E1439" s="353">
        <v>2170.96</v>
      </c>
      <c r="F1439" s="77"/>
    </row>
    <row r="1440" spans="1:6" ht="13.5">
      <c r="A1440" s="353">
        <v>97997</v>
      </c>
      <c r="B1440" s="357" t="s">
        <v>5915</v>
      </c>
      <c r="C1440" s="357" t="s">
        <v>129</v>
      </c>
      <c r="D1440" s="357" t="s">
        <v>270</v>
      </c>
      <c r="E1440" s="353">
        <v>988.64</v>
      </c>
      <c r="F1440" s="77"/>
    </row>
    <row r="1441" spans="1:6" ht="13.5">
      <c r="A1441" s="353">
        <v>97999</v>
      </c>
      <c r="B1441" s="357" t="s">
        <v>5916</v>
      </c>
      <c r="C1441" s="357" t="s">
        <v>129</v>
      </c>
      <c r="D1441" s="357" t="s">
        <v>270</v>
      </c>
      <c r="E1441" s="353">
        <v>1150.93</v>
      </c>
      <c r="F1441" s="77"/>
    </row>
    <row r="1442" spans="1:6" ht="13.5">
      <c r="A1442" s="353">
        <v>98001</v>
      </c>
      <c r="B1442" s="357" t="s">
        <v>5917</v>
      </c>
      <c r="C1442" s="357" t="s">
        <v>129</v>
      </c>
      <c r="D1442" s="357" t="s">
        <v>270</v>
      </c>
      <c r="E1442" s="353">
        <v>1313.21</v>
      </c>
      <c r="F1442" s="77"/>
    </row>
    <row r="1443" spans="1:6" ht="13.5">
      <c r="A1443" s="353">
        <v>98002</v>
      </c>
      <c r="B1443" s="357" t="s">
        <v>5918</v>
      </c>
      <c r="C1443" s="357" t="s">
        <v>130</v>
      </c>
      <c r="D1443" s="357" t="s">
        <v>270</v>
      </c>
      <c r="E1443" s="353">
        <v>3553</v>
      </c>
      <c r="F1443" s="77"/>
    </row>
    <row r="1444" spans="1:6" ht="13.5">
      <c r="A1444" s="353">
        <v>98003</v>
      </c>
      <c r="B1444" s="357" t="s">
        <v>5919</v>
      </c>
      <c r="C1444" s="357" t="s">
        <v>129</v>
      </c>
      <c r="D1444" s="357" t="s">
        <v>270</v>
      </c>
      <c r="E1444" s="353">
        <v>1475.53</v>
      </c>
      <c r="F1444" s="77"/>
    </row>
    <row r="1445" spans="1:6" ht="13.5">
      <c r="A1445" s="353">
        <v>98005</v>
      </c>
      <c r="B1445" s="357" t="s">
        <v>5920</v>
      </c>
      <c r="C1445" s="357" t="s">
        <v>129</v>
      </c>
      <c r="D1445" s="357" t="s">
        <v>270</v>
      </c>
      <c r="E1445" s="353">
        <v>1637.82</v>
      </c>
      <c r="F1445" s="77"/>
    </row>
    <row r="1446" spans="1:6" ht="13.5">
      <c r="A1446" s="353">
        <v>98006</v>
      </c>
      <c r="B1446" s="357" t="s">
        <v>5921</v>
      </c>
      <c r="C1446" s="357" t="s">
        <v>130</v>
      </c>
      <c r="D1446" s="357" t="s">
        <v>270</v>
      </c>
      <c r="E1446" s="353">
        <v>4464.96</v>
      </c>
      <c r="F1446" s="77"/>
    </row>
    <row r="1447" spans="1:6" ht="13.5">
      <c r="A1447" s="353">
        <v>98007</v>
      </c>
      <c r="B1447" s="357" t="s">
        <v>5922</v>
      </c>
      <c r="C1447" s="357" t="s">
        <v>129</v>
      </c>
      <c r="D1447" s="357" t="s">
        <v>270</v>
      </c>
      <c r="E1447" s="353">
        <v>1800.11</v>
      </c>
      <c r="F1447" s="77"/>
    </row>
    <row r="1448" spans="1:6" ht="13.5">
      <c r="A1448" s="353">
        <v>98008</v>
      </c>
      <c r="B1448" s="357" t="s">
        <v>5923</v>
      </c>
      <c r="C1448" s="357" t="s">
        <v>130</v>
      </c>
      <c r="D1448" s="357" t="s">
        <v>270</v>
      </c>
      <c r="E1448" s="353">
        <v>2692.77</v>
      </c>
      <c r="F1448" s="77"/>
    </row>
    <row r="1449" spans="1:6" ht="13.5">
      <c r="A1449" s="353">
        <v>98009</v>
      </c>
      <c r="B1449" s="357" t="s">
        <v>5924</v>
      </c>
      <c r="C1449" s="357" t="s">
        <v>129</v>
      </c>
      <c r="D1449" s="357" t="s">
        <v>270</v>
      </c>
      <c r="E1449" s="353">
        <v>1150.93</v>
      </c>
      <c r="F1449" s="77"/>
    </row>
    <row r="1450" spans="1:6" ht="13.5">
      <c r="A1450" s="353">
        <v>98010</v>
      </c>
      <c r="B1450" s="357" t="s">
        <v>5925</v>
      </c>
      <c r="C1450" s="357" t="s">
        <v>130</v>
      </c>
      <c r="D1450" s="357" t="s">
        <v>270</v>
      </c>
      <c r="E1450" s="353">
        <v>3281.69</v>
      </c>
      <c r="F1450" s="77"/>
    </row>
    <row r="1451" spans="1:6" ht="13.5">
      <c r="A1451" s="353">
        <v>98011</v>
      </c>
      <c r="B1451" s="357" t="s">
        <v>5926</v>
      </c>
      <c r="C1451" s="357" t="s">
        <v>129</v>
      </c>
      <c r="D1451" s="357" t="s">
        <v>270</v>
      </c>
      <c r="E1451" s="353">
        <v>1313.21</v>
      </c>
      <c r="F1451" s="77"/>
    </row>
    <row r="1452" spans="1:6" ht="13.5">
      <c r="A1452" s="353">
        <v>98012</v>
      </c>
      <c r="B1452" s="357" t="s">
        <v>5927</v>
      </c>
      <c r="C1452" s="357" t="s">
        <v>130</v>
      </c>
      <c r="D1452" s="357" t="s">
        <v>270</v>
      </c>
      <c r="E1452" s="353">
        <v>3852.75</v>
      </c>
      <c r="F1452" s="77"/>
    </row>
    <row r="1453" spans="1:6" ht="13.5">
      <c r="A1453" s="353">
        <v>98013</v>
      </c>
      <c r="B1453" s="357" t="s">
        <v>5928</v>
      </c>
      <c r="C1453" s="357" t="s">
        <v>129</v>
      </c>
      <c r="D1453" s="357" t="s">
        <v>270</v>
      </c>
      <c r="E1453" s="353">
        <v>1475.53</v>
      </c>
      <c r="F1453" s="77"/>
    </row>
    <row r="1454" spans="1:6" ht="13.5">
      <c r="A1454" s="353">
        <v>98014</v>
      </c>
      <c r="B1454" s="357" t="s">
        <v>5929</v>
      </c>
      <c r="C1454" s="357" t="s">
        <v>130</v>
      </c>
      <c r="D1454" s="357" t="s">
        <v>270</v>
      </c>
      <c r="E1454" s="353">
        <v>4423.7</v>
      </c>
      <c r="F1454" s="77"/>
    </row>
    <row r="1455" spans="1:6" ht="13.5">
      <c r="A1455" s="353">
        <v>98015</v>
      </c>
      <c r="B1455" s="357" t="s">
        <v>5930</v>
      </c>
      <c r="C1455" s="357" t="s">
        <v>129</v>
      </c>
      <c r="D1455" s="357" t="s">
        <v>270</v>
      </c>
      <c r="E1455" s="353">
        <v>1637.82</v>
      </c>
      <c r="F1455" s="77"/>
    </row>
    <row r="1456" spans="1:6" ht="13.5">
      <c r="A1456" s="353">
        <v>98016</v>
      </c>
      <c r="B1456" s="357" t="s">
        <v>5931</v>
      </c>
      <c r="C1456" s="357" t="s">
        <v>130</v>
      </c>
      <c r="D1456" s="357" t="s">
        <v>270</v>
      </c>
      <c r="E1456" s="353">
        <v>4994.78</v>
      </c>
      <c r="F1456" s="77"/>
    </row>
    <row r="1457" spans="1:6" ht="13.5">
      <c r="A1457" s="353">
        <v>98017</v>
      </c>
      <c r="B1457" s="357" t="s">
        <v>5932</v>
      </c>
      <c r="C1457" s="357" t="s">
        <v>129</v>
      </c>
      <c r="D1457" s="357" t="s">
        <v>270</v>
      </c>
      <c r="E1457" s="353">
        <v>1800.11</v>
      </c>
      <c r="F1457" s="77"/>
    </row>
    <row r="1458" spans="1:6" ht="13.5">
      <c r="A1458" s="353">
        <v>98018</v>
      </c>
      <c r="B1458" s="357" t="s">
        <v>5933</v>
      </c>
      <c r="C1458" s="357" t="s">
        <v>130</v>
      </c>
      <c r="D1458" s="357" t="s">
        <v>270</v>
      </c>
      <c r="E1458" s="353">
        <v>5565.79</v>
      </c>
      <c r="F1458" s="77"/>
    </row>
    <row r="1459" spans="1:6" ht="13.5">
      <c r="A1459" s="353">
        <v>98019</v>
      </c>
      <c r="B1459" s="357" t="s">
        <v>5934</v>
      </c>
      <c r="C1459" s="357" t="s">
        <v>129</v>
      </c>
      <c r="D1459" s="357" t="s">
        <v>270</v>
      </c>
      <c r="E1459" s="353">
        <v>1987.41</v>
      </c>
      <c r="F1459" s="77"/>
    </row>
    <row r="1460" spans="1:6" ht="13.5">
      <c r="A1460" s="353">
        <v>98020</v>
      </c>
      <c r="B1460" s="357" t="s">
        <v>5935</v>
      </c>
      <c r="C1460" s="357" t="s">
        <v>130</v>
      </c>
      <c r="D1460" s="357" t="s">
        <v>270</v>
      </c>
      <c r="E1460" s="353">
        <v>3965.99</v>
      </c>
      <c r="F1460" s="77"/>
    </row>
    <row r="1461" spans="1:6" ht="13.5">
      <c r="A1461" s="353">
        <v>98021</v>
      </c>
      <c r="B1461" s="357" t="s">
        <v>5936</v>
      </c>
      <c r="C1461" s="357" t="s">
        <v>129</v>
      </c>
      <c r="D1461" s="357" t="s">
        <v>270</v>
      </c>
      <c r="E1461" s="353">
        <v>1500.53</v>
      </c>
      <c r="F1461" s="77"/>
    </row>
    <row r="1462" spans="1:6" ht="13.5">
      <c r="A1462" s="353">
        <v>98022</v>
      </c>
      <c r="B1462" s="357" t="s">
        <v>5937</v>
      </c>
      <c r="C1462" s="357" t="s">
        <v>130</v>
      </c>
      <c r="D1462" s="357" t="s">
        <v>270</v>
      </c>
      <c r="E1462" s="353">
        <v>4645.33</v>
      </c>
      <c r="F1462" s="77"/>
    </row>
    <row r="1463" spans="1:6" ht="13.5">
      <c r="A1463" s="353">
        <v>98023</v>
      </c>
      <c r="B1463" s="357" t="s">
        <v>5938</v>
      </c>
      <c r="C1463" s="357" t="s">
        <v>129</v>
      </c>
      <c r="D1463" s="357" t="s">
        <v>270</v>
      </c>
      <c r="E1463" s="353">
        <v>1662.83</v>
      </c>
      <c r="F1463" s="77"/>
    </row>
    <row r="1464" spans="1:6" ht="13.5">
      <c r="A1464" s="353">
        <v>98024</v>
      </c>
      <c r="B1464" s="357" t="s">
        <v>5939</v>
      </c>
      <c r="C1464" s="357" t="s">
        <v>130</v>
      </c>
      <c r="D1464" s="357" t="s">
        <v>270</v>
      </c>
      <c r="E1464" s="353">
        <v>5365.41</v>
      </c>
      <c r="F1464" s="77"/>
    </row>
    <row r="1465" spans="1:6" ht="13.5">
      <c r="A1465" s="353">
        <v>98025</v>
      </c>
      <c r="B1465" s="357" t="s">
        <v>5940</v>
      </c>
      <c r="C1465" s="357" t="s">
        <v>129</v>
      </c>
      <c r="D1465" s="357" t="s">
        <v>270</v>
      </c>
      <c r="E1465" s="353">
        <v>1825.11</v>
      </c>
      <c r="F1465" s="77"/>
    </row>
    <row r="1466" spans="1:6" ht="13.5">
      <c r="A1466" s="353">
        <v>98026</v>
      </c>
      <c r="B1466" s="357" t="s">
        <v>5941</v>
      </c>
      <c r="C1466" s="357" t="s">
        <v>130</v>
      </c>
      <c r="D1466" s="357" t="s">
        <v>270</v>
      </c>
      <c r="E1466" s="353">
        <v>6049.78</v>
      </c>
      <c r="F1466" s="77"/>
    </row>
    <row r="1467" spans="1:6" ht="13.5">
      <c r="A1467" s="353">
        <v>98027</v>
      </c>
      <c r="B1467" s="357" t="s">
        <v>5942</v>
      </c>
      <c r="C1467" s="357" t="s">
        <v>129</v>
      </c>
      <c r="D1467" s="357" t="s">
        <v>270</v>
      </c>
      <c r="E1467" s="353">
        <v>1987.41</v>
      </c>
      <c r="F1467" s="77"/>
    </row>
    <row r="1468" spans="1:6" ht="13.5">
      <c r="A1468" s="353">
        <v>98028</v>
      </c>
      <c r="B1468" s="357" t="s">
        <v>5943</v>
      </c>
      <c r="C1468" s="357" t="s">
        <v>130</v>
      </c>
      <c r="D1468" s="357" t="s">
        <v>270</v>
      </c>
      <c r="E1468" s="353">
        <v>6734.11</v>
      </c>
      <c r="F1468" s="77"/>
    </row>
    <row r="1469" spans="1:6" ht="13.5">
      <c r="A1469" s="353">
        <v>98029</v>
      </c>
      <c r="B1469" s="357" t="s">
        <v>5944</v>
      </c>
      <c r="C1469" s="357" t="s">
        <v>129</v>
      </c>
      <c r="D1469" s="357" t="s">
        <v>270</v>
      </c>
      <c r="E1469" s="353">
        <v>2154.85</v>
      </c>
      <c r="F1469" s="77"/>
    </row>
    <row r="1470" spans="1:6" ht="13.5">
      <c r="A1470" s="353">
        <v>98030</v>
      </c>
      <c r="B1470" s="357" t="s">
        <v>5945</v>
      </c>
      <c r="C1470" s="357" t="s">
        <v>130</v>
      </c>
      <c r="D1470" s="357" t="s">
        <v>270</v>
      </c>
      <c r="E1470" s="353">
        <v>5492.34</v>
      </c>
      <c r="F1470" s="77"/>
    </row>
    <row r="1471" spans="1:6" ht="13.5">
      <c r="A1471" s="353">
        <v>98031</v>
      </c>
      <c r="B1471" s="357" t="s">
        <v>5946</v>
      </c>
      <c r="C1471" s="357" t="s">
        <v>129</v>
      </c>
      <c r="D1471" s="357" t="s">
        <v>270</v>
      </c>
      <c r="E1471" s="353">
        <v>1830.33</v>
      </c>
      <c r="F1471" s="77"/>
    </row>
    <row r="1472" spans="1:6" ht="13.5">
      <c r="A1472" s="353">
        <v>98032</v>
      </c>
      <c r="B1472" s="357" t="s">
        <v>5947</v>
      </c>
      <c r="C1472" s="357" t="s">
        <v>130</v>
      </c>
      <c r="D1472" s="357" t="s">
        <v>270</v>
      </c>
      <c r="E1472" s="353">
        <v>6313.75</v>
      </c>
      <c r="F1472" s="77"/>
    </row>
    <row r="1473" spans="1:6" ht="13.5">
      <c r="A1473" s="353">
        <v>98033</v>
      </c>
      <c r="B1473" s="357" t="s">
        <v>5948</v>
      </c>
      <c r="C1473" s="357" t="s">
        <v>129</v>
      </c>
      <c r="D1473" s="357" t="s">
        <v>270</v>
      </c>
      <c r="E1473" s="353">
        <v>1992.62</v>
      </c>
      <c r="F1473" s="77"/>
    </row>
    <row r="1474" spans="1:6" ht="13.5">
      <c r="A1474" s="353">
        <v>98034</v>
      </c>
      <c r="B1474" s="357" t="s">
        <v>5949</v>
      </c>
      <c r="C1474" s="357" t="s">
        <v>130</v>
      </c>
      <c r="D1474" s="357" t="s">
        <v>270</v>
      </c>
      <c r="E1474" s="353">
        <v>7135.2</v>
      </c>
      <c r="F1474" s="77"/>
    </row>
    <row r="1475" spans="1:6" ht="13.5">
      <c r="A1475" s="353">
        <v>98035</v>
      </c>
      <c r="B1475" s="357" t="s">
        <v>5950</v>
      </c>
      <c r="C1475" s="357" t="s">
        <v>129</v>
      </c>
      <c r="D1475" s="357" t="s">
        <v>270</v>
      </c>
      <c r="E1475" s="353">
        <v>2154.85</v>
      </c>
      <c r="F1475" s="77"/>
    </row>
    <row r="1476" spans="1:6" ht="13.5">
      <c r="A1476" s="353">
        <v>98036</v>
      </c>
      <c r="B1476" s="357" t="s">
        <v>5951</v>
      </c>
      <c r="C1476" s="357" t="s">
        <v>130</v>
      </c>
      <c r="D1476" s="357" t="s">
        <v>270</v>
      </c>
      <c r="E1476" s="353">
        <v>7956.67</v>
      </c>
      <c r="F1476" s="77"/>
    </row>
    <row r="1477" spans="1:6" ht="13.5">
      <c r="A1477" s="353">
        <v>98037</v>
      </c>
      <c r="B1477" s="357" t="s">
        <v>5952</v>
      </c>
      <c r="C1477" s="357" t="s">
        <v>129</v>
      </c>
      <c r="D1477" s="357" t="s">
        <v>270</v>
      </c>
      <c r="E1477" s="353">
        <v>2322.35</v>
      </c>
      <c r="F1477" s="77"/>
    </row>
    <row r="1478" spans="1:6" ht="13.5">
      <c r="A1478" s="353">
        <v>98038</v>
      </c>
      <c r="B1478" s="357" t="s">
        <v>5953</v>
      </c>
      <c r="C1478" s="357" t="s">
        <v>130</v>
      </c>
      <c r="D1478" s="357" t="s">
        <v>270</v>
      </c>
      <c r="E1478" s="353">
        <v>7293.98</v>
      </c>
      <c r="F1478" s="77"/>
    </row>
    <row r="1479" spans="1:6" ht="13.5">
      <c r="A1479" s="353">
        <v>98039</v>
      </c>
      <c r="B1479" s="357" t="s">
        <v>5954</v>
      </c>
      <c r="C1479" s="357" t="s">
        <v>129</v>
      </c>
      <c r="D1479" s="357" t="s">
        <v>270</v>
      </c>
      <c r="E1479" s="353">
        <v>2160.06</v>
      </c>
      <c r="F1479" s="77"/>
    </row>
    <row r="1480" spans="1:6" ht="13.5">
      <c r="A1480" s="353">
        <v>98040</v>
      </c>
      <c r="B1480" s="357" t="s">
        <v>5955</v>
      </c>
      <c r="C1480" s="357" t="s">
        <v>130</v>
      </c>
      <c r="D1480" s="357" t="s">
        <v>270</v>
      </c>
      <c r="E1480" s="353">
        <v>8239.51</v>
      </c>
      <c r="F1480" s="77"/>
    </row>
    <row r="1481" spans="1:6" ht="13.5">
      <c r="A1481" s="353">
        <v>98041</v>
      </c>
      <c r="B1481" s="357" t="s">
        <v>5956</v>
      </c>
      <c r="C1481" s="357" t="s">
        <v>129</v>
      </c>
      <c r="D1481" s="357" t="s">
        <v>270</v>
      </c>
      <c r="E1481" s="353">
        <v>2322.35</v>
      </c>
      <c r="F1481" s="77"/>
    </row>
    <row r="1482" spans="1:6" ht="13.5">
      <c r="A1482" s="353">
        <v>98042</v>
      </c>
      <c r="B1482" s="357" t="s">
        <v>5957</v>
      </c>
      <c r="C1482" s="357" t="s">
        <v>130</v>
      </c>
      <c r="D1482" s="357" t="s">
        <v>270</v>
      </c>
      <c r="E1482" s="353">
        <v>9185.07</v>
      </c>
      <c r="F1482" s="77"/>
    </row>
    <row r="1483" spans="1:6" ht="13.5">
      <c r="A1483" s="353">
        <v>98043</v>
      </c>
      <c r="B1483" s="357" t="s">
        <v>5958</v>
      </c>
      <c r="C1483" s="357" t="s">
        <v>129</v>
      </c>
      <c r="D1483" s="357" t="s">
        <v>270</v>
      </c>
      <c r="E1483" s="353">
        <v>2489.88</v>
      </c>
      <c r="F1483" s="77"/>
    </row>
    <row r="1484" spans="1:6" ht="13.5">
      <c r="A1484" s="353">
        <v>98044</v>
      </c>
      <c r="B1484" s="357" t="s">
        <v>5959</v>
      </c>
      <c r="C1484" s="357" t="s">
        <v>130</v>
      </c>
      <c r="D1484" s="357" t="s">
        <v>270</v>
      </c>
      <c r="E1484" s="353">
        <v>9350.17</v>
      </c>
      <c r="F1484" s="77"/>
    </row>
    <row r="1485" spans="1:6" ht="13.5">
      <c r="A1485" s="353">
        <v>98045</v>
      </c>
      <c r="B1485" s="357" t="s">
        <v>5960</v>
      </c>
      <c r="C1485" s="357" t="s">
        <v>129</v>
      </c>
      <c r="D1485" s="357" t="s">
        <v>270</v>
      </c>
      <c r="E1485" s="353">
        <v>2489.88</v>
      </c>
      <c r="F1485" s="77"/>
    </row>
    <row r="1486" spans="1:6" ht="13.5">
      <c r="A1486" s="353">
        <v>98046</v>
      </c>
      <c r="B1486" s="357" t="s">
        <v>5961</v>
      </c>
      <c r="C1486" s="357" t="s">
        <v>130</v>
      </c>
      <c r="D1486" s="357" t="s">
        <v>270</v>
      </c>
      <c r="E1486" s="353">
        <v>10420.68</v>
      </c>
      <c r="F1486" s="77"/>
    </row>
    <row r="1487" spans="1:6" ht="13.5">
      <c r="A1487" s="353">
        <v>98047</v>
      </c>
      <c r="B1487" s="357" t="s">
        <v>5962</v>
      </c>
      <c r="C1487" s="357" t="s">
        <v>129</v>
      </c>
      <c r="D1487" s="357" t="s">
        <v>270</v>
      </c>
      <c r="E1487" s="353">
        <v>2657.37</v>
      </c>
      <c r="F1487" s="77"/>
    </row>
    <row r="1488" spans="1:6" ht="13.5">
      <c r="A1488" s="353">
        <v>98048</v>
      </c>
      <c r="B1488" s="357" t="s">
        <v>5963</v>
      </c>
      <c r="C1488" s="357" t="s">
        <v>130</v>
      </c>
      <c r="D1488" s="357" t="s">
        <v>270</v>
      </c>
      <c r="E1488" s="353">
        <v>11663.68</v>
      </c>
      <c r="F1488" s="77"/>
    </row>
    <row r="1489" spans="1:6" ht="13.5">
      <c r="A1489" s="353">
        <v>98049</v>
      </c>
      <c r="B1489" s="357" t="s">
        <v>5964</v>
      </c>
      <c r="C1489" s="357" t="s">
        <v>129</v>
      </c>
      <c r="D1489" s="357" t="s">
        <v>270</v>
      </c>
      <c r="E1489" s="353">
        <v>2773.82</v>
      </c>
      <c r="F1489" s="77"/>
    </row>
    <row r="1490" spans="1:6" ht="13.5">
      <c r="A1490" s="353">
        <v>98050</v>
      </c>
      <c r="B1490" s="357" t="s">
        <v>5965</v>
      </c>
      <c r="C1490" s="357" t="s">
        <v>129</v>
      </c>
      <c r="D1490" s="357" t="s">
        <v>270</v>
      </c>
      <c r="E1490" s="353">
        <v>171.4</v>
      </c>
      <c r="F1490" s="77"/>
    </row>
    <row r="1491" spans="1:6" ht="13.5">
      <c r="A1491" s="353">
        <v>98051</v>
      </c>
      <c r="B1491" s="357" t="s">
        <v>5966</v>
      </c>
      <c r="C1491" s="357" t="s">
        <v>129</v>
      </c>
      <c r="D1491" s="357" t="s">
        <v>270</v>
      </c>
      <c r="E1491" s="353">
        <v>627.14</v>
      </c>
      <c r="F1491" s="77"/>
    </row>
    <row r="1492" spans="1:6" ht="13.5">
      <c r="A1492" s="353">
        <v>98405</v>
      </c>
      <c r="B1492" s="357" t="s">
        <v>6283</v>
      </c>
      <c r="C1492" s="357" t="s">
        <v>130</v>
      </c>
      <c r="D1492" s="357" t="s">
        <v>270</v>
      </c>
      <c r="E1492" s="353">
        <v>1692.46</v>
      </c>
      <c r="F1492" s="77"/>
    </row>
    <row r="1493" spans="1:6" ht="13.5">
      <c r="A1493" s="353">
        <v>98406</v>
      </c>
      <c r="B1493" s="357" t="s">
        <v>5967</v>
      </c>
      <c r="C1493" s="357" t="s">
        <v>130</v>
      </c>
      <c r="D1493" s="357" t="s">
        <v>270</v>
      </c>
      <c r="E1493" s="353">
        <v>4008.93</v>
      </c>
      <c r="F1493" s="77"/>
    </row>
    <row r="1494" spans="1:6" ht="13.5">
      <c r="A1494" s="353">
        <v>98407</v>
      </c>
      <c r="B1494" s="357" t="s">
        <v>5968</v>
      </c>
      <c r="C1494" s="357" t="s">
        <v>130</v>
      </c>
      <c r="D1494" s="357" t="s">
        <v>270</v>
      </c>
      <c r="E1494" s="353">
        <v>2624.04</v>
      </c>
      <c r="F1494" s="77"/>
    </row>
    <row r="1495" spans="1:6" ht="13.5">
      <c r="A1495" s="353">
        <v>98408</v>
      </c>
      <c r="B1495" s="357" t="s">
        <v>5969</v>
      </c>
      <c r="C1495" s="357" t="s">
        <v>130</v>
      </c>
      <c r="D1495" s="357" t="s">
        <v>270</v>
      </c>
      <c r="E1495" s="353">
        <v>3077.16</v>
      </c>
      <c r="F1495" s="77"/>
    </row>
    <row r="1496" spans="1:6" ht="13.5">
      <c r="A1496" s="353">
        <v>98409</v>
      </c>
      <c r="B1496" s="357" t="s">
        <v>5970</v>
      </c>
      <c r="C1496" s="357" t="s">
        <v>129</v>
      </c>
      <c r="D1496" s="357" t="s">
        <v>270</v>
      </c>
      <c r="E1496" s="353">
        <v>262.85000000000002</v>
      </c>
      <c r="F1496" s="77"/>
    </row>
    <row r="1497" spans="1:6" ht="13.5">
      <c r="A1497" s="353">
        <v>98414</v>
      </c>
      <c r="B1497" s="357" t="s">
        <v>5971</v>
      </c>
      <c r="C1497" s="357" t="s">
        <v>130</v>
      </c>
      <c r="D1497" s="357" t="s">
        <v>270</v>
      </c>
      <c r="E1497" s="353">
        <v>838.89</v>
      </c>
      <c r="F1497" s="77"/>
    </row>
    <row r="1498" spans="1:6" ht="13.5">
      <c r="A1498" s="353">
        <v>98415</v>
      </c>
      <c r="B1498" s="357" t="s">
        <v>5972</v>
      </c>
      <c r="C1498" s="357" t="s">
        <v>130</v>
      </c>
      <c r="D1498" s="357" t="s">
        <v>270</v>
      </c>
      <c r="E1498" s="353">
        <v>838.89</v>
      </c>
      <c r="F1498" s="77"/>
    </row>
    <row r="1499" spans="1:6" ht="13.5">
      <c r="A1499" s="353">
        <v>98416</v>
      </c>
      <c r="B1499" s="357" t="s">
        <v>5973</v>
      </c>
      <c r="C1499" s="357" t="s">
        <v>130</v>
      </c>
      <c r="D1499" s="357" t="s">
        <v>270</v>
      </c>
      <c r="E1499" s="353">
        <v>997.99</v>
      </c>
      <c r="F1499" s="77"/>
    </row>
    <row r="1500" spans="1:6" ht="13.5">
      <c r="A1500" s="353">
        <v>98417</v>
      </c>
      <c r="B1500" s="357" t="s">
        <v>5974</v>
      </c>
      <c r="C1500" s="357" t="s">
        <v>130</v>
      </c>
      <c r="D1500" s="357" t="s">
        <v>270</v>
      </c>
      <c r="E1500" s="353">
        <v>1157.0899999999999</v>
      </c>
      <c r="F1500" s="77"/>
    </row>
    <row r="1501" spans="1:6" ht="13.5">
      <c r="A1501" s="353">
        <v>98418</v>
      </c>
      <c r="B1501" s="357" t="s">
        <v>5975</v>
      </c>
      <c r="C1501" s="357" t="s">
        <v>130</v>
      </c>
      <c r="D1501" s="357" t="s">
        <v>270</v>
      </c>
      <c r="E1501" s="353">
        <v>1242.79</v>
      </c>
      <c r="F1501" s="77"/>
    </row>
    <row r="1502" spans="1:6" ht="13.5">
      <c r="A1502" s="353">
        <v>98419</v>
      </c>
      <c r="B1502" s="357" t="s">
        <v>5976</v>
      </c>
      <c r="C1502" s="357" t="s">
        <v>130</v>
      </c>
      <c r="D1502" s="357" t="s">
        <v>270</v>
      </c>
      <c r="E1502" s="353">
        <v>1328.49</v>
      </c>
      <c r="F1502" s="77"/>
    </row>
    <row r="1503" spans="1:6" ht="13.5">
      <c r="A1503" s="353">
        <v>98420</v>
      </c>
      <c r="B1503" s="357" t="s">
        <v>5977</v>
      </c>
      <c r="C1503" s="357" t="s">
        <v>130</v>
      </c>
      <c r="D1503" s="357" t="s">
        <v>270</v>
      </c>
      <c r="E1503" s="353">
        <v>1232.8699999999999</v>
      </c>
      <c r="F1503" s="77"/>
    </row>
    <row r="1504" spans="1:6" ht="13.5">
      <c r="A1504" s="353">
        <v>98421</v>
      </c>
      <c r="B1504" s="357" t="s">
        <v>5978</v>
      </c>
      <c r="C1504" s="357" t="s">
        <v>130</v>
      </c>
      <c r="D1504" s="357" t="s">
        <v>270</v>
      </c>
      <c r="E1504" s="353">
        <v>1391.97</v>
      </c>
      <c r="F1504" s="77"/>
    </row>
    <row r="1505" spans="1:6" ht="13.5">
      <c r="A1505" s="353">
        <v>98422</v>
      </c>
      <c r="B1505" s="357" t="s">
        <v>5979</v>
      </c>
      <c r="C1505" s="357" t="s">
        <v>130</v>
      </c>
      <c r="D1505" s="357" t="s">
        <v>270</v>
      </c>
      <c r="E1505" s="353">
        <v>1551.07</v>
      </c>
      <c r="F1505" s="77"/>
    </row>
    <row r="1506" spans="1:6" ht="13.5">
      <c r="A1506" s="353">
        <v>98423</v>
      </c>
      <c r="B1506" s="357" t="s">
        <v>5980</v>
      </c>
      <c r="C1506" s="357" t="s">
        <v>130</v>
      </c>
      <c r="D1506" s="357" t="s">
        <v>270</v>
      </c>
      <c r="E1506" s="353">
        <v>1636.77</v>
      </c>
      <c r="F1506" s="77"/>
    </row>
    <row r="1507" spans="1:6" ht="13.5">
      <c r="A1507" s="353">
        <v>98424</v>
      </c>
      <c r="B1507" s="357" t="s">
        <v>5981</v>
      </c>
      <c r="C1507" s="357" t="s">
        <v>130</v>
      </c>
      <c r="D1507" s="357" t="s">
        <v>270</v>
      </c>
      <c r="E1507" s="353">
        <v>1722.47</v>
      </c>
      <c r="F1507" s="77"/>
    </row>
    <row r="1508" spans="1:6" ht="13.5">
      <c r="A1508" s="353">
        <v>98425</v>
      </c>
      <c r="B1508" s="357" t="s">
        <v>5982</v>
      </c>
      <c r="C1508" s="357" t="s">
        <v>130</v>
      </c>
      <c r="D1508" s="357" t="s">
        <v>270</v>
      </c>
      <c r="E1508" s="353">
        <v>2004.05</v>
      </c>
      <c r="F1508" s="77"/>
    </row>
    <row r="1509" spans="1:6" ht="13.5">
      <c r="A1509" s="353">
        <v>98426</v>
      </c>
      <c r="B1509" s="357" t="s">
        <v>5983</v>
      </c>
      <c r="C1509" s="357" t="s">
        <v>130</v>
      </c>
      <c r="D1509" s="357" t="s">
        <v>270</v>
      </c>
      <c r="E1509" s="353">
        <v>2562.4899999999998</v>
      </c>
      <c r="F1509" s="77"/>
    </row>
    <row r="1510" spans="1:6" ht="13.5">
      <c r="A1510" s="353">
        <v>98427</v>
      </c>
      <c r="B1510" s="357" t="s">
        <v>5984</v>
      </c>
      <c r="C1510" s="357" t="s">
        <v>130</v>
      </c>
      <c r="D1510" s="357" t="s">
        <v>270</v>
      </c>
      <c r="E1510" s="353">
        <v>3120.94</v>
      </c>
      <c r="F1510" s="77"/>
    </row>
    <row r="1511" spans="1:6" ht="13.5">
      <c r="A1511" s="353">
        <v>98428</v>
      </c>
      <c r="B1511" s="357" t="s">
        <v>5985</v>
      </c>
      <c r="C1511" s="357" t="s">
        <v>130</v>
      </c>
      <c r="D1511" s="357" t="s">
        <v>270</v>
      </c>
      <c r="E1511" s="353">
        <v>3434.51</v>
      </c>
      <c r="F1511" s="77"/>
    </row>
    <row r="1512" spans="1:6" ht="13.5">
      <c r="A1512" s="353">
        <v>98429</v>
      </c>
      <c r="B1512" s="357" t="s">
        <v>5986</v>
      </c>
      <c r="C1512" s="357" t="s">
        <v>130</v>
      </c>
      <c r="D1512" s="357" t="s">
        <v>270</v>
      </c>
      <c r="E1512" s="353">
        <v>3748.08</v>
      </c>
      <c r="F1512" s="77"/>
    </row>
    <row r="1513" spans="1:6" ht="13.5">
      <c r="A1513" s="353">
        <v>98430</v>
      </c>
      <c r="B1513" s="357" t="s">
        <v>5987</v>
      </c>
      <c r="C1513" s="357" t="s">
        <v>130</v>
      </c>
      <c r="D1513" s="357" t="s">
        <v>270</v>
      </c>
      <c r="E1513" s="353">
        <v>2398.0300000000002</v>
      </c>
      <c r="F1513" s="77"/>
    </row>
    <row r="1514" spans="1:6" ht="13.5">
      <c r="A1514" s="353">
        <v>98431</v>
      </c>
      <c r="B1514" s="357" t="s">
        <v>5988</v>
      </c>
      <c r="C1514" s="357" t="s">
        <v>130</v>
      </c>
      <c r="D1514" s="357" t="s">
        <v>270</v>
      </c>
      <c r="E1514" s="353">
        <v>2956.47</v>
      </c>
      <c r="F1514" s="77"/>
    </row>
    <row r="1515" spans="1:6" ht="13.5">
      <c r="A1515" s="353">
        <v>98432</v>
      </c>
      <c r="B1515" s="357" t="s">
        <v>5989</v>
      </c>
      <c r="C1515" s="357" t="s">
        <v>130</v>
      </c>
      <c r="D1515" s="357" t="s">
        <v>270</v>
      </c>
      <c r="E1515" s="353">
        <v>3514.92</v>
      </c>
      <c r="F1515" s="77"/>
    </row>
    <row r="1516" spans="1:6" ht="13.5">
      <c r="A1516" s="353">
        <v>98433</v>
      </c>
      <c r="B1516" s="357" t="s">
        <v>5990</v>
      </c>
      <c r="C1516" s="357" t="s">
        <v>130</v>
      </c>
      <c r="D1516" s="357" t="s">
        <v>270</v>
      </c>
      <c r="E1516" s="353">
        <v>3828.49</v>
      </c>
      <c r="F1516" s="77"/>
    </row>
    <row r="1517" spans="1:6" ht="13.5">
      <c r="A1517" s="353">
        <v>98434</v>
      </c>
      <c r="B1517" s="357" t="s">
        <v>5991</v>
      </c>
      <c r="C1517" s="357" t="s">
        <v>130</v>
      </c>
      <c r="D1517" s="357" t="s">
        <v>270</v>
      </c>
      <c r="E1517" s="353">
        <v>4142.0600000000004</v>
      </c>
      <c r="F1517" s="77"/>
    </row>
    <row r="1518" spans="1:6" ht="13.5">
      <c r="A1518" s="353">
        <v>99240</v>
      </c>
      <c r="B1518" s="357" t="s">
        <v>6284</v>
      </c>
      <c r="C1518" s="357" t="s">
        <v>129</v>
      </c>
      <c r="D1518" s="357" t="s">
        <v>270</v>
      </c>
      <c r="E1518" s="353">
        <v>348.51</v>
      </c>
      <c r="F1518" s="77"/>
    </row>
    <row r="1519" spans="1:6" ht="13.5">
      <c r="A1519" s="353">
        <v>99241</v>
      </c>
      <c r="B1519" s="357" t="s">
        <v>6285</v>
      </c>
      <c r="C1519" s="357" t="s">
        <v>129</v>
      </c>
      <c r="D1519" s="357" t="s">
        <v>270</v>
      </c>
      <c r="E1519" s="353">
        <v>1107.71</v>
      </c>
      <c r="F1519" s="77"/>
    </row>
    <row r="1520" spans="1:6" ht="13.5">
      <c r="A1520" s="353">
        <v>99242</v>
      </c>
      <c r="B1520" s="357" t="s">
        <v>6286</v>
      </c>
      <c r="C1520" s="357" t="s">
        <v>130</v>
      </c>
      <c r="D1520" s="357" t="s">
        <v>270</v>
      </c>
      <c r="E1520" s="353">
        <v>1934.59</v>
      </c>
      <c r="F1520" s="77"/>
    </row>
    <row r="1521" spans="1:6" ht="13.5">
      <c r="A1521" s="353">
        <v>99243</v>
      </c>
      <c r="B1521" s="357" t="s">
        <v>6287</v>
      </c>
      <c r="C1521" s="357" t="s">
        <v>129</v>
      </c>
      <c r="D1521" s="357" t="s">
        <v>270</v>
      </c>
      <c r="E1521" s="353">
        <v>1061.23</v>
      </c>
      <c r="F1521" s="77"/>
    </row>
    <row r="1522" spans="1:6" ht="13.5">
      <c r="A1522" s="353">
        <v>99244</v>
      </c>
      <c r="B1522" s="357" t="s">
        <v>6288</v>
      </c>
      <c r="C1522" s="357" t="s">
        <v>130</v>
      </c>
      <c r="D1522" s="357" t="s">
        <v>270</v>
      </c>
      <c r="E1522" s="353">
        <v>3192.75</v>
      </c>
      <c r="F1522" s="77"/>
    </row>
    <row r="1523" spans="1:6" ht="13.5">
      <c r="A1523" s="353">
        <v>99246</v>
      </c>
      <c r="B1523" s="357" t="s">
        <v>6289</v>
      </c>
      <c r="C1523" s="357" t="s">
        <v>129</v>
      </c>
      <c r="D1523" s="357" t="s">
        <v>270</v>
      </c>
      <c r="E1523" s="353">
        <v>545.5</v>
      </c>
      <c r="F1523" s="77"/>
    </row>
    <row r="1524" spans="1:6" ht="13.5">
      <c r="A1524" s="353">
        <v>99247</v>
      </c>
      <c r="B1524" s="357" t="s">
        <v>6290</v>
      </c>
      <c r="C1524" s="357" t="s">
        <v>129</v>
      </c>
      <c r="D1524" s="357" t="s">
        <v>270</v>
      </c>
      <c r="E1524" s="353">
        <v>1263.6400000000001</v>
      </c>
      <c r="F1524" s="77"/>
    </row>
    <row r="1525" spans="1:6" ht="13.5">
      <c r="A1525" s="353">
        <v>99248</v>
      </c>
      <c r="B1525" s="357" t="s">
        <v>6291</v>
      </c>
      <c r="C1525" s="357" t="s">
        <v>130</v>
      </c>
      <c r="D1525" s="357" t="s">
        <v>270</v>
      </c>
      <c r="E1525" s="353">
        <v>2466.2399999999998</v>
      </c>
      <c r="F1525" s="77"/>
    </row>
    <row r="1526" spans="1:6" ht="13.5">
      <c r="A1526" s="353">
        <v>99249</v>
      </c>
      <c r="B1526" s="357" t="s">
        <v>6292</v>
      </c>
      <c r="C1526" s="357" t="s">
        <v>129</v>
      </c>
      <c r="D1526" s="357" t="s">
        <v>270</v>
      </c>
      <c r="E1526" s="353">
        <v>1298.03</v>
      </c>
      <c r="F1526" s="77"/>
    </row>
    <row r="1527" spans="1:6" ht="13.5">
      <c r="A1527" s="353">
        <v>99252</v>
      </c>
      <c r="B1527" s="357" t="s">
        <v>6293</v>
      </c>
      <c r="C1527" s="357" t="s">
        <v>130</v>
      </c>
      <c r="D1527" s="357" t="s">
        <v>270</v>
      </c>
      <c r="E1527" s="353">
        <v>1672.21</v>
      </c>
      <c r="F1527" s="77"/>
    </row>
    <row r="1528" spans="1:6" ht="13.5">
      <c r="A1528" s="353">
        <v>99254</v>
      </c>
      <c r="B1528" s="357" t="s">
        <v>6294</v>
      </c>
      <c r="C1528" s="357" t="s">
        <v>129</v>
      </c>
      <c r="D1528" s="357" t="s">
        <v>270</v>
      </c>
      <c r="E1528" s="353">
        <v>795.85</v>
      </c>
      <c r="F1528" s="77"/>
    </row>
    <row r="1529" spans="1:6" ht="13.5">
      <c r="A1529" s="353">
        <v>99256</v>
      </c>
      <c r="B1529" s="357" t="s">
        <v>6295</v>
      </c>
      <c r="C1529" s="357" t="s">
        <v>130</v>
      </c>
      <c r="D1529" s="357" t="s">
        <v>270</v>
      </c>
      <c r="E1529" s="353">
        <v>3747.72</v>
      </c>
      <c r="F1529" s="77"/>
    </row>
    <row r="1530" spans="1:6" ht="13.5">
      <c r="A1530" s="353">
        <v>99259</v>
      </c>
      <c r="B1530" s="357" t="s">
        <v>6296</v>
      </c>
      <c r="C1530" s="357" t="s">
        <v>130</v>
      </c>
      <c r="D1530" s="357" t="s">
        <v>270</v>
      </c>
      <c r="E1530" s="353">
        <v>2113.1</v>
      </c>
      <c r="F1530" s="77"/>
    </row>
    <row r="1531" spans="1:6" ht="13.5">
      <c r="A1531" s="353">
        <v>99261</v>
      </c>
      <c r="B1531" s="357" t="s">
        <v>6297</v>
      </c>
      <c r="C1531" s="357" t="s">
        <v>129</v>
      </c>
      <c r="D1531" s="357" t="s">
        <v>270</v>
      </c>
      <c r="E1531" s="353">
        <v>951.78</v>
      </c>
      <c r="F1531" s="77"/>
    </row>
    <row r="1532" spans="1:6" ht="13.5">
      <c r="A1532" s="353">
        <v>99263</v>
      </c>
      <c r="B1532" s="357" t="s">
        <v>6298</v>
      </c>
      <c r="C1532" s="357" t="s">
        <v>129</v>
      </c>
      <c r="D1532" s="357" t="s">
        <v>270</v>
      </c>
      <c r="E1532" s="353">
        <v>1419.6</v>
      </c>
      <c r="F1532" s="77"/>
    </row>
    <row r="1533" spans="1:6" ht="13.5">
      <c r="A1533" s="353">
        <v>99265</v>
      </c>
      <c r="B1533" s="357" t="s">
        <v>6299</v>
      </c>
      <c r="C1533" s="357" t="s">
        <v>130</v>
      </c>
      <c r="D1533" s="357" t="s">
        <v>270</v>
      </c>
      <c r="E1533" s="353">
        <v>2553.9299999999998</v>
      </c>
      <c r="F1533" s="77"/>
    </row>
    <row r="1534" spans="1:6" ht="13.5">
      <c r="A1534" s="353">
        <v>99266</v>
      </c>
      <c r="B1534" s="357" t="s">
        <v>6300</v>
      </c>
      <c r="C1534" s="357" t="s">
        <v>129</v>
      </c>
      <c r="D1534" s="357" t="s">
        <v>270</v>
      </c>
      <c r="E1534" s="353">
        <v>1107.71</v>
      </c>
      <c r="F1534" s="77"/>
    </row>
    <row r="1535" spans="1:6" ht="13.5">
      <c r="A1535" s="353">
        <v>99267</v>
      </c>
      <c r="B1535" s="357" t="s">
        <v>6301</v>
      </c>
      <c r="C1535" s="357" t="s">
        <v>130</v>
      </c>
      <c r="D1535" s="357" t="s">
        <v>270</v>
      </c>
      <c r="E1535" s="353">
        <v>2994.79</v>
      </c>
      <c r="F1535" s="77"/>
    </row>
    <row r="1536" spans="1:6" ht="13.5">
      <c r="A1536" s="353">
        <v>99269</v>
      </c>
      <c r="B1536" s="357" t="s">
        <v>6302</v>
      </c>
      <c r="C1536" s="357" t="s">
        <v>129</v>
      </c>
      <c r="D1536" s="357" t="s">
        <v>270</v>
      </c>
      <c r="E1536" s="353">
        <v>1263.6400000000001</v>
      </c>
      <c r="F1536" s="77"/>
    </row>
    <row r="1537" spans="1:6" ht="13.5">
      <c r="A1537" s="353">
        <v>99271</v>
      </c>
      <c r="B1537" s="357" t="s">
        <v>6303</v>
      </c>
      <c r="C1537" s="357" t="s">
        <v>130</v>
      </c>
      <c r="D1537" s="357" t="s">
        <v>270</v>
      </c>
      <c r="E1537" s="353">
        <v>4302.59</v>
      </c>
      <c r="F1537" s="77"/>
    </row>
    <row r="1538" spans="1:6" ht="13.5">
      <c r="A1538" s="353">
        <v>99272</v>
      </c>
      <c r="B1538" s="357" t="s">
        <v>6304</v>
      </c>
      <c r="C1538" s="357" t="s">
        <v>130</v>
      </c>
      <c r="D1538" s="357" t="s">
        <v>270</v>
      </c>
      <c r="E1538" s="353">
        <v>712.2</v>
      </c>
      <c r="F1538" s="77"/>
    </row>
    <row r="1539" spans="1:6" ht="13.5">
      <c r="A1539" s="353">
        <v>99273</v>
      </c>
      <c r="B1539" s="357" t="s">
        <v>6305</v>
      </c>
      <c r="C1539" s="357" t="s">
        <v>130</v>
      </c>
      <c r="D1539" s="357" t="s">
        <v>270</v>
      </c>
      <c r="E1539" s="353">
        <v>1014.35</v>
      </c>
      <c r="F1539" s="77"/>
    </row>
    <row r="1540" spans="1:6" ht="13.5">
      <c r="A1540" s="353">
        <v>99274</v>
      </c>
      <c r="B1540" s="357" t="s">
        <v>6306</v>
      </c>
      <c r="C1540" s="357" t="s">
        <v>130</v>
      </c>
      <c r="D1540" s="357" t="s">
        <v>270</v>
      </c>
      <c r="E1540" s="353">
        <v>3458.36</v>
      </c>
      <c r="F1540" s="77"/>
    </row>
    <row r="1541" spans="1:6" ht="13.5">
      <c r="A1541" s="353">
        <v>99276</v>
      </c>
      <c r="B1541" s="357" t="s">
        <v>6307</v>
      </c>
      <c r="C1541" s="357" t="s">
        <v>129</v>
      </c>
      <c r="D1541" s="357" t="s">
        <v>270</v>
      </c>
      <c r="E1541" s="353">
        <v>1575.53</v>
      </c>
      <c r="F1541" s="77"/>
    </row>
    <row r="1542" spans="1:6" ht="13.5">
      <c r="A1542" s="353">
        <v>99277</v>
      </c>
      <c r="B1542" s="357" t="s">
        <v>6308</v>
      </c>
      <c r="C1542" s="357" t="s">
        <v>129</v>
      </c>
      <c r="D1542" s="357" t="s">
        <v>270</v>
      </c>
      <c r="E1542" s="353">
        <v>1419.6</v>
      </c>
      <c r="F1542" s="77"/>
    </row>
    <row r="1543" spans="1:6" ht="13.5">
      <c r="A1543" s="353">
        <v>99278</v>
      </c>
      <c r="B1543" s="357" t="s">
        <v>6309</v>
      </c>
      <c r="C1543" s="357" t="s">
        <v>129</v>
      </c>
      <c r="D1543" s="357" t="s">
        <v>270</v>
      </c>
      <c r="E1543" s="353">
        <v>257.85000000000002</v>
      </c>
      <c r="F1543" s="77"/>
    </row>
    <row r="1544" spans="1:6" ht="13.5">
      <c r="A1544" s="353">
        <v>99279</v>
      </c>
      <c r="B1544" s="357" t="s">
        <v>6310</v>
      </c>
      <c r="C1544" s="357" t="s">
        <v>130</v>
      </c>
      <c r="D1544" s="357" t="s">
        <v>270</v>
      </c>
      <c r="E1544" s="353">
        <v>3902.04</v>
      </c>
      <c r="F1544" s="77"/>
    </row>
    <row r="1545" spans="1:6" ht="13.5">
      <c r="A1545" s="353">
        <v>99280</v>
      </c>
      <c r="B1545" s="357" t="s">
        <v>6311</v>
      </c>
      <c r="C1545" s="357" t="s">
        <v>130</v>
      </c>
      <c r="D1545" s="357" t="s">
        <v>270</v>
      </c>
      <c r="E1545" s="353">
        <v>1325.91</v>
      </c>
      <c r="F1545" s="77"/>
    </row>
    <row r="1546" spans="1:6" ht="13.5">
      <c r="A1546" s="353">
        <v>99281</v>
      </c>
      <c r="B1546" s="357" t="s">
        <v>6312</v>
      </c>
      <c r="C1546" s="357" t="s">
        <v>129</v>
      </c>
      <c r="D1546" s="357" t="s">
        <v>270</v>
      </c>
      <c r="E1546" s="353">
        <v>1575.53</v>
      </c>
      <c r="F1546" s="77"/>
    </row>
    <row r="1547" spans="1:6" ht="13.5">
      <c r="A1547" s="353">
        <v>99282</v>
      </c>
      <c r="B1547" s="357" t="s">
        <v>6313</v>
      </c>
      <c r="C1547" s="357" t="s">
        <v>129</v>
      </c>
      <c r="D1547" s="357" t="s">
        <v>270</v>
      </c>
      <c r="E1547" s="353">
        <v>1757.07</v>
      </c>
      <c r="F1547" s="77"/>
    </row>
    <row r="1548" spans="1:6" ht="13.5">
      <c r="A1548" s="353">
        <v>99283</v>
      </c>
      <c r="B1548" s="357" t="s">
        <v>6314</v>
      </c>
      <c r="C1548" s="357" t="s">
        <v>129</v>
      </c>
      <c r="D1548" s="357" t="s">
        <v>270</v>
      </c>
      <c r="E1548" s="353">
        <v>745.49</v>
      </c>
      <c r="F1548" s="77"/>
    </row>
    <row r="1549" spans="1:6" ht="13.5">
      <c r="A1549" s="353">
        <v>99284</v>
      </c>
      <c r="B1549" s="357" t="s">
        <v>6315</v>
      </c>
      <c r="C1549" s="357" t="s">
        <v>130</v>
      </c>
      <c r="D1549" s="357" t="s">
        <v>270</v>
      </c>
      <c r="E1549" s="353">
        <v>4857.58</v>
      </c>
      <c r="F1549" s="77"/>
    </row>
    <row r="1550" spans="1:6" ht="13.5">
      <c r="A1550" s="353">
        <v>99286</v>
      </c>
      <c r="B1550" s="357" t="s">
        <v>6316</v>
      </c>
      <c r="C1550" s="357" t="s">
        <v>130</v>
      </c>
      <c r="D1550" s="357" t="s">
        <v>270</v>
      </c>
      <c r="E1550" s="353">
        <v>4345.8100000000004</v>
      </c>
      <c r="F1550" s="77"/>
    </row>
    <row r="1551" spans="1:6" ht="13.5">
      <c r="A1551" s="353">
        <v>99287</v>
      </c>
      <c r="B1551" s="357" t="s">
        <v>6317</v>
      </c>
      <c r="C1551" s="357" t="s">
        <v>130</v>
      </c>
      <c r="D1551" s="357" t="s">
        <v>270</v>
      </c>
      <c r="E1551" s="353">
        <v>6129.8</v>
      </c>
      <c r="F1551" s="77"/>
    </row>
    <row r="1552" spans="1:6" ht="13.5">
      <c r="A1552" s="353">
        <v>99288</v>
      </c>
      <c r="B1552" s="357" t="s">
        <v>6318</v>
      </c>
      <c r="C1552" s="357" t="s">
        <v>129</v>
      </c>
      <c r="D1552" s="357" t="s">
        <v>270</v>
      </c>
      <c r="E1552" s="353">
        <v>311.64</v>
      </c>
      <c r="F1552" s="77"/>
    </row>
    <row r="1553" spans="1:6" ht="13.5">
      <c r="A1553" s="353">
        <v>99289</v>
      </c>
      <c r="B1553" s="357" t="s">
        <v>6319</v>
      </c>
      <c r="C1553" s="357" t="s">
        <v>129</v>
      </c>
      <c r="D1553" s="357" t="s">
        <v>270</v>
      </c>
      <c r="E1553" s="353">
        <v>1731.47</v>
      </c>
      <c r="F1553" s="77"/>
    </row>
    <row r="1554" spans="1:6" ht="13.5">
      <c r="A1554" s="353">
        <v>99290</v>
      </c>
      <c r="B1554" s="357" t="s">
        <v>6320</v>
      </c>
      <c r="C1554" s="357" t="s">
        <v>130</v>
      </c>
      <c r="D1554" s="357" t="s">
        <v>270</v>
      </c>
      <c r="E1554" s="353">
        <v>2619.9</v>
      </c>
      <c r="F1554" s="77"/>
    </row>
    <row r="1555" spans="1:6" ht="13.5">
      <c r="A1555" s="353">
        <v>99291</v>
      </c>
      <c r="B1555" s="357" t="s">
        <v>6321</v>
      </c>
      <c r="C1555" s="357" t="s">
        <v>129</v>
      </c>
      <c r="D1555" s="357" t="s">
        <v>270</v>
      </c>
      <c r="E1555" s="353">
        <v>1731.47</v>
      </c>
      <c r="F1555" s="77"/>
    </row>
    <row r="1556" spans="1:6" ht="13.5">
      <c r="A1556" s="353">
        <v>99292</v>
      </c>
      <c r="B1556" s="357" t="s">
        <v>6322</v>
      </c>
      <c r="C1556" s="357" t="s">
        <v>130</v>
      </c>
      <c r="D1556" s="357" t="s">
        <v>270</v>
      </c>
      <c r="E1556" s="353">
        <v>1631.19</v>
      </c>
      <c r="F1556" s="77"/>
    </row>
    <row r="1557" spans="1:6" ht="13.5">
      <c r="A1557" s="353">
        <v>99293</v>
      </c>
      <c r="B1557" s="357" t="s">
        <v>6323</v>
      </c>
      <c r="C1557" s="357" t="s">
        <v>129</v>
      </c>
      <c r="D1557" s="357" t="s">
        <v>270</v>
      </c>
      <c r="E1557" s="353">
        <v>903.35</v>
      </c>
      <c r="F1557" s="77"/>
    </row>
    <row r="1558" spans="1:6" ht="13.5">
      <c r="A1558" s="353">
        <v>99294</v>
      </c>
      <c r="B1558" s="357" t="s">
        <v>6324</v>
      </c>
      <c r="C1558" s="357" t="s">
        <v>130</v>
      </c>
      <c r="D1558" s="357" t="s">
        <v>270</v>
      </c>
      <c r="E1558" s="353">
        <v>5412.51</v>
      </c>
      <c r="F1558" s="77"/>
    </row>
    <row r="1559" spans="1:6" ht="13.5">
      <c r="A1559" s="353">
        <v>99296</v>
      </c>
      <c r="B1559" s="357" t="s">
        <v>6325</v>
      </c>
      <c r="C1559" s="357" t="s">
        <v>129</v>
      </c>
      <c r="D1559" s="357" t="s">
        <v>270</v>
      </c>
      <c r="E1559" s="353">
        <v>1913.01</v>
      </c>
      <c r="F1559" s="77"/>
    </row>
    <row r="1560" spans="1:6" ht="13.5">
      <c r="A1560" s="353">
        <v>99297</v>
      </c>
      <c r="B1560" s="357" t="s">
        <v>6326</v>
      </c>
      <c r="C1560" s="357" t="s">
        <v>129</v>
      </c>
      <c r="D1560" s="357" t="s">
        <v>270</v>
      </c>
      <c r="E1560" s="353">
        <v>1908.59</v>
      </c>
      <c r="F1560" s="77"/>
    </row>
    <row r="1561" spans="1:6" ht="13.5">
      <c r="A1561" s="353">
        <v>99298</v>
      </c>
      <c r="B1561" s="357" t="s">
        <v>6327</v>
      </c>
      <c r="C1561" s="357" t="s">
        <v>130</v>
      </c>
      <c r="D1561" s="357" t="s">
        <v>270</v>
      </c>
      <c r="E1561" s="353">
        <v>6925.8</v>
      </c>
      <c r="F1561" s="77"/>
    </row>
    <row r="1562" spans="1:6" ht="13.5">
      <c r="A1562" s="353">
        <v>99299</v>
      </c>
      <c r="B1562" s="357" t="s">
        <v>6328</v>
      </c>
      <c r="C1562" s="357" t="s">
        <v>129</v>
      </c>
      <c r="D1562" s="357" t="s">
        <v>270</v>
      </c>
      <c r="E1562" s="353">
        <v>2068.88</v>
      </c>
      <c r="F1562" s="77"/>
    </row>
    <row r="1563" spans="1:6" ht="13.5">
      <c r="A1563" s="353">
        <v>99300</v>
      </c>
      <c r="B1563" s="357" t="s">
        <v>6329</v>
      </c>
      <c r="C1563" s="357" t="s">
        <v>130</v>
      </c>
      <c r="D1563" s="357" t="s">
        <v>270</v>
      </c>
      <c r="E1563" s="353">
        <v>7721.83</v>
      </c>
      <c r="F1563" s="77"/>
    </row>
    <row r="1564" spans="1:6" ht="13.5">
      <c r="A1564" s="353">
        <v>99301</v>
      </c>
      <c r="B1564" s="357" t="s">
        <v>6330</v>
      </c>
      <c r="C1564" s="357" t="s">
        <v>130</v>
      </c>
      <c r="D1564" s="357" t="s">
        <v>270</v>
      </c>
      <c r="E1564" s="353">
        <v>3856.04</v>
      </c>
      <c r="F1564" s="77"/>
    </row>
    <row r="1565" spans="1:6" ht="13.5">
      <c r="A1565" s="353">
        <v>99302</v>
      </c>
      <c r="B1565" s="357" t="s">
        <v>6331</v>
      </c>
      <c r="C1565" s="357" t="s">
        <v>129</v>
      </c>
      <c r="D1565" s="357" t="s">
        <v>270</v>
      </c>
      <c r="E1565" s="353">
        <v>2229.23</v>
      </c>
      <c r="F1565" s="77"/>
    </row>
    <row r="1566" spans="1:6" ht="13.5">
      <c r="A1566" s="353">
        <v>99303</v>
      </c>
      <c r="B1566" s="357" t="s">
        <v>6332</v>
      </c>
      <c r="C1566" s="357" t="s">
        <v>130</v>
      </c>
      <c r="D1566" s="357" t="s">
        <v>270</v>
      </c>
      <c r="E1566" s="353">
        <v>7077.18</v>
      </c>
      <c r="F1566" s="77"/>
    </row>
    <row r="1567" spans="1:6" ht="13.5">
      <c r="A1567" s="353">
        <v>99304</v>
      </c>
      <c r="B1567" s="357" t="s">
        <v>6333</v>
      </c>
      <c r="C1567" s="357" t="s">
        <v>129</v>
      </c>
      <c r="D1567" s="357" t="s">
        <v>270</v>
      </c>
      <c r="E1567" s="353">
        <v>2073.3000000000002</v>
      </c>
      <c r="F1567" s="77"/>
    </row>
    <row r="1568" spans="1:6" ht="13.5">
      <c r="A1568" s="353">
        <v>99305</v>
      </c>
      <c r="B1568" s="357" t="s">
        <v>6334</v>
      </c>
      <c r="C1568" s="357" t="s">
        <v>130</v>
      </c>
      <c r="D1568" s="357" t="s">
        <v>270</v>
      </c>
      <c r="E1568" s="353">
        <v>7992.74</v>
      </c>
      <c r="F1568" s="77"/>
    </row>
    <row r="1569" spans="1:6" ht="13.5">
      <c r="A1569" s="353">
        <v>99306</v>
      </c>
      <c r="B1569" s="357" t="s">
        <v>6335</v>
      </c>
      <c r="C1569" s="357" t="s">
        <v>129</v>
      </c>
      <c r="D1569" s="357" t="s">
        <v>270</v>
      </c>
      <c r="E1569" s="353">
        <v>2229.23</v>
      </c>
      <c r="F1569" s="77"/>
    </row>
    <row r="1570" spans="1:6" ht="13.5">
      <c r="A1570" s="353">
        <v>99307</v>
      </c>
      <c r="B1570" s="357" t="s">
        <v>6336</v>
      </c>
      <c r="C1570" s="357" t="s">
        <v>129</v>
      </c>
      <c r="D1570" s="357" t="s">
        <v>270</v>
      </c>
      <c r="E1570" s="353">
        <v>1440.78</v>
      </c>
      <c r="F1570" s="77"/>
    </row>
    <row r="1571" spans="1:6" ht="13.5">
      <c r="A1571" s="353">
        <v>99308</v>
      </c>
      <c r="B1571" s="357" t="s">
        <v>6337</v>
      </c>
      <c r="C1571" s="357" t="s">
        <v>130</v>
      </c>
      <c r="D1571" s="357" t="s">
        <v>270</v>
      </c>
      <c r="E1571" s="353">
        <v>8908.34</v>
      </c>
      <c r="F1571" s="77"/>
    </row>
    <row r="1572" spans="1:6" ht="13.5">
      <c r="A1572" s="353">
        <v>99309</v>
      </c>
      <c r="B1572" s="357" t="s">
        <v>6338</v>
      </c>
      <c r="C1572" s="357" t="s">
        <v>129</v>
      </c>
      <c r="D1572" s="357" t="s">
        <v>270</v>
      </c>
      <c r="E1572" s="353">
        <v>2389.61</v>
      </c>
      <c r="F1572" s="77"/>
    </row>
    <row r="1573" spans="1:6" ht="13.5">
      <c r="A1573" s="353">
        <v>99310</v>
      </c>
      <c r="B1573" s="357" t="s">
        <v>6339</v>
      </c>
      <c r="C1573" s="357" t="s">
        <v>130</v>
      </c>
      <c r="D1573" s="357" t="s">
        <v>270</v>
      </c>
      <c r="E1573" s="353">
        <v>9065.4699999999993</v>
      </c>
      <c r="F1573" s="77"/>
    </row>
    <row r="1574" spans="1:6" ht="13.5">
      <c r="A1574" s="353">
        <v>99311</v>
      </c>
      <c r="B1574" s="357" t="s">
        <v>6340</v>
      </c>
      <c r="C1574" s="357" t="s">
        <v>129</v>
      </c>
      <c r="D1574" s="357" t="s">
        <v>270</v>
      </c>
      <c r="E1574" s="353">
        <v>2389.61</v>
      </c>
      <c r="F1574" s="77"/>
    </row>
    <row r="1575" spans="1:6" ht="13.5">
      <c r="A1575" s="353">
        <v>99312</v>
      </c>
      <c r="B1575" s="357" t="s">
        <v>6341</v>
      </c>
      <c r="C1575" s="357" t="s">
        <v>130</v>
      </c>
      <c r="D1575" s="357" t="s">
        <v>270</v>
      </c>
      <c r="E1575" s="353">
        <v>4515.75</v>
      </c>
      <c r="F1575" s="77"/>
    </row>
    <row r="1576" spans="1:6" ht="13.5">
      <c r="A1576" s="353">
        <v>99313</v>
      </c>
      <c r="B1576" s="357" t="s">
        <v>6342</v>
      </c>
      <c r="C1576" s="357" t="s">
        <v>130</v>
      </c>
      <c r="D1576" s="357" t="s">
        <v>270</v>
      </c>
      <c r="E1576" s="353">
        <v>10101.4</v>
      </c>
      <c r="F1576" s="77"/>
    </row>
    <row r="1577" spans="1:6" ht="13.5">
      <c r="A1577" s="353">
        <v>99314</v>
      </c>
      <c r="B1577" s="357" t="s">
        <v>6343</v>
      </c>
      <c r="C1577" s="357" t="s">
        <v>129</v>
      </c>
      <c r="D1577" s="357" t="s">
        <v>270</v>
      </c>
      <c r="E1577" s="353">
        <v>2549.9499999999998</v>
      </c>
      <c r="F1577" s="77"/>
    </row>
    <row r="1578" spans="1:6" ht="13.5">
      <c r="A1578" s="353">
        <v>99315</v>
      </c>
      <c r="B1578" s="357" t="s">
        <v>6344</v>
      </c>
      <c r="C1578" s="357" t="s">
        <v>130</v>
      </c>
      <c r="D1578" s="357" t="s">
        <v>270</v>
      </c>
      <c r="E1578" s="353">
        <v>11301.2</v>
      </c>
      <c r="F1578" s="77"/>
    </row>
    <row r="1579" spans="1:6" ht="13.5">
      <c r="A1579" s="353">
        <v>99317</v>
      </c>
      <c r="B1579" s="357" t="s">
        <v>6345</v>
      </c>
      <c r="C1579" s="357" t="s">
        <v>129</v>
      </c>
      <c r="D1579" s="357" t="s">
        <v>270</v>
      </c>
      <c r="E1579" s="353">
        <v>1596.72</v>
      </c>
      <c r="F1579" s="77"/>
    </row>
    <row r="1580" spans="1:6" ht="13.5">
      <c r="A1580" s="353">
        <v>99318</v>
      </c>
      <c r="B1580" s="357" t="s">
        <v>6346</v>
      </c>
      <c r="C1580" s="357" t="s">
        <v>129</v>
      </c>
      <c r="D1580" s="357" t="s">
        <v>270</v>
      </c>
      <c r="E1580" s="353">
        <v>169.15</v>
      </c>
      <c r="F1580" s="77"/>
    </row>
    <row r="1581" spans="1:6" ht="13.5">
      <c r="A1581" s="353">
        <v>99319</v>
      </c>
      <c r="B1581" s="357" t="s">
        <v>6347</v>
      </c>
      <c r="C1581" s="357" t="s">
        <v>129</v>
      </c>
      <c r="D1581" s="357" t="s">
        <v>270</v>
      </c>
      <c r="E1581" s="353">
        <v>590.23</v>
      </c>
      <c r="F1581" s="77"/>
    </row>
    <row r="1582" spans="1:6" ht="13.5">
      <c r="A1582" s="353">
        <v>99320</v>
      </c>
      <c r="B1582" s="357" t="s">
        <v>6348</v>
      </c>
      <c r="C1582" s="357" t="s">
        <v>130</v>
      </c>
      <c r="D1582" s="357" t="s">
        <v>270</v>
      </c>
      <c r="E1582" s="353">
        <v>5216.18</v>
      </c>
      <c r="F1582" s="77"/>
    </row>
    <row r="1583" spans="1:6" ht="13.5">
      <c r="A1583" s="353">
        <v>99321</v>
      </c>
      <c r="B1583" s="357" t="s">
        <v>6349</v>
      </c>
      <c r="C1583" s="357" t="s">
        <v>129</v>
      </c>
      <c r="D1583" s="357" t="s">
        <v>270</v>
      </c>
      <c r="E1583" s="353">
        <v>1752.65</v>
      </c>
      <c r="F1583" s="77"/>
    </row>
    <row r="1584" spans="1:6" ht="13.5">
      <c r="A1584" s="353">
        <v>99322</v>
      </c>
      <c r="B1584" s="357" t="s">
        <v>6350</v>
      </c>
      <c r="C1584" s="357" t="s">
        <v>130</v>
      </c>
      <c r="D1584" s="357" t="s">
        <v>270</v>
      </c>
      <c r="E1584" s="353">
        <v>5880.93</v>
      </c>
      <c r="F1584" s="77"/>
    </row>
    <row r="1585" spans="1:6" ht="13.5">
      <c r="A1585" s="353">
        <v>99323</v>
      </c>
      <c r="B1585" s="357" t="s">
        <v>6351</v>
      </c>
      <c r="C1585" s="357" t="s">
        <v>129</v>
      </c>
      <c r="D1585" s="357" t="s">
        <v>270</v>
      </c>
      <c r="E1585" s="353">
        <v>1908.59</v>
      </c>
      <c r="F1585" s="77"/>
    </row>
    <row r="1586" spans="1:6" ht="13.5">
      <c r="A1586" s="353">
        <v>99324</v>
      </c>
      <c r="B1586" s="357" t="s">
        <v>6352</v>
      </c>
      <c r="C1586" s="357" t="s">
        <v>130</v>
      </c>
      <c r="D1586" s="357" t="s">
        <v>270</v>
      </c>
      <c r="E1586" s="353">
        <v>6545.62</v>
      </c>
      <c r="F1586" s="77"/>
    </row>
    <row r="1587" spans="1:6" ht="13.5">
      <c r="A1587" s="353">
        <v>99325</v>
      </c>
      <c r="B1587" s="357" t="s">
        <v>6353</v>
      </c>
      <c r="C1587" s="357" t="s">
        <v>129</v>
      </c>
      <c r="D1587" s="357" t="s">
        <v>270</v>
      </c>
      <c r="E1587" s="353">
        <v>2068.88</v>
      </c>
      <c r="F1587" s="77"/>
    </row>
    <row r="1588" spans="1:6" ht="13.5">
      <c r="A1588" s="353">
        <v>99326</v>
      </c>
      <c r="B1588" s="357" t="s">
        <v>6354</v>
      </c>
      <c r="C1588" s="357" t="s">
        <v>130</v>
      </c>
      <c r="D1588" s="357" t="s">
        <v>270</v>
      </c>
      <c r="E1588" s="353">
        <v>5333.82</v>
      </c>
      <c r="F1588" s="77"/>
    </row>
    <row r="1589" spans="1:6" ht="13.5">
      <c r="A1589" s="353">
        <v>99327</v>
      </c>
      <c r="B1589" s="357" t="s">
        <v>6355</v>
      </c>
      <c r="C1589" s="357" t="s">
        <v>129</v>
      </c>
      <c r="D1589" s="357" t="s">
        <v>270</v>
      </c>
      <c r="E1589" s="353">
        <v>2667.04</v>
      </c>
      <c r="F1589" s="77"/>
    </row>
    <row r="1590" spans="1:6" ht="13.5">
      <c r="A1590" s="353">
        <v>94263</v>
      </c>
      <c r="B1590" s="357" t="s">
        <v>6356</v>
      </c>
      <c r="C1590" s="357" t="s">
        <v>129</v>
      </c>
      <c r="D1590" s="357" t="s">
        <v>270</v>
      </c>
      <c r="E1590" s="353">
        <v>19.78</v>
      </c>
      <c r="F1590" s="77"/>
    </row>
    <row r="1591" spans="1:6" ht="13.5">
      <c r="A1591" s="353">
        <v>94264</v>
      </c>
      <c r="B1591" s="357" t="s">
        <v>6357</v>
      </c>
      <c r="C1591" s="357" t="s">
        <v>129</v>
      </c>
      <c r="D1591" s="357" t="s">
        <v>270</v>
      </c>
      <c r="E1591" s="353">
        <v>22.18</v>
      </c>
      <c r="F1591" s="77"/>
    </row>
    <row r="1592" spans="1:6" ht="13.5">
      <c r="A1592" s="353">
        <v>94265</v>
      </c>
      <c r="B1592" s="357" t="s">
        <v>6358</v>
      </c>
      <c r="C1592" s="357" t="s">
        <v>129</v>
      </c>
      <c r="D1592" s="357" t="s">
        <v>270</v>
      </c>
      <c r="E1592" s="353">
        <v>25.59</v>
      </c>
      <c r="F1592" s="77"/>
    </row>
    <row r="1593" spans="1:6" ht="13.5">
      <c r="A1593" s="353">
        <v>94266</v>
      </c>
      <c r="B1593" s="357" t="s">
        <v>6359</v>
      </c>
      <c r="C1593" s="357" t="s">
        <v>129</v>
      </c>
      <c r="D1593" s="357" t="s">
        <v>270</v>
      </c>
      <c r="E1593" s="353">
        <v>28.35</v>
      </c>
      <c r="F1593" s="77"/>
    </row>
    <row r="1594" spans="1:6" ht="13.5">
      <c r="A1594" s="353">
        <v>94267</v>
      </c>
      <c r="B1594" s="357" t="s">
        <v>6360</v>
      </c>
      <c r="C1594" s="357" t="s">
        <v>129</v>
      </c>
      <c r="D1594" s="357" t="s">
        <v>270</v>
      </c>
      <c r="E1594" s="353">
        <v>30.38</v>
      </c>
      <c r="F1594" s="77"/>
    </row>
    <row r="1595" spans="1:6" ht="13.5">
      <c r="A1595" s="353">
        <v>94268</v>
      </c>
      <c r="B1595" s="357" t="s">
        <v>6361</v>
      </c>
      <c r="C1595" s="357" t="s">
        <v>129</v>
      </c>
      <c r="D1595" s="357" t="s">
        <v>270</v>
      </c>
      <c r="E1595" s="353">
        <v>33.39</v>
      </c>
      <c r="F1595" s="77"/>
    </row>
    <row r="1596" spans="1:6" ht="13.5">
      <c r="A1596" s="353">
        <v>94269</v>
      </c>
      <c r="B1596" s="357" t="s">
        <v>6362</v>
      </c>
      <c r="C1596" s="357" t="s">
        <v>129</v>
      </c>
      <c r="D1596" s="357" t="s">
        <v>270</v>
      </c>
      <c r="E1596" s="353">
        <v>43.06</v>
      </c>
      <c r="F1596" s="77"/>
    </row>
    <row r="1597" spans="1:6" ht="13.5">
      <c r="A1597" s="353">
        <v>94270</v>
      </c>
      <c r="B1597" s="357" t="s">
        <v>6363</v>
      </c>
      <c r="C1597" s="357" t="s">
        <v>129</v>
      </c>
      <c r="D1597" s="357" t="s">
        <v>270</v>
      </c>
      <c r="E1597" s="353">
        <v>47.28</v>
      </c>
      <c r="F1597" s="77"/>
    </row>
    <row r="1598" spans="1:6" ht="13.5">
      <c r="A1598" s="353">
        <v>94271</v>
      </c>
      <c r="B1598" s="357" t="s">
        <v>6364</v>
      </c>
      <c r="C1598" s="357" t="s">
        <v>129</v>
      </c>
      <c r="D1598" s="357" t="s">
        <v>270</v>
      </c>
      <c r="E1598" s="353">
        <v>52.54</v>
      </c>
      <c r="F1598" s="77"/>
    </row>
    <row r="1599" spans="1:6" ht="13.5">
      <c r="A1599" s="353">
        <v>94272</v>
      </c>
      <c r="B1599" s="357" t="s">
        <v>6365</v>
      </c>
      <c r="C1599" s="357" t="s">
        <v>129</v>
      </c>
      <c r="D1599" s="357" t="s">
        <v>270</v>
      </c>
      <c r="E1599" s="353">
        <v>58.16</v>
      </c>
      <c r="F1599" s="77"/>
    </row>
    <row r="1600" spans="1:6" ht="13.5">
      <c r="A1600" s="353">
        <v>94273</v>
      </c>
      <c r="B1600" s="357" t="s">
        <v>1641</v>
      </c>
      <c r="C1600" s="357" t="s">
        <v>129</v>
      </c>
      <c r="D1600" s="357" t="s">
        <v>350</v>
      </c>
      <c r="E1600" s="353">
        <v>29.36</v>
      </c>
      <c r="F1600" s="77"/>
    </row>
    <row r="1601" spans="1:6" ht="13.5">
      <c r="A1601" s="353">
        <v>94274</v>
      </c>
      <c r="B1601" s="357" t="s">
        <v>1642</v>
      </c>
      <c r="C1601" s="357" t="s">
        <v>129</v>
      </c>
      <c r="D1601" s="357" t="s">
        <v>350</v>
      </c>
      <c r="E1601" s="353">
        <v>31.9</v>
      </c>
      <c r="F1601" s="77"/>
    </row>
    <row r="1602" spans="1:6" ht="13.5">
      <c r="A1602" s="353">
        <v>94275</v>
      </c>
      <c r="B1602" s="357" t="s">
        <v>1643</v>
      </c>
      <c r="C1602" s="357" t="s">
        <v>129</v>
      </c>
      <c r="D1602" s="357" t="s">
        <v>350</v>
      </c>
      <c r="E1602" s="353">
        <v>27.98</v>
      </c>
      <c r="F1602" s="77"/>
    </row>
    <row r="1603" spans="1:6" ht="13.5">
      <c r="A1603" s="353">
        <v>94276</v>
      </c>
      <c r="B1603" s="357" t="s">
        <v>1644</v>
      </c>
      <c r="C1603" s="357" t="s">
        <v>129</v>
      </c>
      <c r="D1603" s="357" t="s">
        <v>350</v>
      </c>
      <c r="E1603" s="353">
        <v>30.52</v>
      </c>
      <c r="F1603" s="77"/>
    </row>
    <row r="1604" spans="1:6" ht="13.5">
      <c r="A1604" s="353">
        <v>94281</v>
      </c>
      <c r="B1604" s="357" t="s">
        <v>1645</v>
      </c>
      <c r="C1604" s="357" t="s">
        <v>129</v>
      </c>
      <c r="D1604" s="357" t="s">
        <v>350</v>
      </c>
      <c r="E1604" s="353">
        <v>31.18</v>
      </c>
      <c r="F1604" s="77"/>
    </row>
    <row r="1605" spans="1:6" ht="13.5">
      <c r="A1605" s="353">
        <v>94282</v>
      </c>
      <c r="B1605" s="357" t="s">
        <v>1646</v>
      </c>
      <c r="C1605" s="357" t="s">
        <v>129</v>
      </c>
      <c r="D1605" s="357" t="s">
        <v>350</v>
      </c>
      <c r="E1605" s="353">
        <v>38.92</v>
      </c>
      <c r="F1605" s="77"/>
    </row>
    <row r="1606" spans="1:6" ht="13.5">
      <c r="A1606" s="353">
        <v>94283</v>
      </c>
      <c r="B1606" s="357" t="s">
        <v>1647</v>
      </c>
      <c r="C1606" s="357" t="s">
        <v>129</v>
      </c>
      <c r="D1606" s="357" t="s">
        <v>350</v>
      </c>
      <c r="E1606" s="353">
        <v>39.770000000000003</v>
      </c>
      <c r="F1606" s="77"/>
    </row>
    <row r="1607" spans="1:6" ht="13.5">
      <c r="A1607" s="353">
        <v>94284</v>
      </c>
      <c r="B1607" s="357" t="s">
        <v>1648</v>
      </c>
      <c r="C1607" s="357" t="s">
        <v>129</v>
      </c>
      <c r="D1607" s="357" t="s">
        <v>350</v>
      </c>
      <c r="E1607" s="353">
        <v>47.52</v>
      </c>
      <c r="F1607" s="77"/>
    </row>
    <row r="1608" spans="1:6" ht="13.5">
      <c r="A1608" s="353">
        <v>94285</v>
      </c>
      <c r="B1608" s="357" t="s">
        <v>1649</v>
      </c>
      <c r="C1608" s="357" t="s">
        <v>129</v>
      </c>
      <c r="D1608" s="357" t="s">
        <v>350</v>
      </c>
      <c r="E1608" s="353">
        <v>48.01</v>
      </c>
      <c r="F1608" s="77"/>
    </row>
    <row r="1609" spans="1:6" ht="13.5">
      <c r="A1609" s="353">
        <v>94286</v>
      </c>
      <c r="B1609" s="357" t="s">
        <v>1650</v>
      </c>
      <c r="C1609" s="357" t="s">
        <v>129</v>
      </c>
      <c r="D1609" s="357" t="s">
        <v>350</v>
      </c>
      <c r="E1609" s="353">
        <v>55.76</v>
      </c>
      <c r="F1609" s="77"/>
    </row>
    <row r="1610" spans="1:6" ht="13.5">
      <c r="A1610" s="353">
        <v>94287</v>
      </c>
      <c r="B1610" s="357" t="s">
        <v>1651</v>
      </c>
      <c r="C1610" s="357" t="s">
        <v>129</v>
      </c>
      <c r="D1610" s="357" t="s">
        <v>350</v>
      </c>
      <c r="E1610" s="353">
        <v>24.54</v>
      </c>
      <c r="F1610" s="77"/>
    </row>
    <row r="1611" spans="1:6" ht="13.5">
      <c r="A1611" s="353">
        <v>94288</v>
      </c>
      <c r="B1611" s="357" t="s">
        <v>1652</v>
      </c>
      <c r="C1611" s="357" t="s">
        <v>129</v>
      </c>
      <c r="D1611" s="357" t="s">
        <v>350</v>
      </c>
      <c r="E1611" s="353">
        <v>31.31</v>
      </c>
      <c r="F1611" s="77"/>
    </row>
    <row r="1612" spans="1:6" ht="13.5">
      <c r="A1612" s="353">
        <v>94289</v>
      </c>
      <c r="B1612" s="357" t="s">
        <v>1653</v>
      </c>
      <c r="C1612" s="357" t="s">
        <v>129</v>
      </c>
      <c r="D1612" s="357" t="s">
        <v>350</v>
      </c>
      <c r="E1612" s="353">
        <v>30.75</v>
      </c>
      <c r="F1612" s="77"/>
    </row>
    <row r="1613" spans="1:6" ht="13.5">
      <c r="A1613" s="353">
        <v>94290</v>
      </c>
      <c r="B1613" s="357" t="s">
        <v>1654</v>
      </c>
      <c r="C1613" s="357" t="s">
        <v>129</v>
      </c>
      <c r="D1613" s="357" t="s">
        <v>350</v>
      </c>
      <c r="E1613" s="353">
        <v>37.53</v>
      </c>
      <c r="F1613" s="77"/>
    </row>
    <row r="1614" spans="1:6" ht="13.5">
      <c r="A1614" s="353">
        <v>94291</v>
      </c>
      <c r="B1614" s="357" t="s">
        <v>1655</v>
      </c>
      <c r="C1614" s="357" t="s">
        <v>129</v>
      </c>
      <c r="D1614" s="357" t="s">
        <v>350</v>
      </c>
      <c r="E1614" s="353">
        <v>36.619999999999997</v>
      </c>
      <c r="F1614" s="77"/>
    </row>
    <row r="1615" spans="1:6" ht="13.5">
      <c r="A1615" s="353">
        <v>94292</v>
      </c>
      <c r="B1615" s="357" t="s">
        <v>1656</v>
      </c>
      <c r="C1615" s="357" t="s">
        <v>129</v>
      </c>
      <c r="D1615" s="357" t="s">
        <v>350</v>
      </c>
      <c r="E1615" s="353">
        <v>43.4</v>
      </c>
      <c r="F1615" s="77"/>
    </row>
    <row r="1616" spans="1:6" ht="13.5">
      <c r="A1616" s="353">
        <v>94293</v>
      </c>
      <c r="B1616" s="357" t="s">
        <v>1657</v>
      </c>
      <c r="C1616" s="357" t="s">
        <v>129</v>
      </c>
      <c r="D1616" s="357" t="s">
        <v>350</v>
      </c>
      <c r="E1616" s="353">
        <v>94.37</v>
      </c>
      <c r="F1616" s="77"/>
    </row>
    <row r="1617" spans="1:6" ht="13.5">
      <c r="A1617" s="353">
        <v>94294</v>
      </c>
      <c r="B1617" s="357" t="s">
        <v>1658</v>
      </c>
      <c r="C1617" s="357" t="s">
        <v>129</v>
      </c>
      <c r="D1617" s="357" t="s">
        <v>270</v>
      </c>
      <c r="E1617" s="353">
        <v>5.8</v>
      </c>
      <c r="F1617" s="77"/>
    </row>
    <row r="1618" spans="1:6" ht="13.5">
      <c r="A1618" s="353">
        <v>94037</v>
      </c>
      <c r="B1618" s="357" t="s">
        <v>1659</v>
      </c>
      <c r="C1618" s="357" t="s">
        <v>132</v>
      </c>
      <c r="D1618" s="357" t="s">
        <v>270</v>
      </c>
      <c r="E1618" s="353">
        <v>14.32</v>
      </c>
      <c r="F1618" s="77"/>
    </row>
    <row r="1619" spans="1:6" ht="13.5">
      <c r="A1619" s="353">
        <v>94038</v>
      </c>
      <c r="B1619" s="357" t="s">
        <v>1660</v>
      </c>
      <c r="C1619" s="357" t="s">
        <v>132</v>
      </c>
      <c r="D1619" s="357" t="s">
        <v>270</v>
      </c>
      <c r="E1619" s="353">
        <v>19.440000000000001</v>
      </c>
      <c r="F1619" s="77"/>
    </row>
    <row r="1620" spans="1:6" ht="13.5">
      <c r="A1620" s="353">
        <v>94039</v>
      </c>
      <c r="B1620" s="357" t="s">
        <v>1661</v>
      </c>
      <c r="C1620" s="357" t="s">
        <v>132</v>
      </c>
      <c r="D1620" s="357" t="s">
        <v>270</v>
      </c>
      <c r="E1620" s="353">
        <v>11.4</v>
      </c>
      <c r="F1620" s="77"/>
    </row>
    <row r="1621" spans="1:6" ht="13.5">
      <c r="A1621" s="353">
        <v>94040</v>
      </c>
      <c r="B1621" s="357" t="s">
        <v>1662</v>
      </c>
      <c r="C1621" s="357" t="s">
        <v>132</v>
      </c>
      <c r="D1621" s="357" t="s">
        <v>270</v>
      </c>
      <c r="E1621" s="353">
        <v>16.54</v>
      </c>
      <c r="F1621" s="77"/>
    </row>
    <row r="1622" spans="1:6" ht="13.5">
      <c r="A1622" s="353">
        <v>94041</v>
      </c>
      <c r="B1622" s="357" t="s">
        <v>1663</v>
      </c>
      <c r="C1622" s="357" t="s">
        <v>132</v>
      </c>
      <c r="D1622" s="357" t="s">
        <v>270</v>
      </c>
      <c r="E1622" s="353">
        <v>8.9600000000000009</v>
      </c>
      <c r="F1622" s="77"/>
    </row>
    <row r="1623" spans="1:6" ht="13.5">
      <c r="A1623" s="353">
        <v>94042</v>
      </c>
      <c r="B1623" s="357" t="s">
        <v>1664</v>
      </c>
      <c r="C1623" s="357" t="s">
        <v>132</v>
      </c>
      <c r="D1623" s="357" t="s">
        <v>270</v>
      </c>
      <c r="E1623" s="353">
        <v>14.26</v>
      </c>
      <c r="F1623" s="77"/>
    </row>
    <row r="1624" spans="1:6" ht="13.5">
      <c r="A1624" s="353">
        <v>94043</v>
      </c>
      <c r="B1624" s="357" t="s">
        <v>1665</v>
      </c>
      <c r="C1624" s="357" t="s">
        <v>132</v>
      </c>
      <c r="D1624" s="357" t="s">
        <v>270</v>
      </c>
      <c r="E1624" s="353">
        <v>13.53</v>
      </c>
      <c r="F1624" s="77"/>
    </row>
    <row r="1625" spans="1:6" ht="13.5">
      <c r="A1625" s="353">
        <v>94044</v>
      </c>
      <c r="B1625" s="357" t="s">
        <v>1666</v>
      </c>
      <c r="C1625" s="357" t="s">
        <v>132</v>
      </c>
      <c r="D1625" s="357" t="s">
        <v>270</v>
      </c>
      <c r="E1625" s="353">
        <v>18.68</v>
      </c>
      <c r="F1625" s="77"/>
    </row>
    <row r="1626" spans="1:6" ht="13.5">
      <c r="A1626" s="353">
        <v>94045</v>
      </c>
      <c r="B1626" s="357" t="s">
        <v>1667</v>
      </c>
      <c r="C1626" s="357" t="s">
        <v>132</v>
      </c>
      <c r="D1626" s="357" t="s">
        <v>270</v>
      </c>
      <c r="E1626" s="353">
        <v>10.64</v>
      </c>
      <c r="F1626" s="77"/>
    </row>
    <row r="1627" spans="1:6" ht="13.5">
      <c r="A1627" s="353">
        <v>94046</v>
      </c>
      <c r="B1627" s="357" t="s">
        <v>1668</v>
      </c>
      <c r="C1627" s="357" t="s">
        <v>132</v>
      </c>
      <c r="D1627" s="357" t="s">
        <v>270</v>
      </c>
      <c r="E1627" s="353">
        <v>15.75</v>
      </c>
      <c r="F1627" s="77"/>
    </row>
    <row r="1628" spans="1:6" ht="13.5">
      <c r="A1628" s="353">
        <v>94047</v>
      </c>
      <c r="B1628" s="357" t="s">
        <v>1669</v>
      </c>
      <c r="C1628" s="357" t="s">
        <v>132</v>
      </c>
      <c r="D1628" s="357" t="s">
        <v>270</v>
      </c>
      <c r="E1628" s="353">
        <v>8.1999999999999993</v>
      </c>
      <c r="F1628" s="77"/>
    </row>
    <row r="1629" spans="1:6" ht="13.5">
      <c r="A1629" s="353">
        <v>94048</v>
      </c>
      <c r="B1629" s="357" t="s">
        <v>1670</v>
      </c>
      <c r="C1629" s="357" t="s">
        <v>132</v>
      </c>
      <c r="D1629" s="357" t="s">
        <v>270</v>
      </c>
      <c r="E1629" s="353">
        <v>13.46</v>
      </c>
      <c r="F1629" s="77"/>
    </row>
    <row r="1630" spans="1:6" ht="13.5">
      <c r="A1630" s="353">
        <v>94049</v>
      </c>
      <c r="B1630" s="357" t="s">
        <v>1671</v>
      </c>
      <c r="C1630" s="357" t="s">
        <v>132</v>
      </c>
      <c r="D1630" s="357" t="s">
        <v>270</v>
      </c>
      <c r="E1630" s="353">
        <v>25.61</v>
      </c>
      <c r="F1630" s="77"/>
    </row>
    <row r="1631" spans="1:6" ht="13.5">
      <c r="A1631" s="353">
        <v>94050</v>
      </c>
      <c r="B1631" s="357" t="s">
        <v>1672</v>
      </c>
      <c r="C1631" s="357" t="s">
        <v>132</v>
      </c>
      <c r="D1631" s="357" t="s">
        <v>270</v>
      </c>
      <c r="E1631" s="353">
        <v>32.25</v>
      </c>
      <c r="F1631" s="77"/>
    </row>
    <row r="1632" spans="1:6" ht="13.5">
      <c r="A1632" s="353">
        <v>94051</v>
      </c>
      <c r="B1632" s="357" t="s">
        <v>1673</v>
      </c>
      <c r="C1632" s="357" t="s">
        <v>132</v>
      </c>
      <c r="D1632" s="357" t="s">
        <v>270</v>
      </c>
      <c r="E1632" s="353">
        <v>21.43</v>
      </c>
      <c r="F1632" s="77"/>
    </row>
    <row r="1633" spans="1:6" ht="13.5">
      <c r="A1633" s="353">
        <v>94052</v>
      </c>
      <c r="B1633" s="357" t="s">
        <v>1674</v>
      </c>
      <c r="C1633" s="357" t="s">
        <v>132</v>
      </c>
      <c r="D1633" s="357" t="s">
        <v>270</v>
      </c>
      <c r="E1633" s="353">
        <v>27.94</v>
      </c>
      <c r="F1633" s="77"/>
    </row>
    <row r="1634" spans="1:6" ht="13.5">
      <c r="A1634" s="353">
        <v>94053</v>
      </c>
      <c r="B1634" s="357" t="s">
        <v>1675</v>
      </c>
      <c r="C1634" s="357" t="s">
        <v>132</v>
      </c>
      <c r="D1634" s="357" t="s">
        <v>270</v>
      </c>
      <c r="E1634" s="353">
        <v>19.309999999999999</v>
      </c>
      <c r="F1634" s="77"/>
    </row>
    <row r="1635" spans="1:6" ht="13.5">
      <c r="A1635" s="353">
        <v>94054</v>
      </c>
      <c r="B1635" s="357" t="s">
        <v>1676</v>
      </c>
      <c r="C1635" s="357" t="s">
        <v>132</v>
      </c>
      <c r="D1635" s="357" t="s">
        <v>270</v>
      </c>
      <c r="E1635" s="353">
        <v>25.97</v>
      </c>
      <c r="F1635" s="77"/>
    </row>
    <row r="1636" spans="1:6" ht="13.5">
      <c r="A1636" s="353">
        <v>94055</v>
      </c>
      <c r="B1636" s="357" t="s">
        <v>1677</v>
      </c>
      <c r="C1636" s="357" t="s">
        <v>132</v>
      </c>
      <c r="D1636" s="357" t="s">
        <v>270</v>
      </c>
      <c r="E1636" s="353">
        <v>24.6</v>
      </c>
      <c r="F1636" s="77"/>
    </row>
    <row r="1637" spans="1:6" ht="13.5">
      <c r="A1637" s="353">
        <v>94056</v>
      </c>
      <c r="B1637" s="357" t="s">
        <v>1678</v>
      </c>
      <c r="C1637" s="357" t="s">
        <v>132</v>
      </c>
      <c r="D1637" s="357" t="s">
        <v>270</v>
      </c>
      <c r="E1637" s="353">
        <v>31.25</v>
      </c>
      <c r="F1637" s="77"/>
    </row>
    <row r="1638" spans="1:6" ht="13.5">
      <c r="A1638" s="353">
        <v>94057</v>
      </c>
      <c r="B1638" s="357" t="s">
        <v>1679</v>
      </c>
      <c r="C1638" s="357" t="s">
        <v>132</v>
      </c>
      <c r="D1638" s="357" t="s">
        <v>270</v>
      </c>
      <c r="E1638" s="353">
        <v>20.43</v>
      </c>
      <c r="F1638" s="77"/>
    </row>
    <row r="1639" spans="1:6" ht="13.5">
      <c r="A1639" s="353">
        <v>94058</v>
      </c>
      <c r="B1639" s="357" t="s">
        <v>1680</v>
      </c>
      <c r="C1639" s="357" t="s">
        <v>132</v>
      </c>
      <c r="D1639" s="357" t="s">
        <v>270</v>
      </c>
      <c r="E1639" s="353">
        <v>26.93</v>
      </c>
      <c r="F1639" s="77"/>
    </row>
    <row r="1640" spans="1:6" ht="13.5">
      <c r="A1640" s="353">
        <v>94059</v>
      </c>
      <c r="B1640" s="357" t="s">
        <v>1681</v>
      </c>
      <c r="C1640" s="357" t="s">
        <v>132</v>
      </c>
      <c r="D1640" s="357" t="s">
        <v>270</v>
      </c>
      <c r="E1640" s="353">
        <v>18.32</v>
      </c>
      <c r="F1640" s="77"/>
    </row>
    <row r="1641" spans="1:6" ht="13.5">
      <c r="A1641" s="353">
        <v>94060</v>
      </c>
      <c r="B1641" s="357" t="s">
        <v>1682</v>
      </c>
      <c r="C1641" s="357" t="s">
        <v>132</v>
      </c>
      <c r="D1641" s="357" t="s">
        <v>270</v>
      </c>
      <c r="E1641" s="353">
        <v>24.95</v>
      </c>
      <c r="F1641" s="77"/>
    </row>
    <row r="1642" spans="1:6" ht="13.5">
      <c r="A1642" s="353">
        <v>83770</v>
      </c>
      <c r="B1642" s="357" t="s">
        <v>1683</v>
      </c>
      <c r="C1642" s="357" t="s">
        <v>132</v>
      </c>
      <c r="D1642" s="357" t="s">
        <v>270</v>
      </c>
      <c r="E1642" s="353">
        <v>130.12</v>
      </c>
      <c r="F1642" s="77"/>
    </row>
    <row r="1643" spans="1:6" ht="13.5">
      <c r="A1643" s="353">
        <v>73301</v>
      </c>
      <c r="B1643" s="357" t="s">
        <v>1684</v>
      </c>
      <c r="C1643" s="357" t="s">
        <v>136</v>
      </c>
      <c r="D1643" s="357" t="s">
        <v>350</v>
      </c>
      <c r="E1643" s="353">
        <v>9.34</v>
      </c>
      <c r="F1643" s="77"/>
    </row>
    <row r="1644" spans="1:6" ht="13.5">
      <c r="A1644" s="353">
        <v>83515</v>
      </c>
      <c r="B1644" s="357" t="s">
        <v>1685</v>
      </c>
      <c r="C1644" s="357" t="s">
        <v>136</v>
      </c>
      <c r="D1644" s="357" t="s">
        <v>350</v>
      </c>
      <c r="E1644" s="353">
        <v>18.03</v>
      </c>
      <c r="F1644" s="77"/>
    </row>
    <row r="1645" spans="1:6" ht="13.5">
      <c r="A1645" s="353">
        <v>83516</v>
      </c>
      <c r="B1645" s="357" t="s">
        <v>1686</v>
      </c>
      <c r="C1645" s="357" t="s">
        <v>136</v>
      </c>
      <c r="D1645" s="357" t="s">
        <v>350</v>
      </c>
      <c r="E1645" s="353">
        <v>20.79</v>
      </c>
      <c r="F1645" s="77"/>
    </row>
    <row r="1646" spans="1:6" ht="13.5">
      <c r="A1646" s="353">
        <v>72144</v>
      </c>
      <c r="B1646" s="357" t="s">
        <v>1687</v>
      </c>
      <c r="C1646" s="357" t="s">
        <v>130</v>
      </c>
      <c r="D1646" s="357" t="s">
        <v>350</v>
      </c>
      <c r="E1646" s="353">
        <v>62.81</v>
      </c>
      <c r="F1646" s="77"/>
    </row>
    <row r="1647" spans="1:6" ht="13.5">
      <c r="A1647" s="353" t="s">
        <v>6366</v>
      </c>
      <c r="B1647" s="357" t="s">
        <v>1688</v>
      </c>
      <c r="C1647" s="357" t="s">
        <v>130</v>
      </c>
      <c r="D1647" s="357" t="s">
        <v>270</v>
      </c>
      <c r="E1647" s="353">
        <v>670</v>
      </c>
      <c r="F1647" s="77"/>
    </row>
    <row r="1648" spans="1:6" ht="13.5">
      <c r="A1648" s="353" t="s">
        <v>6367</v>
      </c>
      <c r="B1648" s="357" t="s">
        <v>1689</v>
      </c>
      <c r="C1648" s="357" t="s">
        <v>130</v>
      </c>
      <c r="D1648" s="357" t="s">
        <v>270</v>
      </c>
      <c r="E1648" s="353">
        <v>903.83</v>
      </c>
      <c r="F1648" s="77"/>
    </row>
    <row r="1649" spans="1:6" ht="13.5">
      <c r="A1649" s="353">
        <v>84874</v>
      </c>
      <c r="B1649" s="357" t="s">
        <v>1690</v>
      </c>
      <c r="C1649" s="357" t="s">
        <v>130</v>
      </c>
      <c r="D1649" s="357" t="s">
        <v>270</v>
      </c>
      <c r="E1649" s="353">
        <v>217.29</v>
      </c>
      <c r="F1649" s="77"/>
    </row>
    <row r="1650" spans="1:6" ht="13.5">
      <c r="A1650" s="353">
        <v>84876</v>
      </c>
      <c r="B1650" s="357" t="s">
        <v>1691</v>
      </c>
      <c r="C1650" s="357" t="s">
        <v>132</v>
      </c>
      <c r="D1650" s="357" t="s">
        <v>350</v>
      </c>
      <c r="E1650" s="353">
        <v>865.91</v>
      </c>
      <c r="F1650" s="77"/>
    </row>
    <row r="1651" spans="1:6" ht="13.5">
      <c r="A1651" s="353">
        <v>90800</v>
      </c>
      <c r="B1651" s="357" t="s">
        <v>1692</v>
      </c>
      <c r="C1651" s="357" t="s">
        <v>130</v>
      </c>
      <c r="D1651" s="357" t="s">
        <v>350</v>
      </c>
      <c r="E1651" s="353">
        <v>155.03</v>
      </c>
      <c r="F1651" s="77"/>
    </row>
    <row r="1652" spans="1:6" ht="13.5">
      <c r="A1652" s="353">
        <v>90801</v>
      </c>
      <c r="B1652" s="357" t="s">
        <v>1693</v>
      </c>
      <c r="C1652" s="357" t="s">
        <v>130</v>
      </c>
      <c r="D1652" s="357" t="s">
        <v>350</v>
      </c>
      <c r="E1652" s="353">
        <v>160.65</v>
      </c>
      <c r="F1652" s="77"/>
    </row>
    <row r="1653" spans="1:6" ht="13.5">
      <c r="A1653" s="353">
        <v>90802</v>
      </c>
      <c r="B1653" s="357" t="s">
        <v>1694</v>
      </c>
      <c r="C1653" s="357" t="s">
        <v>130</v>
      </c>
      <c r="D1653" s="357" t="s">
        <v>350</v>
      </c>
      <c r="E1653" s="353">
        <v>166.29</v>
      </c>
      <c r="F1653" s="77"/>
    </row>
    <row r="1654" spans="1:6" ht="13.5">
      <c r="A1654" s="353">
        <v>90803</v>
      </c>
      <c r="B1654" s="357" t="s">
        <v>1695</v>
      </c>
      <c r="C1654" s="357" t="s">
        <v>130</v>
      </c>
      <c r="D1654" s="357" t="s">
        <v>350</v>
      </c>
      <c r="E1654" s="353">
        <v>171.91</v>
      </c>
      <c r="F1654" s="77"/>
    </row>
    <row r="1655" spans="1:6" ht="13.5">
      <c r="A1655" s="353">
        <v>90804</v>
      </c>
      <c r="B1655" s="357" t="s">
        <v>1696</v>
      </c>
      <c r="C1655" s="357" t="s">
        <v>130</v>
      </c>
      <c r="D1655" s="357" t="s">
        <v>350</v>
      </c>
      <c r="E1655" s="353">
        <v>205.87</v>
      </c>
      <c r="F1655" s="77"/>
    </row>
    <row r="1656" spans="1:6" ht="13.5">
      <c r="A1656" s="353">
        <v>90805</v>
      </c>
      <c r="B1656" s="357" t="s">
        <v>1697</v>
      </c>
      <c r="C1656" s="357" t="s">
        <v>130</v>
      </c>
      <c r="D1656" s="357" t="s">
        <v>350</v>
      </c>
      <c r="E1656" s="353">
        <v>50.84</v>
      </c>
      <c r="F1656" s="77"/>
    </row>
    <row r="1657" spans="1:6" ht="13.5">
      <c r="A1657" s="353">
        <v>90806</v>
      </c>
      <c r="B1657" s="357" t="s">
        <v>1698</v>
      </c>
      <c r="C1657" s="357" t="s">
        <v>130</v>
      </c>
      <c r="D1657" s="357" t="s">
        <v>350</v>
      </c>
      <c r="E1657" s="353">
        <v>215.6</v>
      </c>
      <c r="F1657" s="77"/>
    </row>
    <row r="1658" spans="1:6" ht="13.5">
      <c r="A1658" s="353">
        <v>90807</v>
      </c>
      <c r="B1658" s="357" t="s">
        <v>1699</v>
      </c>
      <c r="C1658" s="357" t="s">
        <v>130</v>
      </c>
      <c r="D1658" s="357" t="s">
        <v>350</v>
      </c>
      <c r="E1658" s="353">
        <v>54.95</v>
      </c>
      <c r="F1658" s="77"/>
    </row>
    <row r="1659" spans="1:6" ht="13.5">
      <c r="A1659" s="353">
        <v>90816</v>
      </c>
      <c r="B1659" s="357" t="s">
        <v>1700</v>
      </c>
      <c r="C1659" s="357" t="s">
        <v>130</v>
      </c>
      <c r="D1659" s="357" t="s">
        <v>350</v>
      </c>
      <c r="E1659" s="353">
        <v>225.35</v>
      </c>
      <c r="F1659" s="77"/>
    </row>
    <row r="1660" spans="1:6" ht="13.5">
      <c r="A1660" s="353">
        <v>90817</v>
      </c>
      <c r="B1660" s="357" t="s">
        <v>1701</v>
      </c>
      <c r="C1660" s="357" t="s">
        <v>130</v>
      </c>
      <c r="D1660" s="357" t="s">
        <v>350</v>
      </c>
      <c r="E1660" s="353">
        <v>59.06</v>
      </c>
      <c r="F1660" s="77"/>
    </row>
    <row r="1661" spans="1:6" ht="13.5">
      <c r="A1661" s="353">
        <v>90818</v>
      </c>
      <c r="B1661" s="357" t="s">
        <v>1702</v>
      </c>
      <c r="C1661" s="357" t="s">
        <v>130</v>
      </c>
      <c r="D1661" s="357" t="s">
        <v>350</v>
      </c>
      <c r="E1661" s="353">
        <v>235.11</v>
      </c>
      <c r="F1661" s="77"/>
    </row>
    <row r="1662" spans="1:6" ht="13.5">
      <c r="A1662" s="353">
        <v>90819</v>
      </c>
      <c r="B1662" s="357" t="s">
        <v>1703</v>
      </c>
      <c r="C1662" s="357" t="s">
        <v>130</v>
      </c>
      <c r="D1662" s="357" t="s">
        <v>350</v>
      </c>
      <c r="E1662" s="353">
        <v>63.2</v>
      </c>
      <c r="F1662" s="77"/>
    </row>
    <row r="1663" spans="1:6" ht="13.5">
      <c r="A1663" s="353">
        <v>90820</v>
      </c>
      <c r="B1663" s="357" t="s">
        <v>1704</v>
      </c>
      <c r="C1663" s="357" t="s">
        <v>130</v>
      </c>
      <c r="D1663" s="357" t="s">
        <v>270</v>
      </c>
      <c r="E1663" s="353">
        <v>327.69</v>
      </c>
      <c r="F1663" s="77"/>
    </row>
    <row r="1664" spans="1:6" ht="13.5">
      <c r="A1664" s="353">
        <v>90821</v>
      </c>
      <c r="B1664" s="357" t="s">
        <v>1705</v>
      </c>
      <c r="C1664" s="357" t="s">
        <v>130</v>
      </c>
      <c r="D1664" s="357" t="s">
        <v>270</v>
      </c>
      <c r="E1664" s="353">
        <v>352.2</v>
      </c>
      <c r="F1664" s="77"/>
    </row>
    <row r="1665" spans="1:6" ht="13.5">
      <c r="A1665" s="353">
        <v>90822</v>
      </c>
      <c r="B1665" s="357" t="s">
        <v>1706</v>
      </c>
      <c r="C1665" s="357" t="s">
        <v>130</v>
      </c>
      <c r="D1665" s="357" t="s">
        <v>270</v>
      </c>
      <c r="E1665" s="353">
        <v>347.98</v>
      </c>
      <c r="F1665" s="77"/>
    </row>
    <row r="1666" spans="1:6" ht="13.5">
      <c r="A1666" s="353">
        <v>90823</v>
      </c>
      <c r="B1666" s="357" t="s">
        <v>1707</v>
      </c>
      <c r="C1666" s="357" t="s">
        <v>130</v>
      </c>
      <c r="D1666" s="357" t="s">
        <v>270</v>
      </c>
      <c r="E1666" s="353">
        <v>363.26</v>
      </c>
      <c r="F1666" s="77"/>
    </row>
    <row r="1667" spans="1:6" ht="13.5">
      <c r="A1667" s="353">
        <v>90826</v>
      </c>
      <c r="B1667" s="357" t="s">
        <v>1708</v>
      </c>
      <c r="C1667" s="357" t="s">
        <v>130</v>
      </c>
      <c r="D1667" s="357" t="s">
        <v>350</v>
      </c>
      <c r="E1667" s="353">
        <v>23.79</v>
      </c>
      <c r="F1667" s="77"/>
    </row>
    <row r="1668" spans="1:6" ht="13.5">
      <c r="A1668" s="353">
        <v>90827</v>
      </c>
      <c r="B1668" s="357" t="s">
        <v>1709</v>
      </c>
      <c r="C1668" s="357" t="s">
        <v>130</v>
      </c>
      <c r="D1668" s="357" t="s">
        <v>350</v>
      </c>
      <c r="E1668" s="353">
        <v>24.93</v>
      </c>
      <c r="F1668" s="77"/>
    </row>
    <row r="1669" spans="1:6" ht="13.5">
      <c r="A1669" s="353">
        <v>90828</v>
      </c>
      <c r="B1669" s="357" t="s">
        <v>1710</v>
      </c>
      <c r="C1669" s="357" t="s">
        <v>130</v>
      </c>
      <c r="D1669" s="357" t="s">
        <v>350</v>
      </c>
      <c r="E1669" s="353">
        <v>26.07</v>
      </c>
      <c r="F1669" s="77"/>
    </row>
    <row r="1670" spans="1:6" ht="13.5">
      <c r="A1670" s="353">
        <v>90829</v>
      </c>
      <c r="B1670" s="357" t="s">
        <v>1711</v>
      </c>
      <c r="C1670" s="357" t="s">
        <v>130</v>
      </c>
      <c r="D1670" s="357" t="s">
        <v>350</v>
      </c>
      <c r="E1670" s="353">
        <v>27.25</v>
      </c>
      <c r="F1670" s="77"/>
    </row>
    <row r="1671" spans="1:6" ht="13.5">
      <c r="A1671" s="353">
        <v>90830</v>
      </c>
      <c r="B1671" s="357" t="s">
        <v>1712</v>
      </c>
      <c r="C1671" s="357" t="s">
        <v>130</v>
      </c>
      <c r="D1671" s="357" t="s">
        <v>350</v>
      </c>
      <c r="E1671" s="353">
        <v>82.78</v>
      </c>
      <c r="F1671" s="77"/>
    </row>
    <row r="1672" spans="1:6" ht="13.5">
      <c r="A1672" s="353">
        <v>90831</v>
      </c>
      <c r="B1672" s="357" t="s">
        <v>1713</v>
      </c>
      <c r="C1672" s="357" t="s">
        <v>130</v>
      </c>
      <c r="D1672" s="357" t="s">
        <v>350</v>
      </c>
      <c r="E1672" s="353">
        <v>64.89</v>
      </c>
      <c r="F1672" s="77"/>
    </row>
    <row r="1673" spans="1:6" ht="13.5">
      <c r="A1673" s="353">
        <v>90841</v>
      </c>
      <c r="B1673" s="357" t="s">
        <v>1714</v>
      </c>
      <c r="C1673" s="357" t="s">
        <v>130</v>
      </c>
      <c r="D1673" s="357" t="s">
        <v>270</v>
      </c>
      <c r="E1673" s="353">
        <v>646.03</v>
      </c>
      <c r="F1673" s="77"/>
    </row>
    <row r="1674" spans="1:6" ht="13.5">
      <c r="A1674" s="353">
        <v>90842</v>
      </c>
      <c r="B1674" s="357" t="s">
        <v>1715</v>
      </c>
      <c r="C1674" s="357" t="s">
        <v>130</v>
      </c>
      <c r="D1674" s="357" t="s">
        <v>270</v>
      </c>
      <c r="E1674" s="353">
        <v>688.43</v>
      </c>
      <c r="F1674" s="77"/>
    </row>
    <row r="1675" spans="1:6" ht="13.5">
      <c r="A1675" s="353">
        <v>90843</v>
      </c>
      <c r="B1675" s="357" t="s">
        <v>1716</v>
      </c>
      <c r="C1675" s="357" t="s">
        <v>130</v>
      </c>
      <c r="D1675" s="357" t="s">
        <v>270</v>
      </c>
      <c r="E1675" s="353">
        <v>708.25</v>
      </c>
      <c r="F1675" s="77"/>
    </row>
    <row r="1676" spans="1:6" ht="13.5">
      <c r="A1676" s="353">
        <v>90844</v>
      </c>
      <c r="B1676" s="357" t="s">
        <v>1717</v>
      </c>
      <c r="C1676" s="357" t="s">
        <v>130</v>
      </c>
      <c r="D1676" s="357" t="s">
        <v>270</v>
      </c>
      <c r="E1676" s="353">
        <v>735.65</v>
      </c>
      <c r="F1676" s="77"/>
    </row>
    <row r="1677" spans="1:6" ht="13.5">
      <c r="A1677" s="353">
        <v>90847</v>
      </c>
      <c r="B1677" s="357" t="s">
        <v>1718</v>
      </c>
      <c r="C1677" s="357" t="s">
        <v>130</v>
      </c>
      <c r="D1677" s="357" t="s">
        <v>270</v>
      </c>
      <c r="E1677" s="353">
        <v>581.14</v>
      </c>
      <c r="F1677" s="77"/>
    </row>
    <row r="1678" spans="1:6" ht="13.5">
      <c r="A1678" s="353">
        <v>90848</v>
      </c>
      <c r="B1678" s="357" t="s">
        <v>1719</v>
      </c>
      <c r="C1678" s="357" t="s">
        <v>130</v>
      </c>
      <c r="D1678" s="357" t="s">
        <v>270</v>
      </c>
      <c r="E1678" s="353">
        <v>617.66</v>
      </c>
      <c r="F1678" s="77"/>
    </row>
    <row r="1679" spans="1:6" ht="13.5">
      <c r="A1679" s="353">
        <v>90849</v>
      </c>
      <c r="B1679" s="357" t="s">
        <v>1720</v>
      </c>
      <c r="C1679" s="357" t="s">
        <v>130</v>
      </c>
      <c r="D1679" s="357" t="s">
        <v>270</v>
      </c>
      <c r="E1679" s="353">
        <v>625.47</v>
      </c>
      <c r="F1679" s="77"/>
    </row>
    <row r="1680" spans="1:6" ht="13.5">
      <c r="A1680" s="353">
        <v>90850</v>
      </c>
      <c r="B1680" s="357" t="s">
        <v>1721</v>
      </c>
      <c r="C1680" s="357" t="s">
        <v>130</v>
      </c>
      <c r="D1680" s="357" t="s">
        <v>270</v>
      </c>
      <c r="E1680" s="353">
        <v>652.87</v>
      </c>
      <c r="F1680" s="77"/>
    </row>
    <row r="1681" spans="1:6" ht="13.5">
      <c r="A1681" s="353">
        <v>91009</v>
      </c>
      <c r="B1681" s="357" t="s">
        <v>1722</v>
      </c>
      <c r="C1681" s="357" t="s">
        <v>130</v>
      </c>
      <c r="D1681" s="357" t="s">
        <v>270</v>
      </c>
      <c r="E1681" s="353">
        <v>334.44</v>
      </c>
      <c r="F1681" s="77"/>
    </row>
    <row r="1682" spans="1:6" ht="13.5">
      <c r="A1682" s="353">
        <v>91010</v>
      </c>
      <c r="B1682" s="357" t="s">
        <v>1723</v>
      </c>
      <c r="C1682" s="357" t="s">
        <v>130</v>
      </c>
      <c r="D1682" s="357" t="s">
        <v>270</v>
      </c>
      <c r="E1682" s="353">
        <v>278.19</v>
      </c>
      <c r="F1682" s="77"/>
    </row>
    <row r="1683" spans="1:6" ht="13.5">
      <c r="A1683" s="353">
        <v>91011</v>
      </c>
      <c r="B1683" s="357" t="s">
        <v>1724</v>
      </c>
      <c r="C1683" s="357" t="s">
        <v>130</v>
      </c>
      <c r="D1683" s="357" t="s">
        <v>270</v>
      </c>
      <c r="E1683" s="353">
        <v>373.28</v>
      </c>
      <c r="F1683" s="77"/>
    </row>
    <row r="1684" spans="1:6" ht="13.5">
      <c r="A1684" s="353">
        <v>91012</v>
      </c>
      <c r="B1684" s="357" t="s">
        <v>1725</v>
      </c>
      <c r="C1684" s="357" t="s">
        <v>130</v>
      </c>
      <c r="D1684" s="357" t="s">
        <v>270</v>
      </c>
      <c r="E1684" s="353">
        <v>358.06</v>
      </c>
      <c r="F1684" s="77"/>
    </row>
    <row r="1685" spans="1:6" ht="13.5">
      <c r="A1685" s="353">
        <v>91013</v>
      </c>
      <c r="B1685" s="357" t="s">
        <v>1726</v>
      </c>
      <c r="C1685" s="357" t="s">
        <v>130</v>
      </c>
      <c r="D1685" s="357" t="s">
        <v>270</v>
      </c>
      <c r="E1685" s="353">
        <v>587.89</v>
      </c>
      <c r="F1685" s="77"/>
    </row>
    <row r="1686" spans="1:6" ht="13.5">
      <c r="A1686" s="353">
        <v>91014</v>
      </c>
      <c r="B1686" s="357" t="s">
        <v>1727</v>
      </c>
      <c r="C1686" s="357" t="s">
        <v>130</v>
      </c>
      <c r="D1686" s="357" t="s">
        <v>270</v>
      </c>
      <c r="E1686" s="353">
        <v>543.65</v>
      </c>
      <c r="F1686" s="77"/>
    </row>
    <row r="1687" spans="1:6" ht="13.5">
      <c r="A1687" s="353">
        <v>91015</v>
      </c>
      <c r="B1687" s="357" t="s">
        <v>1728</v>
      </c>
      <c r="C1687" s="357" t="s">
        <v>130</v>
      </c>
      <c r="D1687" s="357" t="s">
        <v>270</v>
      </c>
      <c r="E1687" s="353">
        <v>650.77</v>
      </c>
      <c r="F1687" s="77"/>
    </row>
    <row r="1688" spans="1:6" ht="13.5">
      <c r="A1688" s="353">
        <v>91016</v>
      </c>
      <c r="B1688" s="357" t="s">
        <v>1729</v>
      </c>
      <c r="C1688" s="357" t="s">
        <v>130</v>
      </c>
      <c r="D1688" s="357" t="s">
        <v>270</v>
      </c>
      <c r="E1688" s="353">
        <v>647.66999999999996</v>
      </c>
      <c r="F1688" s="77"/>
    </row>
    <row r="1689" spans="1:6" ht="13.5">
      <c r="A1689" s="353">
        <v>91286</v>
      </c>
      <c r="B1689" s="357" t="s">
        <v>1730</v>
      </c>
      <c r="C1689" s="357" t="s">
        <v>130</v>
      </c>
      <c r="D1689" s="357" t="s">
        <v>350</v>
      </c>
      <c r="E1689" s="353">
        <v>121.12</v>
      </c>
      <c r="F1689" s="77"/>
    </row>
    <row r="1690" spans="1:6" ht="13.5">
      <c r="A1690" s="353">
        <v>91287</v>
      </c>
      <c r="B1690" s="357" t="s">
        <v>1731</v>
      </c>
      <c r="C1690" s="357" t="s">
        <v>130</v>
      </c>
      <c r="D1690" s="357" t="s">
        <v>350</v>
      </c>
      <c r="E1690" s="353">
        <v>126.74</v>
      </c>
      <c r="F1690" s="77"/>
    </row>
    <row r="1691" spans="1:6" ht="13.5">
      <c r="A1691" s="353">
        <v>91288</v>
      </c>
      <c r="B1691" s="357" t="s">
        <v>1732</v>
      </c>
      <c r="C1691" s="357" t="s">
        <v>130</v>
      </c>
      <c r="D1691" s="357" t="s">
        <v>350</v>
      </c>
      <c r="E1691" s="353">
        <v>132.38</v>
      </c>
      <c r="F1691" s="77"/>
    </row>
    <row r="1692" spans="1:6" ht="13.5">
      <c r="A1692" s="353">
        <v>91290</v>
      </c>
      <c r="B1692" s="357" t="s">
        <v>1733</v>
      </c>
      <c r="C1692" s="357" t="s">
        <v>130</v>
      </c>
      <c r="D1692" s="357" t="s">
        <v>350</v>
      </c>
      <c r="E1692" s="353">
        <v>138</v>
      </c>
      <c r="F1692" s="77"/>
    </row>
    <row r="1693" spans="1:6" ht="13.5">
      <c r="A1693" s="353">
        <v>91291</v>
      </c>
      <c r="B1693" s="357" t="s">
        <v>1734</v>
      </c>
      <c r="C1693" s="357" t="s">
        <v>130</v>
      </c>
      <c r="D1693" s="357" t="s">
        <v>350</v>
      </c>
      <c r="E1693" s="353">
        <v>171.96</v>
      </c>
      <c r="F1693" s="77"/>
    </row>
    <row r="1694" spans="1:6" ht="13.5">
      <c r="A1694" s="353">
        <v>91292</v>
      </c>
      <c r="B1694" s="357" t="s">
        <v>1735</v>
      </c>
      <c r="C1694" s="357" t="s">
        <v>130</v>
      </c>
      <c r="D1694" s="357" t="s">
        <v>350</v>
      </c>
      <c r="E1694" s="353">
        <v>181.69</v>
      </c>
      <c r="F1694" s="77"/>
    </row>
    <row r="1695" spans="1:6" ht="13.5">
      <c r="A1695" s="353">
        <v>91293</v>
      </c>
      <c r="B1695" s="357" t="s">
        <v>1736</v>
      </c>
      <c r="C1695" s="357" t="s">
        <v>130</v>
      </c>
      <c r="D1695" s="357" t="s">
        <v>350</v>
      </c>
      <c r="E1695" s="353">
        <v>191.44</v>
      </c>
      <c r="F1695" s="77"/>
    </row>
    <row r="1696" spans="1:6" ht="13.5">
      <c r="A1696" s="353">
        <v>91294</v>
      </c>
      <c r="B1696" s="357" t="s">
        <v>1737</v>
      </c>
      <c r="C1696" s="357" t="s">
        <v>130</v>
      </c>
      <c r="D1696" s="357" t="s">
        <v>350</v>
      </c>
      <c r="E1696" s="353">
        <v>201.2</v>
      </c>
      <c r="F1696" s="77"/>
    </row>
    <row r="1697" spans="1:6" ht="13.5">
      <c r="A1697" s="353">
        <v>91295</v>
      </c>
      <c r="B1697" s="357" t="s">
        <v>1738</v>
      </c>
      <c r="C1697" s="357" t="s">
        <v>130</v>
      </c>
      <c r="D1697" s="357" t="s">
        <v>270</v>
      </c>
      <c r="E1697" s="353">
        <v>316.3</v>
      </c>
      <c r="F1697" s="77"/>
    </row>
    <row r="1698" spans="1:6" ht="13.5">
      <c r="A1698" s="353">
        <v>91296</v>
      </c>
      <c r="B1698" s="357" t="s">
        <v>1739</v>
      </c>
      <c r="C1698" s="357" t="s">
        <v>130</v>
      </c>
      <c r="D1698" s="357" t="s">
        <v>270</v>
      </c>
      <c r="E1698" s="353">
        <v>332.47</v>
      </c>
      <c r="F1698" s="77"/>
    </row>
    <row r="1699" spans="1:6" ht="13.5">
      <c r="A1699" s="353">
        <v>91297</v>
      </c>
      <c r="B1699" s="357" t="s">
        <v>1740</v>
      </c>
      <c r="C1699" s="357" t="s">
        <v>130</v>
      </c>
      <c r="D1699" s="357" t="s">
        <v>270</v>
      </c>
      <c r="E1699" s="353">
        <v>375.13</v>
      </c>
      <c r="F1699" s="77"/>
    </row>
    <row r="1700" spans="1:6" ht="13.5">
      <c r="A1700" s="353">
        <v>91298</v>
      </c>
      <c r="B1700" s="357" t="s">
        <v>1741</v>
      </c>
      <c r="C1700" s="357" t="s">
        <v>130</v>
      </c>
      <c r="D1700" s="357" t="s">
        <v>270</v>
      </c>
      <c r="E1700" s="353">
        <v>835.77</v>
      </c>
      <c r="F1700" s="77"/>
    </row>
    <row r="1701" spans="1:6" ht="13.5">
      <c r="A1701" s="353">
        <v>91299</v>
      </c>
      <c r="B1701" s="357" t="s">
        <v>1742</v>
      </c>
      <c r="C1701" s="357" t="s">
        <v>130</v>
      </c>
      <c r="D1701" s="357" t="s">
        <v>270</v>
      </c>
      <c r="E1701" s="353">
        <v>1148.6500000000001</v>
      </c>
      <c r="F1701" s="77"/>
    </row>
    <row r="1702" spans="1:6" ht="13.5">
      <c r="A1702" s="353">
        <v>91300</v>
      </c>
      <c r="B1702" s="357" t="s">
        <v>1743</v>
      </c>
      <c r="C1702" s="357" t="s">
        <v>130</v>
      </c>
      <c r="D1702" s="357" t="s">
        <v>350</v>
      </c>
      <c r="E1702" s="353">
        <v>19.87</v>
      </c>
      <c r="F1702" s="77"/>
    </row>
    <row r="1703" spans="1:6" ht="13.5">
      <c r="A1703" s="353">
        <v>91301</v>
      </c>
      <c r="B1703" s="357" t="s">
        <v>1744</v>
      </c>
      <c r="C1703" s="357" t="s">
        <v>130</v>
      </c>
      <c r="D1703" s="357" t="s">
        <v>350</v>
      </c>
      <c r="E1703" s="353">
        <v>20.94</v>
      </c>
      <c r="F1703" s="77"/>
    </row>
    <row r="1704" spans="1:6" ht="13.5">
      <c r="A1704" s="353">
        <v>91302</v>
      </c>
      <c r="B1704" s="357" t="s">
        <v>1745</v>
      </c>
      <c r="C1704" s="357" t="s">
        <v>130</v>
      </c>
      <c r="D1704" s="357" t="s">
        <v>350</v>
      </c>
      <c r="E1704" s="353">
        <v>22.01</v>
      </c>
      <c r="F1704" s="77"/>
    </row>
    <row r="1705" spans="1:6" ht="13.5">
      <c r="A1705" s="353">
        <v>91303</v>
      </c>
      <c r="B1705" s="357" t="s">
        <v>1746</v>
      </c>
      <c r="C1705" s="357" t="s">
        <v>130</v>
      </c>
      <c r="D1705" s="357" t="s">
        <v>350</v>
      </c>
      <c r="E1705" s="353">
        <v>23.12</v>
      </c>
      <c r="F1705" s="77"/>
    </row>
    <row r="1706" spans="1:6" ht="13.5">
      <c r="A1706" s="353">
        <v>91304</v>
      </c>
      <c r="B1706" s="357" t="s">
        <v>1747</v>
      </c>
      <c r="C1706" s="357" t="s">
        <v>130</v>
      </c>
      <c r="D1706" s="357" t="s">
        <v>350</v>
      </c>
      <c r="E1706" s="353">
        <v>62.24</v>
      </c>
      <c r="F1706" s="77"/>
    </row>
    <row r="1707" spans="1:6" ht="13.5">
      <c r="A1707" s="353">
        <v>91305</v>
      </c>
      <c r="B1707" s="357" t="s">
        <v>1748</v>
      </c>
      <c r="C1707" s="357" t="s">
        <v>130</v>
      </c>
      <c r="D1707" s="357" t="s">
        <v>350</v>
      </c>
      <c r="E1707" s="353">
        <v>46.95</v>
      </c>
      <c r="F1707" s="77"/>
    </row>
    <row r="1708" spans="1:6" ht="13.5">
      <c r="A1708" s="353">
        <v>91306</v>
      </c>
      <c r="B1708" s="357" t="s">
        <v>1749</v>
      </c>
      <c r="C1708" s="357" t="s">
        <v>130</v>
      </c>
      <c r="D1708" s="357" t="s">
        <v>350</v>
      </c>
      <c r="E1708" s="353">
        <v>70.77</v>
      </c>
      <c r="F1708" s="77"/>
    </row>
    <row r="1709" spans="1:6" ht="13.5">
      <c r="A1709" s="353">
        <v>91307</v>
      </c>
      <c r="B1709" s="357" t="s">
        <v>1750</v>
      </c>
      <c r="C1709" s="357" t="s">
        <v>130</v>
      </c>
      <c r="D1709" s="357" t="s">
        <v>350</v>
      </c>
      <c r="E1709" s="353">
        <v>49.36</v>
      </c>
      <c r="F1709" s="77"/>
    </row>
    <row r="1710" spans="1:6" ht="13.5">
      <c r="A1710" s="353">
        <v>91312</v>
      </c>
      <c r="B1710" s="357" t="s">
        <v>1751</v>
      </c>
      <c r="C1710" s="357" t="s">
        <v>130</v>
      </c>
      <c r="D1710" s="357" t="s">
        <v>270</v>
      </c>
      <c r="E1710" s="353">
        <v>586.34</v>
      </c>
      <c r="F1710" s="77"/>
    </row>
    <row r="1711" spans="1:6" ht="13.5">
      <c r="A1711" s="353">
        <v>91313</v>
      </c>
      <c r="B1711" s="357" t="s">
        <v>1752</v>
      </c>
      <c r="C1711" s="357" t="s">
        <v>130</v>
      </c>
      <c r="D1711" s="357" t="s">
        <v>270</v>
      </c>
      <c r="E1711" s="353">
        <v>625.13</v>
      </c>
      <c r="F1711" s="77"/>
    </row>
    <row r="1712" spans="1:6" ht="13.5">
      <c r="A1712" s="353">
        <v>91314</v>
      </c>
      <c r="B1712" s="357" t="s">
        <v>1753</v>
      </c>
      <c r="C1712" s="357" t="s">
        <v>130</v>
      </c>
      <c r="D1712" s="357" t="s">
        <v>270</v>
      </c>
      <c r="E1712" s="353">
        <v>645.67999999999995</v>
      </c>
      <c r="F1712" s="77"/>
    </row>
    <row r="1713" spans="1:6" ht="13.5">
      <c r="A1713" s="353">
        <v>91315</v>
      </c>
      <c r="B1713" s="357" t="s">
        <v>1754</v>
      </c>
      <c r="C1713" s="357" t="s">
        <v>130</v>
      </c>
      <c r="D1713" s="357" t="s">
        <v>270</v>
      </c>
      <c r="E1713" s="353">
        <v>672.94</v>
      </c>
      <c r="F1713" s="77"/>
    </row>
    <row r="1714" spans="1:6" ht="13.5">
      <c r="A1714" s="353">
        <v>91318</v>
      </c>
      <c r="B1714" s="357" t="s">
        <v>1755</v>
      </c>
      <c r="C1714" s="357" t="s">
        <v>130</v>
      </c>
      <c r="D1714" s="357" t="s">
        <v>270</v>
      </c>
      <c r="E1714" s="353">
        <v>539.39</v>
      </c>
      <c r="F1714" s="77"/>
    </row>
    <row r="1715" spans="1:6" ht="13.5">
      <c r="A1715" s="353">
        <v>91319</v>
      </c>
      <c r="B1715" s="357" t="s">
        <v>1756</v>
      </c>
      <c r="C1715" s="357" t="s">
        <v>130</v>
      </c>
      <c r="D1715" s="357" t="s">
        <v>270</v>
      </c>
      <c r="E1715" s="353">
        <v>575.77</v>
      </c>
      <c r="F1715" s="77"/>
    </row>
    <row r="1716" spans="1:6" ht="13.5">
      <c r="A1716" s="353">
        <v>91320</v>
      </c>
      <c r="B1716" s="357" t="s">
        <v>1757</v>
      </c>
      <c r="C1716" s="357" t="s">
        <v>130</v>
      </c>
      <c r="D1716" s="357" t="s">
        <v>270</v>
      </c>
      <c r="E1716" s="353">
        <v>583.44000000000005</v>
      </c>
      <c r="F1716" s="77"/>
    </row>
    <row r="1717" spans="1:6" ht="13.5">
      <c r="A1717" s="353">
        <v>91321</v>
      </c>
      <c r="B1717" s="357" t="s">
        <v>1758</v>
      </c>
      <c r="C1717" s="357" t="s">
        <v>130</v>
      </c>
      <c r="D1717" s="357" t="s">
        <v>270</v>
      </c>
      <c r="E1717" s="353">
        <v>610.70000000000005</v>
      </c>
      <c r="F1717" s="77"/>
    </row>
    <row r="1718" spans="1:6" ht="13.5">
      <c r="A1718" s="353">
        <v>91324</v>
      </c>
      <c r="B1718" s="357" t="s">
        <v>1759</v>
      </c>
      <c r="C1718" s="357" t="s">
        <v>130</v>
      </c>
      <c r="D1718" s="357" t="s">
        <v>270</v>
      </c>
      <c r="E1718" s="353">
        <v>546.14</v>
      </c>
      <c r="F1718" s="77"/>
    </row>
    <row r="1719" spans="1:6" ht="13.5">
      <c r="A1719" s="353">
        <v>91325</v>
      </c>
      <c r="B1719" s="357" t="s">
        <v>1760</v>
      </c>
      <c r="C1719" s="357" t="s">
        <v>130</v>
      </c>
      <c r="D1719" s="357" t="s">
        <v>270</v>
      </c>
      <c r="E1719" s="353">
        <v>501.76</v>
      </c>
      <c r="F1719" s="77"/>
    </row>
    <row r="1720" spans="1:6" ht="13.5">
      <c r="A1720" s="353">
        <v>91326</v>
      </c>
      <c r="B1720" s="357" t="s">
        <v>1761</v>
      </c>
      <c r="C1720" s="357" t="s">
        <v>130</v>
      </c>
      <c r="D1720" s="357" t="s">
        <v>270</v>
      </c>
      <c r="E1720" s="353">
        <v>608.74</v>
      </c>
      <c r="F1720" s="77"/>
    </row>
    <row r="1721" spans="1:6" ht="13.5">
      <c r="A1721" s="353">
        <v>91327</v>
      </c>
      <c r="B1721" s="357" t="s">
        <v>1762</v>
      </c>
      <c r="C1721" s="357" t="s">
        <v>130</v>
      </c>
      <c r="D1721" s="357" t="s">
        <v>270</v>
      </c>
      <c r="E1721" s="353">
        <v>605.5</v>
      </c>
      <c r="F1721" s="77"/>
    </row>
    <row r="1722" spans="1:6" ht="13.5">
      <c r="A1722" s="353">
        <v>91328</v>
      </c>
      <c r="B1722" s="357" t="s">
        <v>1763</v>
      </c>
      <c r="C1722" s="357" t="s">
        <v>130</v>
      </c>
      <c r="D1722" s="357" t="s">
        <v>270</v>
      </c>
      <c r="E1722" s="353">
        <v>569.75</v>
      </c>
      <c r="F1722" s="77"/>
    </row>
    <row r="1723" spans="1:6" ht="13.5">
      <c r="A1723" s="353">
        <v>91329</v>
      </c>
      <c r="B1723" s="357" t="s">
        <v>1764</v>
      </c>
      <c r="C1723" s="357" t="s">
        <v>130</v>
      </c>
      <c r="D1723" s="357" t="s">
        <v>270</v>
      </c>
      <c r="E1723" s="353">
        <v>528</v>
      </c>
      <c r="F1723" s="77"/>
    </row>
    <row r="1724" spans="1:6" ht="13.5">
      <c r="A1724" s="353">
        <v>91330</v>
      </c>
      <c r="B1724" s="357" t="s">
        <v>1765</v>
      </c>
      <c r="C1724" s="357" t="s">
        <v>130</v>
      </c>
      <c r="D1724" s="357" t="s">
        <v>270</v>
      </c>
      <c r="E1724" s="353">
        <v>597.92999999999995</v>
      </c>
      <c r="F1724" s="77"/>
    </row>
    <row r="1725" spans="1:6" ht="13.5">
      <c r="A1725" s="353">
        <v>91331</v>
      </c>
      <c r="B1725" s="357" t="s">
        <v>1766</v>
      </c>
      <c r="C1725" s="357" t="s">
        <v>130</v>
      </c>
      <c r="D1725" s="357" t="s">
        <v>270</v>
      </c>
      <c r="E1725" s="353">
        <v>556.04</v>
      </c>
      <c r="F1725" s="77"/>
    </row>
    <row r="1726" spans="1:6" ht="13.5">
      <c r="A1726" s="353">
        <v>91332</v>
      </c>
      <c r="B1726" s="357" t="s">
        <v>1767</v>
      </c>
      <c r="C1726" s="357" t="s">
        <v>130</v>
      </c>
      <c r="D1726" s="357" t="s">
        <v>270</v>
      </c>
      <c r="E1726" s="353">
        <v>652.62</v>
      </c>
      <c r="F1726" s="77"/>
    </row>
    <row r="1727" spans="1:6" ht="13.5">
      <c r="A1727" s="353">
        <v>91333</v>
      </c>
      <c r="B1727" s="357" t="s">
        <v>1768</v>
      </c>
      <c r="C1727" s="357" t="s">
        <v>130</v>
      </c>
      <c r="D1727" s="357" t="s">
        <v>270</v>
      </c>
      <c r="E1727" s="353">
        <v>610.59</v>
      </c>
      <c r="F1727" s="77"/>
    </row>
    <row r="1728" spans="1:6" ht="13.5">
      <c r="A1728" s="353">
        <v>91334</v>
      </c>
      <c r="B1728" s="357" t="s">
        <v>1769</v>
      </c>
      <c r="C1728" s="357" t="s">
        <v>130</v>
      </c>
      <c r="D1728" s="357" t="s">
        <v>270</v>
      </c>
      <c r="E1728" s="353">
        <v>1113.26</v>
      </c>
      <c r="F1728" s="77"/>
    </row>
    <row r="1729" spans="1:6" ht="13.5">
      <c r="A1729" s="353">
        <v>91335</v>
      </c>
      <c r="B1729" s="357" t="s">
        <v>1770</v>
      </c>
      <c r="C1729" s="357" t="s">
        <v>130</v>
      </c>
      <c r="D1729" s="357" t="s">
        <v>270</v>
      </c>
      <c r="E1729" s="353">
        <v>1071.23</v>
      </c>
      <c r="F1729" s="77"/>
    </row>
    <row r="1730" spans="1:6" ht="13.5">
      <c r="A1730" s="353">
        <v>91336</v>
      </c>
      <c r="B1730" s="357" t="s">
        <v>1771</v>
      </c>
      <c r="C1730" s="357" t="s">
        <v>130</v>
      </c>
      <c r="D1730" s="357" t="s">
        <v>270</v>
      </c>
      <c r="E1730" s="353">
        <v>1426.14</v>
      </c>
      <c r="F1730" s="77"/>
    </row>
    <row r="1731" spans="1:6" ht="13.5">
      <c r="A1731" s="353">
        <v>91337</v>
      </c>
      <c r="B1731" s="357" t="s">
        <v>1772</v>
      </c>
      <c r="C1731" s="357" t="s">
        <v>130</v>
      </c>
      <c r="D1731" s="357" t="s">
        <v>270</v>
      </c>
      <c r="E1731" s="353">
        <v>1384.11</v>
      </c>
      <c r="F1731" s="77"/>
    </row>
    <row r="1732" spans="1:6" ht="13.5">
      <c r="A1732" s="353" t="s">
        <v>6368</v>
      </c>
      <c r="B1732" s="357" t="s">
        <v>1773</v>
      </c>
      <c r="C1732" s="357" t="s">
        <v>130</v>
      </c>
      <c r="D1732" s="357" t="s">
        <v>270</v>
      </c>
      <c r="E1732" s="353">
        <v>1295.04</v>
      </c>
      <c r="F1732" s="77"/>
    </row>
    <row r="1733" spans="1:6" ht="13.5">
      <c r="A1733" s="353">
        <v>84844</v>
      </c>
      <c r="B1733" s="357" t="s">
        <v>1774</v>
      </c>
      <c r="C1733" s="357" t="s">
        <v>132</v>
      </c>
      <c r="D1733" s="357" t="s">
        <v>350</v>
      </c>
      <c r="E1733" s="353">
        <v>352.29</v>
      </c>
      <c r="F1733" s="77"/>
    </row>
    <row r="1734" spans="1:6" ht="13.5">
      <c r="A1734" s="353">
        <v>84845</v>
      </c>
      <c r="B1734" s="357" t="s">
        <v>1775</v>
      </c>
      <c r="C1734" s="357" t="s">
        <v>132</v>
      </c>
      <c r="D1734" s="357" t="s">
        <v>350</v>
      </c>
      <c r="E1734" s="353">
        <v>531.91999999999996</v>
      </c>
      <c r="F1734" s="77"/>
    </row>
    <row r="1735" spans="1:6" ht="13.5">
      <c r="A1735" s="353">
        <v>84846</v>
      </c>
      <c r="B1735" s="357" t="s">
        <v>1776</v>
      </c>
      <c r="C1735" s="357" t="s">
        <v>132</v>
      </c>
      <c r="D1735" s="357" t="s">
        <v>350</v>
      </c>
      <c r="E1735" s="353">
        <v>541.97</v>
      </c>
      <c r="F1735" s="77"/>
    </row>
    <row r="1736" spans="1:6" ht="13.5">
      <c r="A1736" s="353">
        <v>84847</v>
      </c>
      <c r="B1736" s="357" t="s">
        <v>1777</v>
      </c>
      <c r="C1736" s="357" t="s">
        <v>132</v>
      </c>
      <c r="D1736" s="357" t="s">
        <v>350</v>
      </c>
      <c r="E1736" s="353">
        <v>541.97</v>
      </c>
      <c r="F1736" s="77"/>
    </row>
    <row r="1737" spans="1:6" ht="13.5">
      <c r="A1737" s="353">
        <v>84848</v>
      </c>
      <c r="B1737" s="357" t="s">
        <v>1778</v>
      </c>
      <c r="C1737" s="357" t="s">
        <v>132</v>
      </c>
      <c r="D1737" s="357" t="s">
        <v>350</v>
      </c>
      <c r="E1737" s="353">
        <v>430.87</v>
      </c>
      <c r="F1737" s="77"/>
    </row>
    <row r="1738" spans="1:6" ht="13.5">
      <c r="A1738" s="353">
        <v>84849</v>
      </c>
      <c r="B1738" s="357" t="s">
        <v>1779</v>
      </c>
      <c r="C1738" s="357" t="s">
        <v>130</v>
      </c>
      <c r="D1738" s="357" t="s">
        <v>270</v>
      </c>
      <c r="E1738" s="353">
        <v>77.95</v>
      </c>
      <c r="F1738" s="77"/>
    </row>
    <row r="1739" spans="1:6" ht="13.5">
      <c r="A1739" s="353" t="s">
        <v>6369</v>
      </c>
      <c r="B1739" s="357" t="s">
        <v>1780</v>
      </c>
      <c r="C1739" s="357" t="s">
        <v>132</v>
      </c>
      <c r="D1739" s="357" t="s">
        <v>270</v>
      </c>
      <c r="E1739" s="353">
        <v>475.38</v>
      </c>
      <c r="F1739" s="77"/>
    </row>
    <row r="1740" spans="1:6" ht="13.5">
      <c r="A1740" s="353" t="s">
        <v>6370</v>
      </c>
      <c r="B1740" s="357" t="s">
        <v>1781</v>
      </c>
      <c r="C1740" s="357" t="s">
        <v>132</v>
      </c>
      <c r="D1740" s="357" t="s">
        <v>270</v>
      </c>
      <c r="E1740" s="353">
        <v>329.38</v>
      </c>
      <c r="F1740" s="77"/>
    </row>
    <row r="1741" spans="1:6" ht="13.5">
      <c r="A1741" s="353" t="s">
        <v>6371</v>
      </c>
      <c r="B1741" s="357" t="s">
        <v>1782</v>
      </c>
      <c r="C1741" s="357" t="s">
        <v>132</v>
      </c>
      <c r="D1741" s="357" t="s">
        <v>270</v>
      </c>
      <c r="E1741" s="353">
        <v>449.97</v>
      </c>
      <c r="F1741" s="77"/>
    </row>
    <row r="1742" spans="1:6" ht="13.5">
      <c r="A1742" s="353" t="s">
        <v>6372</v>
      </c>
      <c r="B1742" s="357" t="s">
        <v>1783</v>
      </c>
      <c r="C1742" s="357" t="s">
        <v>130</v>
      </c>
      <c r="D1742" s="357" t="s">
        <v>270</v>
      </c>
      <c r="E1742" s="353">
        <v>126.06</v>
      </c>
      <c r="F1742" s="77"/>
    </row>
    <row r="1743" spans="1:6" ht="13.5">
      <c r="A1743" s="353" t="s">
        <v>6373</v>
      </c>
      <c r="B1743" s="357" t="s">
        <v>1784</v>
      </c>
      <c r="C1743" s="357" t="s">
        <v>130</v>
      </c>
      <c r="D1743" s="357" t="s">
        <v>270</v>
      </c>
      <c r="E1743" s="353">
        <v>136.81</v>
      </c>
      <c r="F1743" s="77"/>
    </row>
    <row r="1744" spans="1:6" ht="13.5">
      <c r="A1744" s="353" t="s">
        <v>6374</v>
      </c>
      <c r="B1744" s="357" t="s">
        <v>1785</v>
      </c>
      <c r="C1744" s="357" t="s">
        <v>132</v>
      </c>
      <c r="D1744" s="357" t="s">
        <v>270</v>
      </c>
      <c r="E1744" s="353">
        <v>378.53</v>
      </c>
      <c r="F1744" s="77"/>
    </row>
    <row r="1745" spans="1:6" ht="13.5">
      <c r="A1745" s="353" t="s">
        <v>6375</v>
      </c>
      <c r="B1745" s="357" t="s">
        <v>1786</v>
      </c>
      <c r="C1745" s="357" t="s">
        <v>132</v>
      </c>
      <c r="D1745" s="357" t="s">
        <v>270</v>
      </c>
      <c r="E1745" s="353">
        <v>323.76</v>
      </c>
      <c r="F1745" s="77"/>
    </row>
    <row r="1746" spans="1:6" ht="13.5">
      <c r="A1746" s="353" t="s">
        <v>6376</v>
      </c>
      <c r="B1746" s="357" t="s">
        <v>1787</v>
      </c>
      <c r="C1746" s="357" t="s">
        <v>132</v>
      </c>
      <c r="D1746" s="357" t="s">
        <v>270</v>
      </c>
      <c r="E1746" s="353">
        <v>234.25</v>
      </c>
      <c r="F1746" s="77"/>
    </row>
    <row r="1747" spans="1:6" ht="13.5">
      <c r="A1747" s="353">
        <v>84854</v>
      </c>
      <c r="B1747" s="357" t="s">
        <v>1788</v>
      </c>
      <c r="C1747" s="357" t="s">
        <v>129</v>
      </c>
      <c r="D1747" s="357" t="s">
        <v>350</v>
      </c>
      <c r="E1747" s="353">
        <v>26.88</v>
      </c>
      <c r="F1747" s="77"/>
    </row>
    <row r="1748" spans="1:6" ht="13.5">
      <c r="A1748" s="353">
        <v>94559</v>
      </c>
      <c r="B1748" s="357" t="s">
        <v>1789</v>
      </c>
      <c r="C1748" s="357" t="s">
        <v>132</v>
      </c>
      <c r="D1748" s="357" t="s">
        <v>270</v>
      </c>
      <c r="E1748" s="353">
        <v>513.75</v>
      </c>
      <c r="F1748" s="77"/>
    </row>
    <row r="1749" spans="1:6" ht="13.5">
      <c r="A1749" s="353">
        <v>94560</v>
      </c>
      <c r="B1749" s="357" t="s">
        <v>1790</v>
      </c>
      <c r="C1749" s="357" t="s">
        <v>132</v>
      </c>
      <c r="D1749" s="357" t="s">
        <v>270</v>
      </c>
      <c r="E1749" s="353">
        <v>472.68</v>
      </c>
      <c r="F1749" s="77"/>
    </row>
    <row r="1750" spans="1:6" ht="13.5">
      <c r="A1750" s="353">
        <v>94562</v>
      </c>
      <c r="B1750" s="357" t="s">
        <v>1791</v>
      </c>
      <c r="C1750" s="357" t="s">
        <v>132</v>
      </c>
      <c r="D1750" s="357" t="s">
        <v>270</v>
      </c>
      <c r="E1750" s="353">
        <v>495.61</v>
      </c>
      <c r="F1750" s="77"/>
    </row>
    <row r="1751" spans="1:6" ht="13.5">
      <c r="A1751" s="353">
        <v>94563</v>
      </c>
      <c r="B1751" s="357" t="s">
        <v>1792</v>
      </c>
      <c r="C1751" s="357" t="s">
        <v>132</v>
      </c>
      <c r="D1751" s="357" t="s">
        <v>270</v>
      </c>
      <c r="E1751" s="353">
        <v>623.49</v>
      </c>
      <c r="F1751" s="77"/>
    </row>
    <row r="1752" spans="1:6" ht="13.5">
      <c r="A1752" s="353">
        <v>94564</v>
      </c>
      <c r="B1752" s="357" t="s">
        <v>1793</v>
      </c>
      <c r="C1752" s="357" t="s">
        <v>132</v>
      </c>
      <c r="D1752" s="357" t="s">
        <v>270</v>
      </c>
      <c r="E1752" s="353">
        <v>473.7</v>
      </c>
      <c r="F1752" s="77"/>
    </row>
    <row r="1753" spans="1:6" ht="13.5">
      <c r="A1753" s="353">
        <v>94565</v>
      </c>
      <c r="B1753" s="357" t="s">
        <v>1794</v>
      </c>
      <c r="C1753" s="357" t="s">
        <v>132</v>
      </c>
      <c r="D1753" s="357" t="s">
        <v>270</v>
      </c>
      <c r="E1753" s="353">
        <v>459.7</v>
      </c>
      <c r="F1753" s="77"/>
    </row>
    <row r="1754" spans="1:6" ht="13.5">
      <c r="A1754" s="353">
        <v>94567</v>
      </c>
      <c r="B1754" s="357" t="s">
        <v>1795</v>
      </c>
      <c r="C1754" s="357" t="s">
        <v>132</v>
      </c>
      <c r="D1754" s="357" t="s">
        <v>270</v>
      </c>
      <c r="E1754" s="353">
        <v>478.27</v>
      </c>
      <c r="F1754" s="77"/>
    </row>
    <row r="1755" spans="1:6" ht="13.5">
      <c r="A1755" s="353">
        <v>94568</v>
      </c>
      <c r="B1755" s="357" t="s">
        <v>1796</v>
      </c>
      <c r="C1755" s="357" t="s">
        <v>132</v>
      </c>
      <c r="D1755" s="357" t="s">
        <v>270</v>
      </c>
      <c r="E1755" s="353">
        <v>602.99</v>
      </c>
      <c r="F1755" s="77"/>
    </row>
    <row r="1756" spans="1:6" ht="13.5">
      <c r="A1756" s="353" t="s">
        <v>6377</v>
      </c>
      <c r="B1756" s="357" t="s">
        <v>1797</v>
      </c>
      <c r="C1756" s="357" t="s">
        <v>132</v>
      </c>
      <c r="D1756" s="357" t="s">
        <v>350</v>
      </c>
      <c r="E1756" s="353">
        <v>280.27</v>
      </c>
      <c r="F1756" s="77"/>
    </row>
    <row r="1757" spans="1:6" ht="13.5">
      <c r="A1757" s="353">
        <v>73631</v>
      </c>
      <c r="B1757" s="357" t="s">
        <v>72</v>
      </c>
      <c r="C1757" s="357" t="s">
        <v>132</v>
      </c>
      <c r="D1757" s="357" t="s">
        <v>270</v>
      </c>
      <c r="E1757" s="353">
        <v>278.11</v>
      </c>
      <c r="F1757" s="77"/>
    </row>
    <row r="1758" spans="1:6" ht="13.5">
      <c r="A1758" s="353" t="s">
        <v>6378</v>
      </c>
      <c r="B1758" s="357" t="s">
        <v>1798</v>
      </c>
      <c r="C1758" s="357" t="s">
        <v>129</v>
      </c>
      <c r="D1758" s="357" t="s">
        <v>350</v>
      </c>
      <c r="E1758" s="353">
        <v>336</v>
      </c>
      <c r="F1758" s="77"/>
    </row>
    <row r="1759" spans="1:6" ht="13.5">
      <c r="A1759" s="353">
        <v>73665</v>
      </c>
      <c r="B1759" s="357" t="s">
        <v>1799</v>
      </c>
      <c r="C1759" s="357" t="s">
        <v>129</v>
      </c>
      <c r="D1759" s="357" t="s">
        <v>350</v>
      </c>
      <c r="E1759" s="353">
        <v>53.35</v>
      </c>
      <c r="F1759" s="77"/>
    </row>
    <row r="1760" spans="1:6" ht="13.5">
      <c r="A1760" s="353" t="s">
        <v>6379</v>
      </c>
      <c r="B1760" s="357" t="s">
        <v>1800</v>
      </c>
      <c r="C1760" s="357" t="s">
        <v>129</v>
      </c>
      <c r="D1760" s="357" t="s">
        <v>270</v>
      </c>
      <c r="E1760" s="353">
        <v>98.86</v>
      </c>
      <c r="F1760" s="77"/>
    </row>
    <row r="1761" spans="1:6" ht="13.5">
      <c r="A1761" s="353" t="s">
        <v>6380</v>
      </c>
      <c r="B1761" s="357" t="s">
        <v>1801</v>
      </c>
      <c r="C1761" s="357" t="s">
        <v>129</v>
      </c>
      <c r="D1761" s="357" t="s">
        <v>270</v>
      </c>
      <c r="E1761" s="353">
        <v>70.94</v>
      </c>
      <c r="F1761" s="77"/>
    </row>
    <row r="1762" spans="1:6" ht="13.5">
      <c r="A1762" s="353" t="s">
        <v>6381</v>
      </c>
      <c r="B1762" s="357" t="s">
        <v>1802</v>
      </c>
      <c r="C1762" s="357" t="s">
        <v>129</v>
      </c>
      <c r="D1762" s="357" t="s">
        <v>270</v>
      </c>
      <c r="E1762" s="353">
        <v>212.87</v>
      </c>
      <c r="F1762" s="77"/>
    </row>
    <row r="1763" spans="1:6" ht="13.5">
      <c r="A1763" s="353">
        <v>84862</v>
      </c>
      <c r="B1763" s="357" t="s">
        <v>1803</v>
      </c>
      <c r="C1763" s="357" t="s">
        <v>129</v>
      </c>
      <c r="D1763" s="357" t="s">
        <v>270</v>
      </c>
      <c r="E1763" s="353">
        <v>186.41</v>
      </c>
      <c r="F1763" s="77"/>
    </row>
    <row r="1764" spans="1:6" ht="13.5">
      <c r="A1764" s="353">
        <v>68050</v>
      </c>
      <c r="B1764" s="357" t="s">
        <v>1804</v>
      </c>
      <c r="C1764" s="357" t="s">
        <v>132</v>
      </c>
      <c r="D1764" s="357" t="s">
        <v>270</v>
      </c>
      <c r="E1764" s="353">
        <v>380.45</v>
      </c>
      <c r="F1764" s="77"/>
    </row>
    <row r="1765" spans="1:6" ht="13.5">
      <c r="A1765" s="353">
        <v>90838</v>
      </c>
      <c r="B1765" s="357" t="s">
        <v>1805</v>
      </c>
      <c r="C1765" s="357" t="s">
        <v>130</v>
      </c>
      <c r="D1765" s="357" t="s">
        <v>270</v>
      </c>
      <c r="E1765" s="353">
        <v>920.09</v>
      </c>
      <c r="F1765" s="77"/>
    </row>
    <row r="1766" spans="1:6" ht="13.5">
      <c r="A1766" s="353">
        <v>91338</v>
      </c>
      <c r="B1766" s="357" t="s">
        <v>5707</v>
      </c>
      <c r="C1766" s="357" t="s">
        <v>132</v>
      </c>
      <c r="D1766" s="357" t="s">
        <v>350</v>
      </c>
      <c r="E1766" s="353">
        <v>605.67999999999995</v>
      </c>
      <c r="F1766" s="77"/>
    </row>
    <row r="1767" spans="1:6" ht="13.5">
      <c r="A1767" s="353">
        <v>91341</v>
      </c>
      <c r="B1767" s="357" t="s">
        <v>1806</v>
      </c>
      <c r="C1767" s="357" t="s">
        <v>132</v>
      </c>
      <c r="D1767" s="357" t="s">
        <v>350</v>
      </c>
      <c r="E1767" s="353">
        <v>441.67</v>
      </c>
      <c r="F1767" s="77"/>
    </row>
    <row r="1768" spans="1:6" ht="13.5">
      <c r="A1768" s="353">
        <v>94805</v>
      </c>
      <c r="B1768" s="357" t="s">
        <v>1807</v>
      </c>
      <c r="C1768" s="357" t="s">
        <v>130</v>
      </c>
      <c r="D1768" s="357" t="s">
        <v>350</v>
      </c>
      <c r="E1768" s="353">
        <v>730.52</v>
      </c>
      <c r="F1768" s="77"/>
    </row>
    <row r="1769" spans="1:6" ht="13.5">
      <c r="A1769" s="353">
        <v>94806</v>
      </c>
      <c r="B1769" s="357" t="s">
        <v>1808</v>
      </c>
      <c r="C1769" s="357" t="s">
        <v>130</v>
      </c>
      <c r="D1769" s="357" t="s">
        <v>270</v>
      </c>
      <c r="E1769" s="353">
        <v>448.68</v>
      </c>
      <c r="F1769" s="77"/>
    </row>
    <row r="1770" spans="1:6" ht="13.5">
      <c r="A1770" s="353">
        <v>94807</v>
      </c>
      <c r="B1770" s="357" t="s">
        <v>1809</v>
      </c>
      <c r="C1770" s="357" t="s">
        <v>130</v>
      </c>
      <c r="D1770" s="357" t="s">
        <v>270</v>
      </c>
      <c r="E1770" s="353">
        <v>537.70000000000005</v>
      </c>
      <c r="F1770" s="77"/>
    </row>
    <row r="1771" spans="1:6" ht="13.5">
      <c r="A1771" s="353" t="s">
        <v>6382</v>
      </c>
      <c r="B1771" s="357" t="s">
        <v>1810</v>
      </c>
      <c r="C1771" s="357" t="s">
        <v>129</v>
      </c>
      <c r="D1771" s="357" t="s">
        <v>350</v>
      </c>
      <c r="E1771" s="353">
        <v>175.06</v>
      </c>
      <c r="F1771" s="77"/>
    </row>
    <row r="1772" spans="1:6" ht="13.5">
      <c r="A1772" s="353" t="s">
        <v>6383</v>
      </c>
      <c r="B1772" s="357" t="s">
        <v>1811</v>
      </c>
      <c r="C1772" s="357" t="s">
        <v>129</v>
      </c>
      <c r="D1772" s="357" t="s">
        <v>350</v>
      </c>
      <c r="E1772" s="353">
        <v>385.43</v>
      </c>
      <c r="F1772" s="77"/>
    </row>
    <row r="1773" spans="1:6" ht="13.5">
      <c r="A1773" s="353" t="s">
        <v>6384</v>
      </c>
      <c r="B1773" s="357" t="s">
        <v>1812</v>
      </c>
      <c r="C1773" s="357" t="s">
        <v>129</v>
      </c>
      <c r="D1773" s="357" t="s">
        <v>350</v>
      </c>
      <c r="E1773" s="353">
        <v>453.11</v>
      </c>
      <c r="F1773" s="77"/>
    </row>
    <row r="1774" spans="1:6" ht="13.5">
      <c r="A1774" s="353">
        <v>85096</v>
      </c>
      <c r="B1774" s="357" t="s">
        <v>1813</v>
      </c>
      <c r="C1774" s="357" t="s">
        <v>132</v>
      </c>
      <c r="D1774" s="357" t="s">
        <v>350</v>
      </c>
      <c r="E1774" s="353">
        <v>388.17</v>
      </c>
      <c r="F1774" s="77"/>
    </row>
    <row r="1775" spans="1:6" ht="13.5">
      <c r="A1775" s="353" t="s">
        <v>6385</v>
      </c>
      <c r="B1775" s="357" t="s">
        <v>1814</v>
      </c>
      <c r="C1775" s="357" t="s">
        <v>130</v>
      </c>
      <c r="D1775" s="357" t="s">
        <v>270</v>
      </c>
      <c r="E1775" s="353">
        <v>126.83</v>
      </c>
      <c r="F1775" s="77"/>
    </row>
    <row r="1776" spans="1:6" ht="13.5">
      <c r="A1776" s="353">
        <v>84885</v>
      </c>
      <c r="B1776" s="357" t="s">
        <v>1815</v>
      </c>
      <c r="C1776" s="357" t="s">
        <v>130</v>
      </c>
      <c r="D1776" s="357" t="s">
        <v>350</v>
      </c>
      <c r="E1776" s="353">
        <v>538.26</v>
      </c>
      <c r="F1776" s="77"/>
    </row>
    <row r="1777" spans="1:6" ht="13.5">
      <c r="A1777" s="353">
        <v>84886</v>
      </c>
      <c r="B1777" s="357" t="s">
        <v>1816</v>
      </c>
      <c r="C1777" s="357" t="s">
        <v>130</v>
      </c>
      <c r="D1777" s="357" t="s">
        <v>350</v>
      </c>
      <c r="E1777" s="353">
        <v>1023.04</v>
      </c>
      <c r="F1777" s="77"/>
    </row>
    <row r="1778" spans="1:6" ht="13.5">
      <c r="A1778" s="353">
        <v>84889</v>
      </c>
      <c r="B1778" s="357" t="s">
        <v>1817</v>
      </c>
      <c r="C1778" s="357" t="s">
        <v>130</v>
      </c>
      <c r="D1778" s="357" t="s">
        <v>350</v>
      </c>
      <c r="E1778" s="353">
        <v>16.260000000000002</v>
      </c>
      <c r="F1778" s="77"/>
    </row>
    <row r="1779" spans="1:6" ht="13.5">
      <c r="A1779" s="353">
        <v>84891</v>
      </c>
      <c r="B1779" s="357" t="s">
        <v>1818</v>
      </c>
      <c r="C1779" s="357" t="s">
        <v>130</v>
      </c>
      <c r="D1779" s="357" t="s">
        <v>350</v>
      </c>
      <c r="E1779" s="353">
        <v>159.35</v>
      </c>
      <c r="F1779" s="77"/>
    </row>
    <row r="1780" spans="1:6" ht="13.5">
      <c r="A1780" s="353" t="s">
        <v>6386</v>
      </c>
      <c r="B1780" s="357" t="s">
        <v>1819</v>
      </c>
      <c r="C1780" s="357" t="s">
        <v>130</v>
      </c>
      <c r="D1780" s="357" t="s">
        <v>350</v>
      </c>
      <c r="E1780" s="353">
        <v>31.43</v>
      </c>
      <c r="F1780" s="77"/>
    </row>
    <row r="1781" spans="1:6" ht="13.5">
      <c r="A1781" s="353" t="s">
        <v>6387</v>
      </c>
      <c r="B1781" s="357" t="s">
        <v>1820</v>
      </c>
      <c r="C1781" s="357" t="s">
        <v>130</v>
      </c>
      <c r="D1781" s="357" t="s">
        <v>270</v>
      </c>
      <c r="E1781" s="353">
        <v>31.04</v>
      </c>
      <c r="F1781" s="77"/>
    </row>
    <row r="1782" spans="1:6" ht="13.5">
      <c r="A1782" s="353" t="s">
        <v>6388</v>
      </c>
      <c r="B1782" s="357" t="s">
        <v>1821</v>
      </c>
      <c r="C1782" s="357" t="s">
        <v>130</v>
      </c>
      <c r="D1782" s="357" t="s">
        <v>350</v>
      </c>
      <c r="E1782" s="353">
        <v>140.61000000000001</v>
      </c>
      <c r="F1782" s="77"/>
    </row>
    <row r="1783" spans="1:6" ht="13.5">
      <c r="A1783" s="353">
        <v>84950</v>
      </c>
      <c r="B1783" s="357" t="s">
        <v>1822</v>
      </c>
      <c r="C1783" s="357" t="s">
        <v>130</v>
      </c>
      <c r="D1783" s="357" t="s">
        <v>350</v>
      </c>
      <c r="E1783" s="353">
        <v>43.97</v>
      </c>
      <c r="F1783" s="77"/>
    </row>
    <row r="1784" spans="1:6" ht="13.5">
      <c r="A1784" s="353">
        <v>84952</v>
      </c>
      <c r="B1784" s="357" t="s">
        <v>1823</v>
      </c>
      <c r="C1784" s="357" t="s">
        <v>130</v>
      </c>
      <c r="D1784" s="357" t="s">
        <v>350</v>
      </c>
      <c r="E1784" s="353">
        <v>32.549999999999997</v>
      </c>
      <c r="F1784" s="77"/>
    </row>
    <row r="1785" spans="1:6" ht="13.5">
      <c r="A1785" s="353">
        <v>72116</v>
      </c>
      <c r="B1785" s="357" t="s">
        <v>1824</v>
      </c>
      <c r="C1785" s="357" t="s">
        <v>132</v>
      </c>
      <c r="D1785" s="357" t="s">
        <v>350</v>
      </c>
      <c r="E1785" s="353">
        <v>109.75</v>
      </c>
      <c r="F1785" s="77"/>
    </row>
    <row r="1786" spans="1:6" ht="13.5">
      <c r="A1786" s="353">
        <v>72117</v>
      </c>
      <c r="B1786" s="357" t="s">
        <v>71</v>
      </c>
      <c r="C1786" s="357" t="s">
        <v>132</v>
      </c>
      <c r="D1786" s="357" t="s">
        <v>350</v>
      </c>
      <c r="E1786" s="353">
        <v>141.13</v>
      </c>
      <c r="F1786" s="77"/>
    </row>
    <row r="1787" spans="1:6" ht="13.5">
      <c r="A1787" s="353">
        <v>72118</v>
      </c>
      <c r="B1787" s="357" t="s">
        <v>166</v>
      </c>
      <c r="C1787" s="357" t="s">
        <v>132</v>
      </c>
      <c r="D1787" s="357" t="s">
        <v>350</v>
      </c>
      <c r="E1787" s="353">
        <v>166.23</v>
      </c>
      <c r="F1787" s="77"/>
    </row>
    <row r="1788" spans="1:6" ht="13.5">
      <c r="A1788" s="353">
        <v>72119</v>
      </c>
      <c r="B1788" s="357" t="s">
        <v>1825</v>
      </c>
      <c r="C1788" s="357" t="s">
        <v>132</v>
      </c>
      <c r="D1788" s="357" t="s">
        <v>350</v>
      </c>
      <c r="E1788" s="353">
        <v>209.55</v>
      </c>
      <c r="F1788" s="77"/>
    </row>
    <row r="1789" spans="1:6" ht="13.5">
      <c r="A1789" s="353">
        <v>72120</v>
      </c>
      <c r="B1789" s="357" t="s">
        <v>1826</v>
      </c>
      <c r="C1789" s="357" t="s">
        <v>132</v>
      </c>
      <c r="D1789" s="357" t="s">
        <v>350</v>
      </c>
      <c r="E1789" s="353">
        <v>264.77</v>
      </c>
      <c r="F1789" s="77"/>
    </row>
    <row r="1790" spans="1:6" ht="13.5">
      <c r="A1790" s="353">
        <v>72122</v>
      </c>
      <c r="B1790" s="357" t="s">
        <v>1827</v>
      </c>
      <c r="C1790" s="357" t="s">
        <v>132</v>
      </c>
      <c r="D1790" s="357" t="s">
        <v>350</v>
      </c>
      <c r="E1790" s="353">
        <v>120.83</v>
      </c>
      <c r="F1790" s="77"/>
    </row>
    <row r="1791" spans="1:6" ht="13.5">
      <c r="A1791" s="353">
        <v>72123</v>
      </c>
      <c r="B1791" s="357" t="s">
        <v>1828</v>
      </c>
      <c r="C1791" s="357" t="s">
        <v>132</v>
      </c>
      <c r="D1791" s="357" t="s">
        <v>350</v>
      </c>
      <c r="E1791" s="353">
        <v>326.17</v>
      </c>
      <c r="F1791" s="77"/>
    </row>
    <row r="1792" spans="1:6" ht="13.5">
      <c r="A1792" s="353" t="s">
        <v>6389</v>
      </c>
      <c r="B1792" s="357" t="s">
        <v>1829</v>
      </c>
      <c r="C1792" s="357" t="s">
        <v>130</v>
      </c>
      <c r="D1792" s="357" t="s">
        <v>350</v>
      </c>
      <c r="E1792" s="353">
        <v>1817.83</v>
      </c>
      <c r="F1792" s="77"/>
    </row>
    <row r="1793" spans="1:6" ht="13.5">
      <c r="A1793" s="353" t="s">
        <v>6390</v>
      </c>
      <c r="B1793" s="357" t="s">
        <v>84</v>
      </c>
      <c r="C1793" s="357" t="s">
        <v>132</v>
      </c>
      <c r="D1793" s="357" t="s">
        <v>350</v>
      </c>
      <c r="E1793" s="353">
        <v>409.61</v>
      </c>
      <c r="F1793" s="77"/>
    </row>
    <row r="1794" spans="1:6" ht="13.5">
      <c r="A1794" s="353" t="s">
        <v>6391</v>
      </c>
      <c r="B1794" s="357" t="s">
        <v>83</v>
      </c>
      <c r="C1794" s="357" t="s">
        <v>132</v>
      </c>
      <c r="D1794" s="357" t="s">
        <v>350</v>
      </c>
      <c r="E1794" s="353">
        <v>456.12</v>
      </c>
      <c r="F1794" s="77"/>
    </row>
    <row r="1795" spans="1:6" ht="13.5">
      <c r="A1795" s="353">
        <v>84957</v>
      </c>
      <c r="B1795" s="357" t="s">
        <v>1830</v>
      </c>
      <c r="C1795" s="357" t="s">
        <v>132</v>
      </c>
      <c r="D1795" s="357" t="s">
        <v>350</v>
      </c>
      <c r="E1795" s="353">
        <v>168.04</v>
      </c>
      <c r="F1795" s="77"/>
    </row>
    <row r="1796" spans="1:6" ht="13.5">
      <c r="A1796" s="353">
        <v>84959</v>
      </c>
      <c r="B1796" s="357" t="s">
        <v>1831</v>
      </c>
      <c r="C1796" s="357" t="s">
        <v>132</v>
      </c>
      <c r="D1796" s="357" t="s">
        <v>350</v>
      </c>
      <c r="E1796" s="353">
        <v>197.38</v>
      </c>
      <c r="F1796" s="77"/>
    </row>
    <row r="1797" spans="1:6" ht="13.5">
      <c r="A1797" s="353">
        <v>85001</v>
      </c>
      <c r="B1797" s="357" t="s">
        <v>1832</v>
      </c>
      <c r="C1797" s="357" t="s">
        <v>132</v>
      </c>
      <c r="D1797" s="357" t="s">
        <v>350</v>
      </c>
      <c r="E1797" s="353">
        <v>187.6</v>
      </c>
      <c r="F1797" s="77"/>
    </row>
    <row r="1798" spans="1:6" ht="13.5">
      <c r="A1798" s="353">
        <v>85002</v>
      </c>
      <c r="B1798" s="357" t="s">
        <v>1833</v>
      </c>
      <c r="C1798" s="357" t="s">
        <v>132</v>
      </c>
      <c r="D1798" s="357" t="s">
        <v>350</v>
      </c>
      <c r="E1798" s="353">
        <v>265.82</v>
      </c>
      <c r="F1798" s="77"/>
    </row>
    <row r="1799" spans="1:6" ht="13.5">
      <c r="A1799" s="353">
        <v>85004</v>
      </c>
      <c r="B1799" s="357" t="s">
        <v>1834</v>
      </c>
      <c r="C1799" s="357" t="s">
        <v>132</v>
      </c>
      <c r="D1799" s="357" t="s">
        <v>350</v>
      </c>
      <c r="E1799" s="353">
        <v>128.93</v>
      </c>
      <c r="F1799" s="77"/>
    </row>
    <row r="1800" spans="1:6" ht="13.5">
      <c r="A1800" s="353">
        <v>85005</v>
      </c>
      <c r="B1800" s="357" t="s">
        <v>1835</v>
      </c>
      <c r="C1800" s="357" t="s">
        <v>132</v>
      </c>
      <c r="D1800" s="357" t="s">
        <v>350</v>
      </c>
      <c r="E1800" s="353">
        <v>381.67</v>
      </c>
      <c r="F1800" s="77"/>
    </row>
    <row r="1801" spans="1:6" ht="13.5">
      <c r="A1801" s="353">
        <v>68054</v>
      </c>
      <c r="B1801" s="357" t="s">
        <v>1836</v>
      </c>
      <c r="C1801" s="357" t="s">
        <v>132</v>
      </c>
      <c r="D1801" s="357" t="s">
        <v>350</v>
      </c>
      <c r="E1801" s="353">
        <v>232.91</v>
      </c>
      <c r="F1801" s="77"/>
    </row>
    <row r="1802" spans="1:6" ht="13.5">
      <c r="A1802" s="353" t="s">
        <v>6392</v>
      </c>
      <c r="B1802" s="357" t="s">
        <v>1837</v>
      </c>
      <c r="C1802" s="357" t="s">
        <v>132</v>
      </c>
      <c r="D1802" s="357" t="s">
        <v>270</v>
      </c>
      <c r="E1802" s="353">
        <v>406.49</v>
      </c>
      <c r="F1802" s="77"/>
    </row>
    <row r="1803" spans="1:6" ht="13.5">
      <c r="A1803" s="353" t="s">
        <v>6393</v>
      </c>
      <c r="B1803" s="357" t="s">
        <v>1838</v>
      </c>
      <c r="C1803" s="357" t="s">
        <v>132</v>
      </c>
      <c r="D1803" s="357" t="s">
        <v>270</v>
      </c>
      <c r="E1803" s="353">
        <v>612.28</v>
      </c>
      <c r="F1803" s="77"/>
    </row>
    <row r="1804" spans="1:6" ht="13.5">
      <c r="A1804" s="353">
        <v>85188</v>
      </c>
      <c r="B1804" s="357" t="s">
        <v>1839</v>
      </c>
      <c r="C1804" s="357" t="s">
        <v>130</v>
      </c>
      <c r="D1804" s="357" t="s">
        <v>270</v>
      </c>
      <c r="E1804" s="353">
        <v>571.63</v>
      </c>
      <c r="F1804" s="77"/>
    </row>
    <row r="1805" spans="1:6" ht="13.5">
      <c r="A1805" s="353">
        <v>85189</v>
      </c>
      <c r="B1805" s="357" t="s">
        <v>1840</v>
      </c>
      <c r="C1805" s="357" t="s">
        <v>130</v>
      </c>
      <c r="D1805" s="357" t="s">
        <v>270</v>
      </c>
      <c r="E1805" s="353">
        <v>1154.82</v>
      </c>
      <c r="F1805" s="77"/>
    </row>
    <row r="1806" spans="1:6" ht="13.5">
      <c r="A1806" s="353">
        <v>85010</v>
      </c>
      <c r="B1806" s="357" t="s">
        <v>1841</v>
      </c>
      <c r="C1806" s="357" t="s">
        <v>132</v>
      </c>
      <c r="D1806" s="357" t="s">
        <v>350</v>
      </c>
      <c r="E1806" s="353">
        <v>195.62</v>
      </c>
      <c r="F1806" s="77"/>
    </row>
    <row r="1807" spans="1:6" ht="13.5">
      <c r="A1807" s="353">
        <v>85014</v>
      </c>
      <c r="B1807" s="357" t="s">
        <v>1842</v>
      </c>
      <c r="C1807" s="357" t="s">
        <v>132</v>
      </c>
      <c r="D1807" s="357" t="s">
        <v>350</v>
      </c>
      <c r="E1807" s="353">
        <v>310</v>
      </c>
      <c r="F1807" s="77"/>
    </row>
    <row r="1808" spans="1:6" ht="13.5">
      <c r="A1808" s="353">
        <v>94569</v>
      </c>
      <c r="B1808" s="357" t="s">
        <v>1843</v>
      </c>
      <c r="C1808" s="357" t="s">
        <v>132</v>
      </c>
      <c r="D1808" s="357" t="s">
        <v>350</v>
      </c>
      <c r="E1808" s="353">
        <v>271.02999999999997</v>
      </c>
      <c r="F1808" s="77"/>
    </row>
    <row r="1809" spans="1:6" ht="13.5">
      <c r="A1809" s="353">
        <v>94570</v>
      </c>
      <c r="B1809" s="357" t="s">
        <v>1844</v>
      </c>
      <c r="C1809" s="357" t="s">
        <v>132</v>
      </c>
      <c r="D1809" s="357" t="s">
        <v>350</v>
      </c>
      <c r="E1809" s="353">
        <v>165.73</v>
      </c>
      <c r="F1809" s="77"/>
    </row>
    <row r="1810" spans="1:6" ht="13.5">
      <c r="A1810" s="353">
        <v>94572</v>
      </c>
      <c r="B1810" s="357" t="s">
        <v>1845</v>
      </c>
      <c r="C1810" s="357" t="s">
        <v>132</v>
      </c>
      <c r="D1810" s="357" t="s">
        <v>350</v>
      </c>
      <c r="E1810" s="353">
        <v>247.24</v>
      </c>
      <c r="F1810" s="77"/>
    </row>
    <row r="1811" spans="1:6" ht="13.5">
      <c r="A1811" s="353">
        <v>94573</v>
      </c>
      <c r="B1811" s="357" t="s">
        <v>192</v>
      </c>
      <c r="C1811" s="357" t="s">
        <v>132</v>
      </c>
      <c r="D1811" s="357" t="s">
        <v>350</v>
      </c>
      <c r="E1811" s="353">
        <v>193.55</v>
      </c>
      <c r="F1811" s="77"/>
    </row>
    <row r="1812" spans="1:6" ht="13.5">
      <c r="A1812" s="353">
        <v>94574</v>
      </c>
      <c r="B1812" s="357" t="s">
        <v>1846</v>
      </c>
      <c r="C1812" s="357" t="s">
        <v>132</v>
      </c>
      <c r="D1812" s="357" t="s">
        <v>350</v>
      </c>
      <c r="E1812" s="353">
        <v>281.38</v>
      </c>
      <c r="F1812" s="77"/>
    </row>
    <row r="1813" spans="1:6" ht="13.5">
      <c r="A1813" s="353">
        <v>94575</v>
      </c>
      <c r="B1813" s="357" t="s">
        <v>1847</v>
      </c>
      <c r="C1813" s="357" t="s">
        <v>132</v>
      </c>
      <c r="D1813" s="357" t="s">
        <v>350</v>
      </c>
      <c r="E1813" s="353">
        <v>305.67</v>
      </c>
      <c r="F1813" s="77"/>
    </row>
    <row r="1814" spans="1:6" ht="13.5">
      <c r="A1814" s="353">
        <v>94576</v>
      </c>
      <c r="B1814" s="357" t="s">
        <v>1848</v>
      </c>
      <c r="C1814" s="357" t="s">
        <v>132</v>
      </c>
      <c r="D1814" s="357" t="s">
        <v>350</v>
      </c>
      <c r="E1814" s="353">
        <v>175.77</v>
      </c>
      <c r="F1814" s="77"/>
    </row>
    <row r="1815" spans="1:6" ht="13.5">
      <c r="A1815" s="353">
        <v>94578</v>
      </c>
      <c r="B1815" s="357" t="s">
        <v>1849</v>
      </c>
      <c r="C1815" s="357" t="s">
        <v>132</v>
      </c>
      <c r="D1815" s="357" t="s">
        <v>350</v>
      </c>
      <c r="E1815" s="353">
        <v>257.43</v>
      </c>
      <c r="F1815" s="77"/>
    </row>
    <row r="1816" spans="1:6" ht="13.5">
      <c r="A1816" s="353">
        <v>94579</v>
      </c>
      <c r="B1816" s="357" t="s">
        <v>1850</v>
      </c>
      <c r="C1816" s="357" t="s">
        <v>132</v>
      </c>
      <c r="D1816" s="357" t="s">
        <v>350</v>
      </c>
      <c r="E1816" s="353">
        <v>204.24</v>
      </c>
      <c r="F1816" s="77"/>
    </row>
    <row r="1817" spans="1:6" ht="13.5">
      <c r="A1817" s="353">
        <v>94580</v>
      </c>
      <c r="B1817" s="357" t="s">
        <v>1851</v>
      </c>
      <c r="C1817" s="357" t="s">
        <v>132</v>
      </c>
      <c r="D1817" s="357" t="s">
        <v>350</v>
      </c>
      <c r="E1817" s="353">
        <v>291.74</v>
      </c>
      <c r="F1817" s="77"/>
    </row>
    <row r="1818" spans="1:6" ht="13.5">
      <c r="A1818" s="353">
        <v>94581</v>
      </c>
      <c r="B1818" s="357" t="s">
        <v>1852</v>
      </c>
      <c r="C1818" s="357" t="s">
        <v>132</v>
      </c>
      <c r="D1818" s="357" t="s">
        <v>350</v>
      </c>
      <c r="E1818" s="353">
        <v>300.48</v>
      </c>
      <c r="F1818" s="77"/>
    </row>
    <row r="1819" spans="1:6" ht="13.5">
      <c r="A1819" s="353">
        <v>94582</v>
      </c>
      <c r="B1819" s="357" t="s">
        <v>1853</v>
      </c>
      <c r="C1819" s="357" t="s">
        <v>132</v>
      </c>
      <c r="D1819" s="357" t="s">
        <v>350</v>
      </c>
      <c r="E1819" s="353">
        <v>173.93</v>
      </c>
      <c r="F1819" s="77"/>
    </row>
    <row r="1820" spans="1:6" ht="13.5">
      <c r="A1820" s="353">
        <v>94584</v>
      </c>
      <c r="B1820" s="357" t="s">
        <v>1854</v>
      </c>
      <c r="C1820" s="357" t="s">
        <v>132</v>
      </c>
      <c r="D1820" s="357" t="s">
        <v>350</v>
      </c>
      <c r="E1820" s="353">
        <v>260.54000000000002</v>
      </c>
      <c r="F1820" s="77"/>
    </row>
    <row r="1821" spans="1:6" ht="13.5">
      <c r="A1821" s="353">
        <v>94585</v>
      </c>
      <c r="B1821" s="357" t="s">
        <v>1855</v>
      </c>
      <c r="C1821" s="357" t="s">
        <v>132</v>
      </c>
      <c r="D1821" s="357" t="s">
        <v>350</v>
      </c>
      <c r="E1821" s="353">
        <v>201.95</v>
      </c>
      <c r="F1821" s="77"/>
    </row>
    <row r="1822" spans="1:6" ht="13.5">
      <c r="A1822" s="353">
        <v>94586</v>
      </c>
      <c r="B1822" s="357" t="s">
        <v>1856</v>
      </c>
      <c r="C1822" s="357" t="s">
        <v>132</v>
      </c>
      <c r="D1822" s="357" t="s">
        <v>350</v>
      </c>
      <c r="E1822" s="353">
        <v>295.81</v>
      </c>
      <c r="F1822" s="77"/>
    </row>
    <row r="1823" spans="1:6" ht="13.5">
      <c r="A1823" s="353" t="s">
        <v>6394</v>
      </c>
      <c r="B1823" s="357" t="s">
        <v>1857</v>
      </c>
      <c r="C1823" s="357" t="s">
        <v>129</v>
      </c>
      <c r="D1823" s="357" t="s">
        <v>350</v>
      </c>
      <c r="E1823" s="353">
        <v>47.31</v>
      </c>
      <c r="F1823" s="77"/>
    </row>
    <row r="1824" spans="1:6" ht="13.5">
      <c r="A1824" s="353" t="s">
        <v>6395</v>
      </c>
      <c r="B1824" s="357" t="s">
        <v>1858</v>
      </c>
      <c r="C1824" s="357" t="s">
        <v>129</v>
      </c>
      <c r="D1824" s="357" t="s">
        <v>350</v>
      </c>
      <c r="E1824" s="353">
        <v>34.75</v>
      </c>
      <c r="F1824" s="77"/>
    </row>
    <row r="1825" spans="1:6" ht="13.5">
      <c r="A1825" s="353">
        <v>85015</v>
      </c>
      <c r="B1825" s="357" t="s">
        <v>1859</v>
      </c>
      <c r="C1825" s="357" t="s">
        <v>129</v>
      </c>
      <c r="D1825" s="357" t="s">
        <v>350</v>
      </c>
      <c r="E1825" s="353">
        <v>18.89</v>
      </c>
      <c r="F1825" s="77"/>
    </row>
    <row r="1826" spans="1:6" ht="13.5">
      <c r="A1826" s="353">
        <v>85016</v>
      </c>
      <c r="B1826" s="357" t="s">
        <v>1860</v>
      </c>
      <c r="C1826" s="357" t="s">
        <v>129</v>
      </c>
      <c r="D1826" s="357" t="s">
        <v>350</v>
      </c>
      <c r="E1826" s="353">
        <v>23.98</v>
      </c>
      <c r="F1826" s="77"/>
    </row>
    <row r="1827" spans="1:6" ht="13.5">
      <c r="A1827" s="353">
        <v>97751</v>
      </c>
      <c r="B1827" s="357" t="s">
        <v>5606</v>
      </c>
      <c r="C1827" s="357" t="s">
        <v>136</v>
      </c>
      <c r="D1827" s="357" t="s">
        <v>270</v>
      </c>
      <c r="E1827" s="353">
        <v>572.17999999999995</v>
      </c>
      <c r="F1827" s="77"/>
    </row>
    <row r="1828" spans="1:6" ht="13.5">
      <c r="A1828" s="353">
        <v>97752</v>
      </c>
      <c r="B1828" s="357" t="s">
        <v>5607</v>
      </c>
      <c r="C1828" s="357" t="s">
        <v>136</v>
      </c>
      <c r="D1828" s="357" t="s">
        <v>270</v>
      </c>
      <c r="E1828" s="353">
        <v>546.20000000000005</v>
      </c>
      <c r="F1828" s="77"/>
    </row>
    <row r="1829" spans="1:6" ht="13.5">
      <c r="A1829" s="353">
        <v>97753</v>
      </c>
      <c r="B1829" s="357" t="s">
        <v>5608</v>
      </c>
      <c r="C1829" s="357" t="s">
        <v>136</v>
      </c>
      <c r="D1829" s="357" t="s">
        <v>270</v>
      </c>
      <c r="E1829" s="353">
        <v>509.82</v>
      </c>
      <c r="F1829" s="77"/>
    </row>
    <row r="1830" spans="1:6" ht="13.5">
      <c r="A1830" s="353">
        <v>97754</v>
      </c>
      <c r="B1830" s="357" t="s">
        <v>5609</v>
      </c>
      <c r="C1830" s="357" t="s">
        <v>136</v>
      </c>
      <c r="D1830" s="357" t="s">
        <v>270</v>
      </c>
      <c r="E1830" s="353">
        <v>485.94</v>
      </c>
      <c r="F1830" s="77"/>
    </row>
    <row r="1831" spans="1:6" ht="13.5">
      <c r="A1831" s="353">
        <v>97755</v>
      </c>
      <c r="B1831" s="357" t="s">
        <v>5610</v>
      </c>
      <c r="C1831" s="357" t="s">
        <v>136</v>
      </c>
      <c r="D1831" s="357" t="s">
        <v>270</v>
      </c>
      <c r="E1831" s="353">
        <v>554.62</v>
      </c>
      <c r="F1831" s="77"/>
    </row>
    <row r="1832" spans="1:6" ht="13.5">
      <c r="A1832" s="353">
        <v>97756</v>
      </c>
      <c r="B1832" s="357" t="s">
        <v>5611</v>
      </c>
      <c r="C1832" s="357" t="s">
        <v>136</v>
      </c>
      <c r="D1832" s="357" t="s">
        <v>270</v>
      </c>
      <c r="E1832" s="353">
        <v>531.54</v>
      </c>
      <c r="F1832" s="77"/>
    </row>
    <row r="1833" spans="1:6" ht="13.5">
      <c r="A1833" s="353">
        <v>97757</v>
      </c>
      <c r="B1833" s="357" t="s">
        <v>5612</v>
      </c>
      <c r="C1833" s="357" t="s">
        <v>136</v>
      </c>
      <c r="D1833" s="357" t="s">
        <v>270</v>
      </c>
      <c r="E1833" s="353">
        <v>492.19</v>
      </c>
      <c r="F1833" s="77"/>
    </row>
    <row r="1834" spans="1:6" ht="13.5">
      <c r="A1834" s="353">
        <v>97758</v>
      </c>
      <c r="B1834" s="357" t="s">
        <v>5613</v>
      </c>
      <c r="C1834" s="357" t="s">
        <v>136</v>
      </c>
      <c r="D1834" s="357" t="s">
        <v>270</v>
      </c>
      <c r="E1834" s="353">
        <v>462.38</v>
      </c>
      <c r="F1834" s="77"/>
    </row>
    <row r="1835" spans="1:6" ht="13.5">
      <c r="A1835" s="353">
        <v>97759</v>
      </c>
      <c r="B1835" s="357" t="s">
        <v>5614</v>
      </c>
      <c r="C1835" s="357" t="s">
        <v>136</v>
      </c>
      <c r="D1835" s="357" t="s">
        <v>270</v>
      </c>
      <c r="E1835" s="353">
        <v>552.35</v>
      </c>
      <c r="F1835" s="77"/>
    </row>
    <row r="1836" spans="1:6" ht="13.5">
      <c r="A1836" s="353">
        <v>97760</v>
      </c>
      <c r="B1836" s="357" t="s">
        <v>5615</v>
      </c>
      <c r="C1836" s="357" t="s">
        <v>136</v>
      </c>
      <c r="D1836" s="357" t="s">
        <v>270</v>
      </c>
      <c r="E1836" s="353">
        <v>521.91999999999996</v>
      </c>
      <c r="F1836" s="77"/>
    </row>
    <row r="1837" spans="1:6" ht="13.5">
      <c r="A1837" s="353">
        <v>97761</v>
      </c>
      <c r="B1837" s="357" t="s">
        <v>5616</v>
      </c>
      <c r="C1837" s="357" t="s">
        <v>136</v>
      </c>
      <c r="D1837" s="357" t="s">
        <v>270</v>
      </c>
      <c r="E1837" s="353">
        <v>478.13</v>
      </c>
      <c r="F1837" s="77"/>
    </row>
    <row r="1838" spans="1:6" ht="13.5">
      <c r="A1838" s="353">
        <v>97762</v>
      </c>
      <c r="B1838" s="357" t="s">
        <v>5617</v>
      </c>
      <c r="C1838" s="357" t="s">
        <v>136</v>
      </c>
      <c r="D1838" s="357" t="s">
        <v>270</v>
      </c>
      <c r="E1838" s="353">
        <v>444.63</v>
      </c>
      <c r="F1838" s="77"/>
    </row>
    <row r="1839" spans="1:6" ht="13.5">
      <c r="A1839" s="353">
        <v>97763</v>
      </c>
      <c r="B1839" s="357" t="s">
        <v>5618</v>
      </c>
      <c r="C1839" s="357" t="s">
        <v>136</v>
      </c>
      <c r="D1839" s="357" t="s">
        <v>270</v>
      </c>
      <c r="E1839" s="353">
        <v>544.65</v>
      </c>
      <c r="F1839" s="77"/>
    </row>
    <row r="1840" spans="1:6" ht="13.5">
      <c r="A1840" s="353">
        <v>97764</v>
      </c>
      <c r="B1840" s="357" t="s">
        <v>5619</v>
      </c>
      <c r="C1840" s="357" t="s">
        <v>136</v>
      </c>
      <c r="D1840" s="357" t="s">
        <v>270</v>
      </c>
      <c r="E1840" s="353">
        <v>492.11</v>
      </c>
      <c r="F1840" s="77"/>
    </row>
    <row r="1841" spans="1:6" ht="13.5">
      <c r="A1841" s="353">
        <v>97765</v>
      </c>
      <c r="B1841" s="357" t="s">
        <v>5620</v>
      </c>
      <c r="C1841" s="357" t="s">
        <v>136</v>
      </c>
      <c r="D1841" s="357" t="s">
        <v>270</v>
      </c>
      <c r="E1841" s="353">
        <v>466.63</v>
      </c>
      <c r="F1841" s="77"/>
    </row>
    <row r="1842" spans="1:6" ht="13.5">
      <c r="A1842" s="353">
        <v>97766</v>
      </c>
      <c r="B1842" s="357" t="s">
        <v>5621</v>
      </c>
      <c r="C1842" s="357" t="s">
        <v>136</v>
      </c>
      <c r="D1842" s="357" t="s">
        <v>270</v>
      </c>
      <c r="E1842" s="353">
        <v>450.59</v>
      </c>
      <c r="F1842" s="77"/>
    </row>
    <row r="1843" spans="1:6" ht="13.5">
      <c r="A1843" s="353">
        <v>97767</v>
      </c>
      <c r="B1843" s="357" t="s">
        <v>5622</v>
      </c>
      <c r="C1843" s="357" t="s">
        <v>136</v>
      </c>
      <c r="D1843" s="357" t="s">
        <v>270</v>
      </c>
      <c r="E1843" s="353">
        <v>467.27</v>
      </c>
      <c r="F1843" s="77"/>
    </row>
    <row r="1844" spans="1:6" ht="13.5">
      <c r="A1844" s="353">
        <v>97768</v>
      </c>
      <c r="B1844" s="357" t="s">
        <v>5623</v>
      </c>
      <c r="C1844" s="357" t="s">
        <v>136</v>
      </c>
      <c r="D1844" s="357" t="s">
        <v>270</v>
      </c>
      <c r="E1844" s="353">
        <v>456.58</v>
      </c>
      <c r="F1844" s="77"/>
    </row>
    <row r="1845" spans="1:6" ht="13.5">
      <c r="A1845" s="353">
        <v>97769</v>
      </c>
      <c r="B1845" s="357" t="s">
        <v>5624</v>
      </c>
      <c r="C1845" s="357" t="s">
        <v>136</v>
      </c>
      <c r="D1845" s="357" t="s">
        <v>270</v>
      </c>
      <c r="E1845" s="353">
        <v>434.15</v>
      </c>
      <c r="F1845" s="77"/>
    </row>
    <row r="1846" spans="1:6" ht="13.5">
      <c r="A1846" s="353">
        <v>97770</v>
      </c>
      <c r="B1846" s="357" t="s">
        <v>5625</v>
      </c>
      <c r="C1846" s="357" t="s">
        <v>136</v>
      </c>
      <c r="D1846" s="357" t="s">
        <v>270</v>
      </c>
      <c r="E1846" s="353">
        <v>415.25</v>
      </c>
      <c r="F1846" s="77"/>
    </row>
    <row r="1847" spans="1:6" ht="13.5">
      <c r="A1847" s="353">
        <v>97771</v>
      </c>
      <c r="B1847" s="357" t="s">
        <v>5626</v>
      </c>
      <c r="C1847" s="357" t="s">
        <v>136</v>
      </c>
      <c r="D1847" s="357" t="s">
        <v>270</v>
      </c>
      <c r="E1847" s="353">
        <v>449.82</v>
      </c>
      <c r="F1847" s="77"/>
    </row>
    <row r="1848" spans="1:6" ht="13.5">
      <c r="A1848" s="353">
        <v>97772</v>
      </c>
      <c r="B1848" s="357" t="s">
        <v>5627</v>
      </c>
      <c r="C1848" s="357" t="s">
        <v>136</v>
      </c>
      <c r="D1848" s="357" t="s">
        <v>270</v>
      </c>
      <c r="E1848" s="353">
        <v>434.92</v>
      </c>
      <c r="F1848" s="77"/>
    </row>
    <row r="1849" spans="1:6" ht="13.5">
      <c r="A1849" s="353">
        <v>97773</v>
      </c>
      <c r="B1849" s="357" t="s">
        <v>5628</v>
      </c>
      <c r="C1849" s="357" t="s">
        <v>136</v>
      </c>
      <c r="D1849" s="357" t="s">
        <v>270</v>
      </c>
      <c r="E1849" s="353">
        <v>411.52</v>
      </c>
      <c r="F1849" s="77"/>
    </row>
    <row r="1850" spans="1:6" ht="13.5">
      <c r="A1850" s="353">
        <v>97774</v>
      </c>
      <c r="B1850" s="357" t="s">
        <v>5629</v>
      </c>
      <c r="C1850" s="357" t="s">
        <v>136</v>
      </c>
      <c r="D1850" s="357" t="s">
        <v>270</v>
      </c>
      <c r="E1850" s="353">
        <v>391.06</v>
      </c>
      <c r="F1850" s="77"/>
    </row>
    <row r="1851" spans="1:6" ht="13.5">
      <c r="A1851" s="353">
        <v>97775</v>
      </c>
      <c r="B1851" s="357" t="s">
        <v>5630</v>
      </c>
      <c r="C1851" s="357" t="s">
        <v>136</v>
      </c>
      <c r="D1851" s="357" t="s">
        <v>270</v>
      </c>
      <c r="E1851" s="353">
        <v>540.12</v>
      </c>
      <c r="F1851" s="77"/>
    </row>
    <row r="1852" spans="1:6" ht="13.5">
      <c r="A1852" s="353">
        <v>97776</v>
      </c>
      <c r="B1852" s="357" t="s">
        <v>5631</v>
      </c>
      <c r="C1852" s="357" t="s">
        <v>136</v>
      </c>
      <c r="D1852" s="357" t="s">
        <v>270</v>
      </c>
      <c r="E1852" s="353">
        <v>514.24</v>
      </c>
      <c r="F1852" s="77"/>
    </row>
    <row r="1853" spans="1:6" ht="13.5">
      <c r="A1853" s="353">
        <v>97777</v>
      </c>
      <c r="B1853" s="357" t="s">
        <v>5632</v>
      </c>
      <c r="C1853" s="357" t="s">
        <v>136</v>
      </c>
      <c r="D1853" s="357" t="s">
        <v>270</v>
      </c>
      <c r="E1853" s="353">
        <v>478.51</v>
      </c>
      <c r="F1853" s="77"/>
    </row>
    <row r="1854" spans="1:6" ht="13.5">
      <c r="A1854" s="353">
        <v>97778</v>
      </c>
      <c r="B1854" s="357" t="s">
        <v>5633</v>
      </c>
      <c r="C1854" s="357" t="s">
        <v>136</v>
      </c>
      <c r="D1854" s="357" t="s">
        <v>270</v>
      </c>
      <c r="E1854" s="353">
        <v>455.43</v>
      </c>
      <c r="F1854" s="77"/>
    </row>
    <row r="1855" spans="1:6" ht="13.5">
      <c r="A1855" s="353">
        <v>97779</v>
      </c>
      <c r="B1855" s="357" t="s">
        <v>5634</v>
      </c>
      <c r="C1855" s="357" t="s">
        <v>136</v>
      </c>
      <c r="D1855" s="357" t="s">
        <v>270</v>
      </c>
      <c r="E1855" s="353">
        <v>517.08000000000004</v>
      </c>
      <c r="F1855" s="77"/>
    </row>
    <row r="1856" spans="1:6" ht="13.5">
      <c r="A1856" s="353">
        <v>97780</v>
      </c>
      <c r="B1856" s="357" t="s">
        <v>5635</v>
      </c>
      <c r="C1856" s="357" t="s">
        <v>136</v>
      </c>
      <c r="D1856" s="357" t="s">
        <v>270</v>
      </c>
      <c r="E1856" s="353">
        <v>494.58</v>
      </c>
      <c r="F1856" s="77"/>
    </row>
    <row r="1857" spans="1:6" ht="13.5">
      <c r="A1857" s="353">
        <v>97781</v>
      </c>
      <c r="B1857" s="357" t="s">
        <v>5636</v>
      </c>
      <c r="C1857" s="357" t="s">
        <v>136</v>
      </c>
      <c r="D1857" s="357" t="s">
        <v>270</v>
      </c>
      <c r="E1857" s="353">
        <v>456.74</v>
      </c>
      <c r="F1857" s="77"/>
    </row>
    <row r="1858" spans="1:6" ht="13.5">
      <c r="A1858" s="353">
        <v>97782</v>
      </c>
      <c r="B1858" s="357" t="s">
        <v>5637</v>
      </c>
      <c r="C1858" s="357" t="s">
        <v>136</v>
      </c>
      <c r="D1858" s="357" t="s">
        <v>270</v>
      </c>
      <c r="E1858" s="353">
        <v>428.42</v>
      </c>
      <c r="F1858" s="77"/>
    </row>
    <row r="1859" spans="1:6" ht="13.5">
      <c r="A1859" s="353">
        <v>97783</v>
      </c>
      <c r="B1859" s="357" t="s">
        <v>5638</v>
      </c>
      <c r="C1859" s="357" t="s">
        <v>136</v>
      </c>
      <c r="D1859" s="357" t="s">
        <v>270</v>
      </c>
      <c r="E1859" s="353">
        <v>515.76</v>
      </c>
      <c r="F1859" s="77"/>
    </row>
    <row r="1860" spans="1:6" ht="13.5">
      <c r="A1860" s="353">
        <v>97784</v>
      </c>
      <c r="B1860" s="357" t="s">
        <v>5639</v>
      </c>
      <c r="C1860" s="357" t="s">
        <v>136</v>
      </c>
      <c r="D1860" s="357" t="s">
        <v>270</v>
      </c>
      <c r="E1860" s="353">
        <v>486.37</v>
      </c>
      <c r="F1860" s="77"/>
    </row>
    <row r="1861" spans="1:6" ht="13.5">
      <c r="A1861" s="353">
        <v>97785</v>
      </c>
      <c r="B1861" s="357" t="s">
        <v>5640</v>
      </c>
      <c r="C1861" s="357" t="s">
        <v>136</v>
      </c>
      <c r="D1861" s="357" t="s">
        <v>270</v>
      </c>
      <c r="E1861" s="353">
        <v>444.4</v>
      </c>
      <c r="F1861" s="77"/>
    </row>
    <row r="1862" spans="1:6" ht="13.5">
      <c r="A1862" s="353">
        <v>97786</v>
      </c>
      <c r="B1862" s="357" t="s">
        <v>5641</v>
      </c>
      <c r="C1862" s="357" t="s">
        <v>136</v>
      </c>
      <c r="D1862" s="357" t="s">
        <v>270</v>
      </c>
      <c r="E1862" s="353">
        <v>412.58</v>
      </c>
      <c r="F1862" s="77"/>
    </row>
    <row r="1863" spans="1:6" ht="13.5">
      <c r="A1863" s="353">
        <v>97787</v>
      </c>
      <c r="B1863" s="357" t="s">
        <v>5642</v>
      </c>
      <c r="C1863" s="357" t="s">
        <v>136</v>
      </c>
      <c r="D1863" s="357" t="s">
        <v>270</v>
      </c>
      <c r="E1863" s="353">
        <v>478.89</v>
      </c>
      <c r="F1863" s="77"/>
    </row>
    <row r="1864" spans="1:6" ht="13.5">
      <c r="A1864" s="353">
        <v>97788</v>
      </c>
      <c r="B1864" s="357" t="s">
        <v>5643</v>
      </c>
      <c r="C1864" s="357" t="s">
        <v>136</v>
      </c>
      <c r="D1864" s="357" t="s">
        <v>270</v>
      </c>
      <c r="E1864" s="353">
        <v>460.15</v>
      </c>
      <c r="F1864" s="77"/>
    </row>
    <row r="1865" spans="1:6" ht="13.5">
      <c r="A1865" s="353">
        <v>97789</v>
      </c>
      <c r="B1865" s="357" t="s">
        <v>5644</v>
      </c>
      <c r="C1865" s="357" t="s">
        <v>136</v>
      </c>
      <c r="D1865" s="357" t="s">
        <v>270</v>
      </c>
      <c r="E1865" s="353">
        <v>435.32</v>
      </c>
      <c r="F1865" s="77"/>
    </row>
    <row r="1866" spans="1:6" ht="13.5">
      <c r="A1866" s="353">
        <v>97790</v>
      </c>
      <c r="B1866" s="357" t="s">
        <v>5645</v>
      </c>
      <c r="C1866" s="357" t="s">
        <v>136</v>
      </c>
      <c r="D1866" s="357" t="s">
        <v>270</v>
      </c>
      <c r="E1866" s="353">
        <v>420.08</v>
      </c>
      <c r="F1866" s="77"/>
    </row>
    <row r="1867" spans="1:6" ht="13.5">
      <c r="A1867" s="353">
        <v>97791</v>
      </c>
      <c r="B1867" s="357" t="s">
        <v>5646</v>
      </c>
      <c r="C1867" s="357" t="s">
        <v>136</v>
      </c>
      <c r="D1867" s="357" t="s">
        <v>270</v>
      </c>
      <c r="E1867" s="353">
        <v>429.73</v>
      </c>
      <c r="F1867" s="77"/>
    </row>
    <row r="1868" spans="1:6" ht="13.5">
      <c r="A1868" s="353">
        <v>97792</v>
      </c>
      <c r="B1868" s="357" t="s">
        <v>5647</v>
      </c>
      <c r="C1868" s="357" t="s">
        <v>136</v>
      </c>
      <c r="D1868" s="357" t="s">
        <v>270</v>
      </c>
      <c r="E1868" s="353">
        <v>419.62</v>
      </c>
      <c r="F1868" s="77"/>
    </row>
    <row r="1869" spans="1:6" ht="13.5">
      <c r="A1869" s="353">
        <v>97793</v>
      </c>
      <c r="B1869" s="357" t="s">
        <v>5648</v>
      </c>
      <c r="C1869" s="357" t="s">
        <v>136</v>
      </c>
      <c r="D1869" s="357" t="s">
        <v>270</v>
      </c>
      <c r="E1869" s="353">
        <v>398.7</v>
      </c>
      <c r="F1869" s="77"/>
    </row>
    <row r="1870" spans="1:6" ht="13.5">
      <c r="A1870" s="353">
        <v>97794</v>
      </c>
      <c r="B1870" s="357" t="s">
        <v>5649</v>
      </c>
      <c r="C1870" s="357" t="s">
        <v>136</v>
      </c>
      <c r="D1870" s="357" t="s">
        <v>270</v>
      </c>
      <c r="E1870" s="353">
        <v>381.29</v>
      </c>
      <c r="F1870" s="77"/>
    </row>
    <row r="1871" spans="1:6" ht="13.5">
      <c r="A1871" s="353">
        <v>97795</v>
      </c>
      <c r="B1871" s="357" t="s">
        <v>5650</v>
      </c>
      <c r="C1871" s="357" t="s">
        <v>136</v>
      </c>
      <c r="D1871" s="357" t="s">
        <v>270</v>
      </c>
      <c r="E1871" s="353">
        <v>413.23</v>
      </c>
      <c r="F1871" s="77"/>
    </row>
    <row r="1872" spans="1:6" ht="13.5">
      <c r="A1872" s="353">
        <v>97796</v>
      </c>
      <c r="B1872" s="357" t="s">
        <v>5651</v>
      </c>
      <c r="C1872" s="357" t="s">
        <v>136</v>
      </c>
      <c r="D1872" s="357" t="s">
        <v>270</v>
      </c>
      <c r="E1872" s="353">
        <v>399.37</v>
      </c>
      <c r="F1872" s="77"/>
    </row>
    <row r="1873" spans="1:6" ht="13.5">
      <c r="A1873" s="353">
        <v>97797</v>
      </c>
      <c r="B1873" s="357" t="s">
        <v>5652</v>
      </c>
      <c r="C1873" s="357" t="s">
        <v>136</v>
      </c>
      <c r="D1873" s="357" t="s">
        <v>270</v>
      </c>
      <c r="E1873" s="353">
        <v>377.79</v>
      </c>
      <c r="F1873" s="77"/>
    </row>
    <row r="1874" spans="1:6" ht="13.5">
      <c r="A1874" s="353">
        <v>97798</v>
      </c>
      <c r="B1874" s="357" t="s">
        <v>5653</v>
      </c>
      <c r="C1874" s="357" t="s">
        <v>136</v>
      </c>
      <c r="D1874" s="357" t="s">
        <v>270</v>
      </c>
      <c r="E1874" s="353">
        <v>359.01</v>
      </c>
      <c r="F1874" s="77"/>
    </row>
    <row r="1875" spans="1:6" ht="13.5">
      <c r="A1875" s="353">
        <v>97799</v>
      </c>
      <c r="B1875" s="357" t="s">
        <v>5654</v>
      </c>
      <c r="C1875" s="357" t="s">
        <v>136</v>
      </c>
      <c r="D1875" s="357" t="s">
        <v>270</v>
      </c>
      <c r="E1875" s="353">
        <v>508.53</v>
      </c>
      <c r="F1875" s="77"/>
    </row>
    <row r="1876" spans="1:6" ht="13.5">
      <c r="A1876" s="353">
        <v>97800</v>
      </c>
      <c r="B1876" s="357" t="s">
        <v>5655</v>
      </c>
      <c r="C1876" s="357" t="s">
        <v>136</v>
      </c>
      <c r="D1876" s="357" t="s">
        <v>270</v>
      </c>
      <c r="E1876" s="353">
        <v>479.12</v>
      </c>
      <c r="F1876" s="77"/>
    </row>
    <row r="1877" spans="1:6" ht="13.5">
      <c r="A1877" s="353">
        <v>89198</v>
      </c>
      <c r="B1877" s="357" t="s">
        <v>1861</v>
      </c>
      <c r="C1877" s="357" t="s">
        <v>129</v>
      </c>
      <c r="D1877" s="357" t="s">
        <v>270</v>
      </c>
      <c r="E1877" s="353">
        <v>71.760000000000005</v>
      </c>
      <c r="F1877" s="77"/>
    </row>
    <row r="1878" spans="1:6" ht="13.5">
      <c r="A1878" s="353">
        <v>89199</v>
      </c>
      <c r="B1878" s="357" t="s">
        <v>1862</v>
      </c>
      <c r="C1878" s="357" t="s">
        <v>129</v>
      </c>
      <c r="D1878" s="357" t="s">
        <v>270</v>
      </c>
      <c r="E1878" s="353">
        <v>94.48</v>
      </c>
      <c r="F1878" s="77"/>
    </row>
    <row r="1879" spans="1:6" ht="13.5">
      <c r="A1879" s="353">
        <v>89200</v>
      </c>
      <c r="B1879" s="357" t="s">
        <v>1863</v>
      </c>
      <c r="C1879" s="357" t="s">
        <v>129</v>
      </c>
      <c r="D1879" s="357" t="s">
        <v>270</v>
      </c>
      <c r="E1879" s="353">
        <v>222.41</v>
      </c>
      <c r="F1879" s="77"/>
    </row>
    <row r="1880" spans="1:6" ht="13.5">
      <c r="A1880" s="353">
        <v>89201</v>
      </c>
      <c r="B1880" s="357" t="s">
        <v>1864</v>
      </c>
      <c r="C1880" s="357" t="s">
        <v>129</v>
      </c>
      <c r="D1880" s="357" t="s">
        <v>270</v>
      </c>
      <c r="E1880" s="353">
        <v>58.02</v>
      </c>
      <c r="F1880" s="77"/>
    </row>
    <row r="1881" spans="1:6" ht="13.5">
      <c r="A1881" s="353">
        <v>89202</v>
      </c>
      <c r="B1881" s="357" t="s">
        <v>1865</v>
      </c>
      <c r="C1881" s="357" t="s">
        <v>129</v>
      </c>
      <c r="D1881" s="357" t="s">
        <v>270</v>
      </c>
      <c r="E1881" s="353">
        <v>75.430000000000007</v>
      </c>
      <c r="F1881" s="77"/>
    </row>
    <row r="1882" spans="1:6" ht="13.5">
      <c r="A1882" s="353">
        <v>89203</v>
      </c>
      <c r="B1882" s="357" t="s">
        <v>1866</v>
      </c>
      <c r="C1882" s="357" t="s">
        <v>129</v>
      </c>
      <c r="D1882" s="357" t="s">
        <v>270</v>
      </c>
      <c r="E1882" s="353">
        <v>176.62</v>
      </c>
      <c r="F1882" s="77"/>
    </row>
    <row r="1883" spans="1:6" ht="13.5">
      <c r="A1883" s="353">
        <v>89204</v>
      </c>
      <c r="B1883" s="357" t="s">
        <v>1867</v>
      </c>
      <c r="C1883" s="357" t="s">
        <v>129</v>
      </c>
      <c r="D1883" s="357" t="s">
        <v>270</v>
      </c>
      <c r="E1883" s="353">
        <v>53.03</v>
      </c>
      <c r="F1883" s="77"/>
    </row>
    <row r="1884" spans="1:6" ht="13.5">
      <c r="A1884" s="353">
        <v>89205</v>
      </c>
      <c r="B1884" s="357" t="s">
        <v>1868</v>
      </c>
      <c r="C1884" s="357" t="s">
        <v>129</v>
      </c>
      <c r="D1884" s="357" t="s">
        <v>270</v>
      </c>
      <c r="E1884" s="353">
        <v>69.59</v>
      </c>
      <c r="F1884" s="77"/>
    </row>
    <row r="1885" spans="1:6" ht="13.5">
      <c r="A1885" s="353">
        <v>89206</v>
      </c>
      <c r="B1885" s="357" t="s">
        <v>1869</v>
      </c>
      <c r="C1885" s="357" t="s">
        <v>129</v>
      </c>
      <c r="D1885" s="357" t="s">
        <v>270</v>
      </c>
      <c r="E1885" s="353">
        <v>165.54</v>
      </c>
      <c r="F1885" s="77"/>
    </row>
    <row r="1886" spans="1:6" ht="13.5">
      <c r="A1886" s="353">
        <v>90808</v>
      </c>
      <c r="B1886" s="357" t="s">
        <v>1870</v>
      </c>
      <c r="C1886" s="357" t="s">
        <v>129</v>
      </c>
      <c r="D1886" s="357" t="s">
        <v>270</v>
      </c>
      <c r="E1886" s="353">
        <v>58.77</v>
      </c>
      <c r="F1886" s="77"/>
    </row>
    <row r="1887" spans="1:6" ht="13.5">
      <c r="A1887" s="353">
        <v>90809</v>
      </c>
      <c r="B1887" s="357" t="s">
        <v>1871</v>
      </c>
      <c r="C1887" s="357" t="s">
        <v>129</v>
      </c>
      <c r="D1887" s="357" t="s">
        <v>270</v>
      </c>
      <c r="E1887" s="353">
        <v>56.71</v>
      </c>
      <c r="F1887" s="77"/>
    </row>
    <row r="1888" spans="1:6" ht="13.5">
      <c r="A1888" s="353">
        <v>90810</v>
      </c>
      <c r="B1888" s="357" t="s">
        <v>1872</v>
      </c>
      <c r="C1888" s="357" t="s">
        <v>129</v>
      </c>
      <c r="D1888" s="357" t="s">
        <v>270</v>
      </c>
      <c r="E1888" s="353">
        <v>125.31</v>
      </c>
      <c r="F1888" s="77"/>
    </row>
    <row r="1889" spans="1:6" ht="13.5">
      <c r="A1889" s="353">
        <v>90811</v>
      </c>
      <c r="B1889" s="357" t="s">
        <v>1873</v>
      </c>
      <c r="C1889" s="357" t="s">
        <v>129</v>
      </c>
      <c r="D1889" s="357" t="s">
        <v>270</v>
      </c>
      <c r="E1889" s="353">
        <v>119.11</v>
      </c>
      <c r="F1889" s="77"/>
    </row>
    <row r="1890" spans="1:6" ht="13.5">
      <c r="A1890" s="353">
        <v>90812</v>
      </c>
      <c r="B1890" s="357" t="s">
        <v>1874</v>
      </c>
      <c r="C1890" s="357" t="s">
        <v>129</v>
      </c>
      <c r="D1890" s="357" t="s">
        <v>270</v>
      </c>
      <c r="E1890" s="353">
        <v>215</v>
      </c>
      <c r="F1890" s="77"/>
    </row>
    <row r="1891" spans="1:6" ht="13.5">
      <c r="A1891" s="353">
        <v>90813</v>
      </c>
      <c r="B1891" s="357" t="s">
        <v>1875</v>
      </c>
      <c r="C1891" s="357" t="s">
        <v>129</v>
      </c>
      <c r="D1891" s="357" t="s">
        <v>270</v>
      </c>
      <c r="E1891" s="353">
        <v>206.47</v>
      </c>
      <c r="F1891" s="77"/>
    </row>
    <row r="1892" spans="1:6" ht="13.5">
      <c r="A1892" s="353">
        <v>90814</v>
      </c>
      <c r="B1892" s="357" t="s">
        <v>1876</v>
      </c>
      <c r="C1892" s="357" t="s">
        <v>129</v>
      </c>
      <c r="D1892" s="357" t="s">
        <v>270</v>
      </c>
      <c r="E1892" s="353">
        <v>260.17</v>
      </c>
      <c r="F1892" s="77"/>
    </row>
    <row r="1893" spans="1:6" ht="13.5">
      <c r="A1893" s="353">
        <v>90815</v>
      </c>
      <c r="B1893" s="357" t="s">
        <v>1877</v>
      </c>
      <c r="C1893" s="357" t="s">
        <v>129</v>
      </c>
      <c r="D1893" s="357" t="s">
        <v>270</v>
      </c>
      <c r="E1893" s="353">
        <v>316</v>
      </c>
      <c r="F1893" s="77"/>
    </row>
    <row r="1894" spans="1:6" ht="13.5">
      <c r="A1894" s="353">
        <v>90877</v>
      </c>
      <c r="B1894" s="357" t="s">
        <v>1878</v>
      </c>
      <c r="C1894" s="357" t="s">
        <v>129</v>
      </c>
      <c r="D1894" s="357" t="s">
        <v>270</v>
      </c>
      <c r="E1894" s="353">
        <v>36.67</v>
      </c>
      <c r="F1894" s="77"/>
    </row>
    <row r="1895" spans="1:6" ht="13.5">
      <c r="A1895" s="353">
        <v>90878</v>
      </c>
      <c r="B1895" s="357" t="s">
        <v>1879</v>
      </c>
      <c r="C1895" s="357" t="s">
        <v>129</v>
      </c>
      <c r="D1895" s="357" t="s">
        <v>270</v>
      </c>
      <c r="E1895" s="353">
        <v>35.159999999999997</v>
      </c>
      <c r="F1895" s="77"/>
    </row>
    <row r="1896" spans="1:6" ht="13.5">
      <c r="A1896" s="353">
        <v>90880</v>
      </c>
      <c r="B1896" s="357" t="s">
        <v>1880</v>
      </c>
      <c r="C1896" s="357" t="s">
        <v>129</v>
      </c>
      <c r="D1896" s="357" t="s">
        <v>270</v>
      </c>
      <c r="E1896" s="353">
        <v>47.23</v>
      </c>
      <c r="F1896" s="77"/>
    </row>
    <row r="1897" spans="1:6" ht="13.5">
      <c r="A1897" s="353">
        <v>90881</v>
      </c>
      <c r="B1897" s="357" t="s">
        <v>1881</v>
      </c>
      <c r="C1897" s="357" t="s">
        <v>129</v>
      </c>
      <c r="D1897" s="357" t="s">
        <v>270</v>
      </c>
      <c r="E1897" s="353">
        <v>43.65</v>
      </c>
      <c r="F1897" s="77"/>
    </row>
    <row r="1898" spans="1:6" ht="13.5">
      <c r="A1898" s="353">
        <v>90883</v>
      </c>
      <c r="B1898" s="357" t="s">
        <v>1882</v>
      </c>
      <c r="C1898" s="357" t="s">
        <v>129</v>
      </c>
      <c r="D1898" s="357" t="s">
        <v>270</v>
      </c>
      <c r="E1898" s="353">
        <v>62.53</v>
      </c>
      <c r="F1898" s="77"/>
    </row>
    <row r="1899" spans="1:6" ht="13.5">
      <c r="A1899" s="353">
        <v>90884</v>
      </c>
      <c r="B1899" s="357" t="s">
        <v>1883</v>
      </c>
      <c r="C1899" s="357" t="s">
        <v>129</v>
      </c>
      <c r="D1899" s="357" t="s">
        <v>270</v>
      </c>
      <c r="E1899" s="353">
        <v>60.8</v>
      </c>
      <c r="F1899" s="77"/>
    </row>
    <row r="1900" spans="1:6" ht="13.5">
      <c r="A1900" s="353">
        <v>90885</v>
      </c>
      <c r="B1900" s="357" t="s">
        <v>1884</v>
      </c>
      <c r="C1900" s="357" t="s">
        <v>129</v>
      </c>
      <c r="D1900" s="357" t="s">
        <v>270</v>
      </c>
      <c r="E1900" s="353">
        <v>60.03</v>
      </c>
      <c r="F1900" s="77"/>
    </row>
    <row r="1901" spans="1:6" ht="13.5">
      <c r="A1901" s="353">
        <v>90886</v>
      </c>
      <c r="B1901" s="357" t="s">
        <v>1885</v>
      </c>
      <c r="C1901" s="357" t="s">
        <v>129</v>
      </c>
      <c r="D1901" s="357" t="s">
        <v>270</v>
      </c>
      <c r="E1901" s="353">
        <v>121.38</v>
      </c>
      <c r="F1901" s="77"/>
    </row>
    <row r="1902" spans="1:6" ht="13.5">
      <c r="A1902" s="353">
        <v>90887</v>
      </c>
      <c r="B1902" s="357" t="s">
        <v>1886</v>
      </c>
      <c r="C1902" s="357" t="s">
        <v>129</v>
      </c>
      <c r="D1902" s="357" t="s">
        <v>270</v>
      </c>
      <c r="E1902" s="353">
        <v>119.48</v>
      </c>
      <c r="F1902" s="77"/>
    </row>
    <row r="1903" spans="1:6" ht="13.5">
      <c r="A1903" s="353">
        <v>90888</v>
      </c>
      <c r="B1903" s="357" t="s">
        <v>1887</v>
      </c>
      <c r="C1903" s="357" t="s">
        <v>129</v>
      </c>
      <c r="D1903" s="357" t="s">
        <v>270</v>
      </c>
      <c r="E1903" s="353">
        <v>118.67</v>
      </c>
      <c r="F1903" s="77"/>
    </row>
    <row r="1904" spans="1:6" ht="13.5">
      <c r="A1904" s="353">
        <v>90889</v>
      </c>
      <c r="B1904" s="357" t="s">
        <v>1888</v>
      </c>
      <c r="C1904" s="357" t="s">
        <v>129</v>
      </c>
      <c r="D1904" s="357" t="s">
        <v>270</v>
      </c>
      <c r="E1904" s="353">
        <v>142.78</v>
      </c>
      <c r="F1904" s="77"/>
    </row>
    <row r="1905" spans="1:6" ht="13.5">
      <c r="A1905" s="353">
        <v>90890</v>
      </c>
      <c r="B1905" s="357" t="s">
        <v>1889</v>
      </c>
      <c r="C1905" s="357" t="s">
        <v>129</v>
      </c>
      <c r="D1905" s="357" t="s">
        <v>270</v>
      </c>
      <c r="E1905" s="353">
        <v>139.97999999999999</v>
      </c>
      <c r="F1905" s="77"/>
    </row>
    <row r="1906" spans="1:6" ht="13.5">
      <c r="A1906" s="353">
        <v>90891</v>
      </c>
      <c r="B1906" s="357" t="s">
        <v>1890</v>
      </c>
      <c r="C1906" s="357" t="s">
        <v>129</v>
      </c>
      <c r="D1906" s="357" t="s">
        <v>270</v>
      </c>
      <c r="E1906" s="353">
        <v>138.76</v>
      </c>
      <c r="F1906" s="77"/>
    </row>
    <row r="1907" spans="1:6" ht="13.5">
      <c r="A1907" s="353">
        <v>95601</v>
      </c>
      <c r="B1907" s="357" t="s">
        <v>210</v>
      </c>
      <c r="C1907" s="357" t="s">
        <v>130</v>
      </c>
      <c r="D1907" s="357" t="s">
        <v>270</v>
      </c>
      <c r="E1907" s="353">
        <v>12.96</v>
      </c>
      <c r="F1907" s="77"/>
    </row>
    <row r="1908" spans="1:6" ht="13.5">
      <c r="A1908" s="353">
        <v>95602</v>
      </c>
      <c r="B1908" s="357" t="s">
        <v>1891</v>
      </c>
      <c r="C1908" s="357" t="s">
        <v>130</v>
      </c>
      <c r="D1908" s="357" t="s">
        <v>270</v>
      </c>
      <c r="E1908" s="353">
        <v>16.510000000000002</v>
      </c>
      <c r="F1908" s="77"/>
    </row>
    <row r="1909" spans="1:6" ht="13.5">
      <c r="A1909" s="353">
        <v>95603</v>
      </c>
      <c r="B1909" s="357" t="s">
        <v>1892</v>
      </c>
      <c r="C1909" s="357" t="s">
        <v>130</v>
      </c>
      <c r="D1909" s="357" t="s">
        <v>270</v>
      </c>
      <c r="E1909" s="353">
        <v>21.68</v>
      </c>
      <c r="F1909" s="77"/>
    </row>
    <row r="1910" spans="1:6" ht="13.5">
      <c r="A1910" s="353">
        <v>95604</v>
      </c>
      <c r="B1910" s="357" t="s">
        <v>1893</v>
      </c>
      <c r="C1910" s="357" t="s">
        <v>130</v>
      </c>
      <c r="D1910" s="357" t="s">
        <v>270</v>
      </c>
      <c r="E1910" s="353">
        <v>28.53</v>
      </c>
      <c r="F1910" s="77"/>
    </row>
    <row r="1911" spans="1:6" ht="13.5">
      <c r="A1911" s="353">
        <v>95605</v>
      </c>
      <c r="B1911" s="357" t="s">
        <v>1894</v>
      </c>
      <c r="C1911" s="357" t="s">
        <v>130</v>
      </c>
      <c r="D1911" s="357" t="s">
        <v>270</v>
      </c>
      <c r="E1911" s="353">
        <v>44.76</v>
      </c>
      <c r="F1911" s="77"/>
    </row>
    <row r="1912" spans="1:6" ht="13.5">
      <c r="A1912" s="353">
        <v>95607</v>
      </c>
      <c r="B1912" s="357" t="s">
        <v>1895</v>
      </c>
      <c r="C1912" s="357" t="s">
        <v>130</v>
      </c>
      <c r="D1912" s="357" t="s">
        <v>350</v>
      </c>
      <c r="E1912" s="353">
        <v>4.2</v>
      </c>
      <c r="F1912" s="77"/>
    </row>
    <row r="1913" spans="1:6" ht="13.5">
      <c r="A1913" s="353">
        <v>95608</v>
      </c>
      <c r="B1913" s="357" t="s">
        <v>1896</v>
      </c>
      <c r="C1913" s="357" t="s">
        <v>130</v>
      </c>
      <c r="D1913" s="357" t="s">
        <v>350</v>
      </c>
      <c r="E1913" s="353">
        <v>4.8600000000000003</v>
      </c>
      <c r="F1913" s="77"/>
    </row>
    <row r="1914" spans="1:6" ht="13.5">
      <c r="A1914" s="353">
        <v>95609</v>
      </c>
      <c r="B1914" s="357" t="s">
        <v>1897</v>
      </c>
      <c r="C1914" s="357" t="s">
        <v>130</v>
      </c>
      <c r="D1914" s="357" t="s">
        <v>350</v>
      </c>
      <c r="E1914" s="353">
        <v>5.41</v>
      </c>
      <c r="F1914" s="77"/>
    </row>
    <row r="1915" spans="1:6" ht="13.5">
      <c r="A1915" s="353">
        <v>96160</v>
      </c>
      <c r="B1915" s="357" t="s">
        <v>1898</v>
      </c>
      <c r="C1915" s="357" t="s">
        <v>129</v>
      </c>
      <c r="D1915" s="357" t="s">
        <v>270</v>
      </c>
      <c r="E1915" s="353">
        <v>164.68</v>
      </c>
      <c r="F1915" s="77"/>
    </row>
    <row r="1916" spans="1:6" ht="13.5">
      <c r="A1916" s="353">
        <v>96161</v>
      </c>
      <c r="B1916" s="357" t="s">
        <v>1899</v>
      </c>
      <c r="C1916" s="357" t="s">
        <v>129</v>
      </c>
      <c r="D1916" s="357" t="s">
        <v>270</v>
      </c>
      <c r="E1916" s="353">
        <v>245.07</v>
      </c>
      <c r="F1916" s="77"/>
    </row>
    <row r="1917" spans="1:6" ht="13.5">
      <c r="A1917" s="353">
        <v>96162</v>
      </c>
      <c r="B1917" s="357" t="s">
        <v>1900</v>
      </c>
      <c r="C1917" s="357" t="s">
        <v>129</v>
      </c>
      <c r="D1917" s="357" t="s">
        <v>270</v>
      </c>
      <c r="E1917" s="353">
        <v>319.08999999999997</v>
      </c>
      <c r="F1917" s="77"/>
    </row>
    <row r="1918" spans="1:6" ht="13.5">
      <c r="A1918" s="353">
        <v>96163</v>
      </c>
      <c r="B1918" s="357" t="s">
        <v>1901</v>
      </c>
      <c r="C1918" s="357" t="s">
        <v>129</v>
      </c>
      <c r="D1918" s="357" t="s">
        <v>270</v>
      </c>
      <c r="E1918" s="353">
        <v>360.9</v>
      </c>
      <c r="F1918" s="77"/>
    </row>
    <row r="1919" spans="1:6" ht="13.5">
      <c r="A1919" s="353">
        <v>96164</v>
      </c>
      <c r="B1919" s="357" t="s">
        <v>1902</v>
      </c>
      <c r="C1919" s="357" t="s">
        <v>129</v>
      </c>
      <c r="D1919" s="357" t="s">
        <v>270</v>
      </c>
      <c r="E1919" s="353">
        <v>151.62</v>
      </c>
      <c r="F1919" s="77"/>
    </row>
    <row r="1920" spans="1:6" ht="13.5">
      <c r="A1920" s="353">
        <v>96165</v>
      </c>
      <c r="B1920" s="357" t="s">
        <v>1903</v>
      </c>
      <c r="C1920" s="357" t="s">
        <v>129</v>
      </c>
      <c r="D1920" s="357" t="s">
        <v>270</v>
      </c>
      <c r="E1920" s="353">
        <v>227.12</v>
      </c>
      <c r="F1920" s="77"/>
    </row>
    <row r="1921" spans="1:6" ht="13.5">
      <c r="A1921" s="353">
        <v>96166</v>
      </c>
      <c r="B1921" s="357" t="s">
        <v>1904</v>
      </c>
      <c r="C1921" s="357" t="s">
        <v>129</v>
      </c>
      <c r="D1921" s="357" t="s">
        <v>270</v>
      </c>
      <c r="E1921" s="353">
        <v>291.33</v>
      </c>
      <c r="F1921" s="77"/>
    </row>
    <row r="1922" spans="1:6" ht="13.5">
      <c r="A1922" s="353">
        <v>96167</v>
      </c>
      <c r="B1922" s="357" t="s">
        <v>1905</v>
      </c>
      <c r="C1922" s="357" t="s">
        <v>129</v>
      </c>
      <c r="D1922" s="357" t="s">
        <v>270</v>
      </c>
      <c r="E1922" s="353">
        <v>321.26</v>
      </c>
      <c r="F1922" s="77"/>
    </row>
    <row r="1923" spans="1:6" ht="13.5">
      <c r="A1923" s="353">
        <v>96168</v>
      </c>
      <c r="B1923" s="357" t="s">
        <v>1906</v>
      </c>
      <c r="C1923" s="357" t="s">
        <v>129</v>
      </c>
      <c r="D1923" s="357" t="s">
        <v>270</v>
      </c>
      <c r="E1923" s="353">
        <v>145.26</v>
      </c>
      <c r="F1923" s="77"/>
    </row>
    <row r="1924" spans="1:6" ht="13.5">
      <c r="A1924" s="353">
        <v>96169</v>
      </c>
      <c r="B1924" s="357" t="s">
        <v>1907</v>
      </c>
      <c r="C1924" s="357" t="s">
        <v>129</v>
      </c>
      <c r="D1924" s="357" t="s">
        <v>270</v>
      </c>
      <c r="E1924" s="353">
        <v>218.91</v>
      </c>
      <c r="F1924" s="77"/>
    </row>
    <row r="1925" spans="1:6" ht="13.5">
      <c r="A1925" s="353">
        <v>96170</v>
      </c>
      <c r="B1925" s="357" t="s">
        <v>1908</v>
      </c>
      <c r="C1925" s="357" t="s">
        <v>129</v>
      </c>
      <c r="D1925" s="357" t="s">
        <v>270</v>
      </c>
      <c r="E1925" s="353">
        <v>281.20999999999998</v>
      </c>
      <c r="F1925" s="77"/>
    </row>
    <row r="1926" spans="1:6" ht="13.5">
      <c r="A1926" s="353">
        <v>96171</v>
      </c>
      <c r="B1926" s="357" t="s">
        <v>1909</v>
      </c>
      <c r="C1926" s="357" t="s">
        <v>129</v>
      </c>
      <c r="D1926" s="357" t="s">
        <v>270</v>
      </c>
      <c r="E1926" s="353">
        <v>307.63</v>
      </c>
      <c r="F1926" s="77"/>
    </row>
    <row r="1927" spans="1:6" ht="13.5">
      <c r="A1927" s="353">
        <v>96172</v>
      </c>
      <c r="B1927" s="357" t="s">
        <v>1910</v>
      </c>
      <c r="C1927" s="357" t="s">
        <v>129</v>
      </c>
      <c r="D1927" s="357" t="s">
        <v>270</v>
      </c>
      <c r="E1927" s="353">
        <v>174.33</v>
      </c>
      <c r="F1927" s="77"/>
    </row>
    <row r="1928" spans="1:6" ht="13.5">
      <c r="A1928" s="353">
        <v>96173</v>
      </c>
      <c r="B1928" s="357" t="s">
        <v>1911</v>
      </c>
      <c r="C1928" s="357" t="s">
        <v>129</v>
      </c>
      <c r="D1928" s="357" t="s">
        <v>270</v>
      </c>
      <c r="E1928" s="353">
        <v>257.14</v>
      </c>
      <c r="F1928" s="77"/>
    </row>
    <row r="1929" spans="1:6" ht="13.5">
      <c r="A1929" s="353">
        <v>96174</v>
      </c>
      <c r="B1929" s="357" t="s">
        <v>1912</v>
      </c>
      <c r="C1929" s="357" t="s">
        <v>129</v>
      </c>
      <c r="D1929" s="357" t="s">
        <v>270</v>
      </c>
      <c r="E1929" s="353">
        <v>334.55</v>
      </c>
      <c r="F1929" s="77"/>
    </row>
    <row r="1930" spans="1:6" ht="13.5">
      <c r="A1930" s="353">
        <v>96175</v>
      </c>
      <c r="B1930" s="357" t="s">
        <v>1913</v>
      </c>
      <c r="C1930" s="357" t="s">
        <v>129</v>
      </c>
      <c r="D1930" s="357" t="s">
        <v>270</v>
      </c>
      <c r="E1930" s="353">
        <v>378.89</v>
      </c>
      <c r="F1930" s="77"/>
    </row>
    <row r="1931" spans="1:6" ht="13.5">
      <c r="A1931" s="353">
        <v>96176</v>
      </c>
      <c r="B1931" s="357" t="s">
        <v>1914</v>
      </c>
      <c r="C1931" s="357" t="s">
        <v>129</v>
      </c>
      <c r="D1931" s="357" t="s">
        <v>270</v>
      </c>
      <c r="E1931" s="353">
        <v>158.05000000000001</v>
      </c>
      <c r="F1931" s="77"/>
    </row>
    <row r="1932" spans="1:6" ht="13.5">
      <c r="A1932" s="353">
        <v>96177</v>
      </c>
      <c r="B1932" s="357" t="s">
        <v>1915</v>
      </c>
      <c r="C1932" s="357" t="s">
        <v>129</v>
      </c>
      <c r="D1932" s="357" t="s">
        <v>270</v>
      </c>
      <c r="E1932" s="353">
        <v>234.52</v>
      </c>
      <c r="F1932" s="77"/>
    </row>
    <row r="1933" spans="1:6" ht="13.5">
      <c r="A1933" s="353">
        <v>96178</v>
      </c>
      <c r="B1933" s="357" t="s">
        <v>1916</v>
      </c>
      <c r="C1933" s="357" t="s">
        <v>129</v>
      </c>
      <c r="D1933" s="357" t="s">
        <v>270</v>
      </c>
      <c r="E1933" s="353">
        <v>300.08</v>
      </c>
      <c r="F1933" s="77"/>
    </row>
    <row r="1934" spans="1:6" ht="13.5">
      <c r="A1934" s="353">
        <v>96179</v>
      </c>
      <c r="B1934" s="357" t="s">
        <v>1917</v>
      </c>
      <c r="C1934" s="357" t="s">
        <v>129</v>
      </c>
      <c r="D1934" s="357" t="s">
        <v>270</v>
      </c>
      <c r="E1934" s="353">
        <v>330.77</v>
      </c>
      <c r="F1934" s="77"/>
    </row>
    <row r="1935" spans="1:6" ht="13.5">
      <c r="A1935" s="353">
        <v>96180</v>
      </c>
      <c r="B1935" s="357" t="s">
        <v>1918</v>
      </c>
      <c r="C1935" s="357" t="s">
        <v>129</v>
      </c>
      <c r="D1935" s="357" t="s">
        <v>270</v>
      </c>
      <c r="E1935" s="353">
        <v>149.97999999999999</v>
      </c>
      <c r="F1935" s="77"/>
    </row>
    <row r="1936" spans="1:6" ht="13.5">
      <c r="A1936" s="353">
        <v>96181</v>
      </c>
      <c r="B1936" s="357" t="s">
        <v>1919</v>
      </c>
      <c r="C1936" s="357" t="s">
        <v>129</v>
      </c>
      <c r="D1936" s="357" t="s">
        <v>270</v>
      </c>
      <c r="E1936" s="353">
        <v>224.41</v>
      </c>
      <c r="F1936" s="77"/>
    </row>
    <row r="1937" spans="1:6" ht="13.5">
      <c r="A1937" s="353">
        <v>96182</v>
      </c>
      <c r="B1937" s="357" t="s">
        <v>1920</v>
      </c>
      <c r="C1937" s="357" t="s">
        <v>129</v>
      </c>
      <c r="D1937" s="357" t="s">
        <v>270</v>
      </c>
      <c r="E1937" s="353">
        <v>286.56</v>
      </c>
      <c r="F1937" s="77"/>
    </row>
    <row r="1938" spans="1:6" ht="13.5">
      <c r="A1938" s="353">
        <v>96183</v>
      </c>
      <c r="B1938" s="357" t="s">
        <v>1921</v>
      </c>
      <c r="C1938" s="357" t="s">
        <v>129</v>
      </c>
      <c r="D1938" s="357" t="s">
        <v>270</v>
      </c>
      <c r="E1938" s="353">
        <v>314.08</v>
      </c>
      <c r="F1938" s="77"/>
    </row>
    <row r="1939" spans="1:6" ht="13.5">
      <c r="A1939" s="353">
        <v>98228</v>
      </c>
      <c r="B1939" s="357" t="s">
        <v>5708</v>
      </c>
      <c r="C1939" s="357" t="s">
        <v>129</v>
      </c>
      <c r="D1939" s="357" t="s">
        <v>270</v>
      </c>
      <c r="E1939" s="353">
        <v>43.8</v>
      </c>
      <c r="F1939" s="77"/>
    </row>
    <row r="1940" spans="1:6" ht="13.5">
      <c r="A1940" s="353">
        <v>98229</v>
      </c>
      <c r="B1940" s="357" t="s">
        <v>5709</v>
      </c>
      <c r="C1940" s="357" t="s">
        <v>129</v>
      </c>
      <c r="D1940" s="357" t="s">
        <v>270</v>
      </c>
      <c r="E1940" s="353">
        <v>58.65</v>
      </c>
      <c r="F1940" s="77"/>
    </row>
    <row r="1941" spans="1:6" ht="13.5">
      <c r="A1941" s="353">
        <v>98230</v>
      </c>
      <c r="B1941" s="357" t="s">
        <v>5710</v>
      </c>
      <c r="C1941" s="357" t="s">
        <v>129</v>
      </c>
      <c r="D1941" s="357" t="s">
        <v>270</v>
      </c>
      <c r="E1941" s="353">
        <v>79.94</v>
      </c>
      <c r="F1941" s="77"/>
    </row>
    <row r="1942" spans="1:6" ht="13.5">
      <c r="A1942" s="353">
        <v>83534</v>
      </c>
      <c r="B1942" s="357" t="s">
        <v>1922</v>
      </c>
      <c r="C1942" s="357" t="s">
        <v>136</v>
      </c>
      <c r="D1942" s="357" t="s">
        <v>270</v>
      </c>
      <c r="E1942" s="353">
        <v>467.74</v>
      </c>
      <c r="F1942" s="77"/>
    </row>
    <row r="1943" spans="1:6" ht="13.5">
      <c r="A1943" s="353">
        <v>95240</v>
      </c>
      <c r="B1943" s="357" t="s">
        <v>6396</v>
      </c>
      <c r="C1943" s="357" t="s">
        <v>132</v>
      </c>
      <c r="D1943" s="357" t="s">
        <v>270</v>
      </c>
      <c r="E1943" s="353">
        <v>11.65</v>
      </c>
      <c r="F1943" s="77"/>
    </row>
    <row r="1944" spans="1:6" ht="13.5">
      <c r="A1944" s="353">
        <v>95241</v>
      </c>
      <c r="B1944" s="357" t="s">
        <v>6397</v>
      </c>
      <c r="C1944" s="357" t="s">
        <v>132</v>
      </c>
      <c r="D1944" s="357" t="s">
        <v>270</v>
      </c>
      <c r="E1944" s="353">
        <v>19.420000000000002</v>
      </c>
      <c r="F1944" s="77"/>
    </row>
    <row r="1945" spans="1:6" ht="13.5">
      <c r="A1945" s="353">
        <v>96616</v>
      </c>
      <c r="B1945" s="357" t="s">
        <v>1923</v>
      </c>
      <c r="C1945" s="357" t="s">
        <v>136</v>
      </c>
      <c r="D1945" s="357" t="s">
        <v>270</v>
      </c>
      <c r="E1945" s="353">
        <v>403.64</v>
      </c>
      <c r="F1945" s="77"/>
    </row>
    <row r="1946" spans="1:6" ht="13.5">
      <c r="A1946" s="353">
        <v>96617</v>
      </c>
      <c r="B1946" s="357" t="s">
        <v>1924</v>
      </c>
      <c r="C1946" s="357" t="s">
        <v>132</v>
      </c>
      <c r="D1946" s="357" t="s">
        <v>270</v>
      </c>
      <c r="E1946" s="353">
        <v>12.1</v>
      </c>
      <c r="F1946" s="77"/>
    </row>
    <row r="1947" spans="1:6" ht="13.5">
      <c r="A1947" s="353">
        <v>96619</v>
      </c>
      <c r="B1947" s="357" t="s">
        <v>1925</v>
      </c>
      <c r="C1947" s="357" t="s">
        <v>132</v>
      </c>
      <c r="D1947" s="357" t="s">
        <v>270</v>
      </c>
      <c r="E1947" s="353">
        <v>20.170000000000002</v>
      </c>
      <c r="F1947" s="77"/>
    </row>
    <row r="1948" spans="1:6" ht="13.5">
      <c r="A1948" s="353">
        <v>96620</v>
      </c>
      <c r="B1948" s="357" t="s">
        <v>1926</v>
      </c>
      <c r="C1948" s="357" t="s">
        <v>136</v>
      </c>
      <c r="D1948" s="357" t="s">
        <v>270</v>
      </c>
      <c r="E1948" s="353">
        <v>388.65</v>
      </c>
      <c r="F1948" s="77"/>
    </row>
    <row r="1949" spans="1:6" ht="13.5">
      <c r="A1949" s="353">
        <v>96621</v>
      </c>
      <c r="B1949" s="357" t="s">
        <v>1927</v>
      </c>
      <c r="C1949" s="357" t="s">
        <v>136</v>
      </c>
      <c r="D1949" s="357" t="s">
        <v>270</v>
      </c>
      <c r="E1949" s="353">
        <v>147.43</v>
      </c>
      <c r="F1949" s="77"/>
    </row>
    <row r="1950" spans="1:6" ht="13.5">
      <c r="A1950" s="353">
        <v>96622</v>
      </c>
      <c r="B1950" s="357" t="s">
        <v>1928</v>
      </c>
      <c r="C1950" s="357" t="s">
        <v>136</v>
      </c>
      <c r="D1950" s="357" t="s">
        <v>270</v>
      </c>
      <c r="E1950" s="353">
        <v>103.35</v>
      </c>
      <c r="F1950" s="77"/>
    </row>
    <row r="1951" spans="1:6" ht="13.5">
      <c r="A1951" s="353">
        <v>96623</v>
      </c>
      <c r="B1951" s="357" t="s">
        <v>1929</v>
      </c>
      <c r="C1951" s="357" t="s">
        <v>136</v>
      </c>
      <c r="D1951" s="357" t="s">
        <v>270</v>
      </c>
      <c r="E1951" s="353">
        <v>137.16999999999999</v>
      </c>
      <c r="F1951" s="77"/>
    </row>
    <row r="1952" spans="1:6" ht="13.5">
      <c r="A1952" s="353">
        <v>96624</v>
      </c>
      <c r="B1952" s="357" t="s">
        <v>1930</v>
      </c>
      <c r="C1952" s="357" t="s">
        <v>136</v>
      </c>
      <c r="D1952" s="357" t="s">
        <v>270</v>
      </c>
      <c r="E1952" s="353">
        <v>99.73</v>
      </c>
      <c r="F1952" s="77"/>
    </row>
    <row r="1953" spans="1:6" ht="13.5">
      <c r="A1953" s="353">
        <v>97082</v>
      </c>
      <c r="B1953" s="357" t="s">
        <v>1931</v>
      </c>
      <c r="C1953" s="357" t="s">
        <v>136</v>
      </c>
      <c r="D1953" s="357" t="s">
        <v>350</v>
      </c>
      <c r="E1953" s="353">
        <v>36.880000000000003</v>
      </c>
      <c r="F1953" s="77"/>
    </row>
    <row r="1954" spans="1:6" ht="13.5">
      <c r="A1954" s="353">
        <v>97083</v>
      </c>
      <c r="B1954" s="357" t="s">
        <v>1932</v>
      </c>
      <c r="C1954" s="357" t="s">
        <v>132</v>
      </c>
      <c r="D1954" s="357" t="s">
        <v>270</v>
      </c>
      <c r="E1954" s="353">
        <v>1.94</v>
      </c>
      <c r="F1954" s="77"/>
    </row>
    <row r="1955" spans="1:6" ht="13.5">
      <c r="A1955" s="353">
        <v>97084</v>
      </c>
      <c r="B1955" s="357" t="s">
        <v>1933</v>
      </c>
      <c r="C1955" s="357" t="s">
        <v>132</v>
      </c>
      <c r="D1955" s="357" t="s">
        <v>270</v>
      </c>
      <c r="E1955" s="353">
        <v>0.4</v>
      </c>
      <c r="F1955" s="77"/>
    </row>
    <row r="1956" spans="1:6" ht="13.5">
      <c r="A1956" s="353">
        <v>97086</v>
      </c>
      <c r="B1956" s="357" t="s">
        <v>1934</v>
      </c>
      <c r="C1956" s="357" t="s">
        <v>132</v>
      </c>
      <c r="D1956" s="357" t="s">
        <v>350</v>
      </c>
      <c r="E1956" s="353">
        <v>74.59</v>
      </c>
      <c r="F1956" s="77"/>
    </row>
    <row r="1957" spans="1:6" ht="13.5">
      <c r="A1957" s="353">
        <v>97094</v>
      </c>
      <c r="B1957" s="357" t="s">
        <v>1935</v>
      </c>
      <c r="C1957" s="357" t="s">
        <v>136</v>
      </c>
      <c r="D1957" s="357" t="s">
        <v>270</v>
      </c>
      <c r="E1957" s="353">
        <v>377.77</v>
      </c>
      <c r="F1957" s="77"/>
    </row>
    <row r="1958" spans="1:6" ht="13.5">
      <c r="A1958" s="353">
        <v>97095</v>
      </c>
      <c r="B1958" s="357" t="s">
        <v>1936</v>
      </c>
      <c r="C1958" s="357" t="s">
        <v>136</v>
      </c>
      <c r="D1958" s="357" t="s">
        <v>270</v>
      </c>
      <c r="E1958" s="353">
        <v>354.75</v>
      </c>
      <c r="F1958" s="77"/>
    </row>
    <row r="1959" spans="1:6" ht="13.5">
      <c r="A1959" s="353">
        <v>97096</v>
      </c>
      <c r="B1959" s="357" t="s">
        <v>1937</v>
      </c>
      <c r="C1959" s="357" t="s">
        <v>136</v>
      </c>
      <c r="D1959" s="357" t="s">
        <v>270</v>
      </c>
      <c r="E1959" s="353">
        <v>342.93</v>
      </c>
      <c r="F1959" s="77"/>
    </row>
    <row r="1960" spans="1:6" ht="13.5">
      <c r="A1960" s="353">
        <v>90996</v>
      </c>
      <c r="B1960" s="357" t="s">
        <v>1938</v>
      </c>
      <c r="C1960" s="357" t="s">
        <v>132</v>
      </c>
      <c r="D1960" s="357" t="s">
        <v>270</v>
      </c>
      <c r="E1960" s="353">
        <v>10.48</v>
      </c>
      <c r="F1960" s="77"/>
    </row>
    <row r="1961" spans="1:6" ht="13.5">
      <c r="A1961" s="353">
        <v>90997</v>
      </c>
      <c r="B1961" s="357" t="s">
        <v>1939</v>
      </c>
      <c r="C1961" s="357" t="s">
        <v>132</v>
      </c>
      <c r="D1961" s="357" t="s">
        <v>270</v>
      </c>
      <c r="E1961" s="353">
        <v>14.01</v>
      </c>
      <c r="F1961" s="77"/>
    </row>
    <row r="1962" spans="1:6" ht="13.5">
      <c r="A1962" s="353">
        <v>90998</v>
      </c>
      <c r="B1962" s="357" t="s">
        <v>1940</v>
      </c>
      <c r="C1962" s="357" t="s">
        <v>132</v>
      </c>
      <c r="D1962" s="357" t="s">
        <v>270</v>
      </c>
      <c r="E1962" s="353">
        <v>16.79</v>
      </c>
      <c r="F1962" s="77"/>
    </row>
    <row r="1963" spans="1:6" ht="13.5">
      <c r="A1963" s="353">
        <v>91000</v>
      </c>
      <c r="B1963" s="357" t="s">
        <v>1941</v>
      </c>
      <c r="C1963" s="357" t="s">
        <v>132</v>
      </c>
      <c r="D1963" s="357" t="s">
        <v>270</v>
      </c>
      <c r="E1963" s="353">
        <v>12.96</v>
      </c>
      <c r="F1963" s="77"/>
    </row>
    <row r="1964" spans="1:6" ht="13.5">
      <c r="A1964" s="353">
        <v>91002</v>
      </c>
      <c r="B1964" s="357" t="s">
        <v>1942</v>
      </c>
      <c r="C1964" s="357" t="s">
        <v>132</v>
      </c>
      <c r="D1964" s="357" t="s">
        <v>270</v>
      </c>
      <c r="E1964" s="353">
        <v>11.97</v>
      </c>
      <c r="F1964" s="77"/>
    </row>
    <row r="1965" spans="1:6" ht="13.5">
      <c r="A1965" s="353">
        <v>91003</v>
      </c>
      <c r="B1965" s="357" t="s">
        <v>1943</v>
      </c>
      <c r="C1965" s="357" t="s">
        <v>132</v>
      </c>
      <c r="D1965" s="357" t="s">
        <v>270</v>
      </c>
      <c r="E1965" s="353">
        <v>13.76</v>
      </c>
      <c r="F1965" s="77"/>
    </row>
    <row r="1966" spans="1:6" ht="13.5">
      <c r="A1966" s="353">
        <v>91004</v>
      </c>
      <c r="B1966" s="357" t="s">
        <v>1944</v>
      </c>
      <c r="C1966" s="357" t="s">
        <v>132</v>
      </c>
      <c r="D1966" s="357" t="s">
        <v>270</v>
      </c>
      <c r="E1966" s="353">
        <v>10.95</v>
      </c>
      <c r="F1966" s="77"/>
    </row>
    <row r="1967" spans="1:6" ht="13.5">
      <c r="A1967" s="353">
        <v>91005</v>
      </c>
      <c r="B1967" s="357" t="s">
        <v>1945</v>
      </c>
      <c r="C1967" s="357" t="s">
        <v>132</v>
      </c>
      <c r="D1967" s="357" t="s">
        <v>270</v>
      </c>
      <c r="E1967" s="353">
        <v>13.02</v>
      </c>
      <c r="F1967" s="77"/>
    </row>
    <row r="1968" spans="1:6" ht="13.5">
      <c r="A1968" s="353">
        <v>91006</v>
      </c>
      <c r="B1968" s="357" t="s">
        <v>1946</v>
      </c>
      <c r="C1968" s="357" t="s">
        <v>132</v>
      </c>
      <c r="D1968" s="357" t="s">
        <v>270</v>
      </c>
      <c r="E1968" s="353">
        <v>10.17</v>
      </c>
      <c r="F1968" s="77"/>
    </row>
    <row r="1969" spans="1:6" ht="13.5">
      <c r="A1969" s="353">
        <v>91007</v>
      </c>
      <c r="B1969" s="357" t="s">
        <v>1947</v>
      </c>
      <c r="C1969" s="357" t="s">
        <v>132</v>
      </c>
      <c r="D1969" s="357" t="s">
        <v>270</v>
      </c>
      <c r="E1969" s="353">
        <v>9.17</v>
      </c>
      <c r="F1969" s="77"/>
    </row>
    <row r="1970" spans="1:6" ht="13.5">
      <c r="A1970" s="353">
        <v>91008</v>
      </c>
      <c r="B1970" s="357" t="s">
        <v>1948</v>
      </c>
      <c r="C1970" s="357" t="s">
        <v>132</v>
      </c>
      <c r="D1970" s="357" t="s">
        <v>270</v>
      </c>
      <c r="E1970" s="353">
        <v>10.96</v>
      </c>
      <c r="F1970" s="77"/>
    </row>
    <row r="1971" spans="1:6" ht="13.5">
      <c r="A1971" s="353">
        <v>92263</v>
      </c>
      <c r="B1971" s="357" t="s">
        <v>1949</v>
      </c>
      <c r="C1971" s="357" t="s">
        <v>132</v>
      </c>
      <c r="D1971" s="357" t="s">
        <v>350</v>
      </c>
      <c r="E1971" s="353">
        <v>103.71</v>
      </c>
      <c r="F1971" s="77"/>
    </row>
    <row r="1972" spans="1:6" ht="13.5">
      <c r="A1972" s="353">
        <v>92264</v>
      </c>
      <c r="B1972" s="357" t="s">
        <v>1950</v>
      </c>
      <c r="C1972" s="357" t="s">
        <v>132</v>
      </c>
      <c r="D1972" s="357" t="s">
        <v>350</v>
      </c>
      <c r="E1972" s="353">
        <v>127</v>
      </c>
      <c r="F1972" s="77"/>
    </row>
    <row r="1973" spans="1:6" ht="13.5">
      <c r="A1973" s="353">
        <v>92265</v>
      </c>
      <c r="B1973" s="357" t="s">
        <v>1951</v>
      </c>
      <c r="C1973" s="357" t="s">
        <v>132</v>
      </c>
      <c r="D1973" s="357" t="s">
        <v>350</v>
      </c>
      <c r="E1973" s="353">
        <v>79</v>
      </c>
      <c r="F1973" s="77"/>
    </row>
    <row r="1974" spans="1:6" ht="13.5">
      <c r="A1974" s="353">
        <v>92266</v>
      </c>
      <c r="B1974" s="357" t="s">
        <v>1952</v>
      </c>
      <c r="C1974" s="357" t="s">
        <v>132</v>
      </c>
      <c r="D1974" s="357" t="s">
        <v>350</v>
      </c>
      <c r="E1974" s="353">
        <v>99.76</v>
      </c>
      <c r="F1974" s="77"/>
    </row>
    <row r="1975" spans="1:6" ht="13.5">
      <c r="A1975" s="353">
        <v>92267</v>
      </c>
      <c r="B1975" s="357" t="s">
        <v>1953</v>
      </c>
      <c r="C1975" s="357" t="s">
        <v>132</v>
      </c>
      <c r="D1975" s="357" t="s">
        <v>350</v>
      </c>
      <c r="E1975" s="353">
        <v>32.4</v>
      </c>
      <c r="F1975" s="77"/>
    </row>
    <row r="1976" spans="1:6" ht="13.5">
      <c r="A1976" s="353">
        <v>92268</v>
      </c>
      <c r="B1976" s="357" t="s">
        <v>1954</v>
      </c>
      <c r="C1976" s="357" t="s">
        <v>132</v>
      </c>
      <c r="D1976" s="357" t="s">
        <v>350</v>
      </c>
      <c r="E1976" s="353">
        <v>50.72</v>
      </c>
      <c r="F1976" s="77"/>
    </row>
    <row r="1977" spans="1:6" ht="13.5">
      <c r="A1977" s="353">
        <v>92269</v>
      </c>
      <c r="B1977" s="357" t="s">
        <v>228</v>
      </c>
      <c r="C1977" s="357" t="s">
        <v>132</v>
      </c>
      <c r="D1977" s="357" t="s">
        <v>350</v>
      </c>
      <c r="E1977" s="353">
        <v>91.47</v>
      </c>
      <c r="F1977" s="77"/>
    </row>
    <row r="1978" spans="1:6" ht="13.5">
      <c r="A1978" s="353">
        <v>92270</v>
      </c>
      <c r="B1978" s="357" t="s">
        <v>1955</v>
      </c>
      <c r="C1978" s="357" t="s">
        <v>132</v>
      </c>
      <c r="D1978" s="357" t="s">
        <v>350</v>
      </c>
      <c r="E1978" s="353">
        <v>74.989999999999995</v>
      </c>
      <c r="F1978" s="77"/>
    </row>
    <row r="1979" spans="1:6" ht="13.5">
      <c r="A1979" s="353">
        <v>92271</v>
      </c>
      <c r="B1979" s="357" t="s">
        <v>1956</v>
      </c>
      <c r="C1979" s="357" t="s">
        <v>132</v>
      </c>
      <c r="D1979" s="357" t="s">
        <v>350</v>
      </c>
      <c r="E1979" s="353">
        <v>56.12</v>
      </c>
      <c r="F1979" s="77"/>
    </row>
    <row r="1980" spans="1:6" ht="13.5">
      <c r="A1980" s="353">
        <v>92272</v>
      </c>
      <c r="B1980" s="357" t="s">
        <v>1957</v>
      </c>
      <c r="C1980" s="357" t="s">
        <v>129</v>
      </c>
      <c r="D1980" s="357" t="s">
        <v>350</v>
      </c>
      <c r="E1980" s="353">
        <v>23.35</v>
      </c>
      <c r="F1980" s="77"/>
    </row>
    <row r="1981" spans="1:6" ht="13.5">
      <c r="A1981" s="353">
        <v>92273</v>
      </c>
      <c r="B1981" s="357" t="s">
        <v>1958</v>
      </c>
      <c r="C1981" s="357" t="s">
        <v>129</v>
      </c>
      <c r="D1981" s="357" t="s">
        <v>350</v>
      </c>
      <c r="E1981" s="353">
        <v>10.29</v>
      </c>
      <c r="F1981" s="77"/>
    </row>
    <row r="1982" spans="1:6" ht="13.5">
      <c r="A1982" s="353">
        <v>92408</v>
      </c>
      <c r="B1982" s="357" t="s">
        <v>1959</v>
      </c>
      <c r="C1982" s="357" t="s">
        <v>132</v>
      </c>
      <c r="D1982" s="357" t="s">
        <v>350</v>
      </c>
      <c r="E1982" s="353">
        <v>156.28</v>
      </c>
      <c r="F1982" s="77"/>
    </row>
    <row r="1983" spans="1:6" ht="13.5">
      <c r="A1983" s="353">
        <v>92409</v>
      </c>
      <c r="B1983" s="357" t="s">
        <v>1960</v>
      </c>
      <c r="C1983" s="357" t="s">
        <v>132</v>
      </c>
      <c r="D1983" s="357" t="s">
        <v>350</v>
      </c>
      <c r="E1983" s="353">
        <v>148.97999999999999</v>
      </c>
      <c r="F1983" s="77"/>
    </row>
    <row r="1984" spans="1:6" ht="13.5">
      <c r="A1984" s="353">
        <v>92410</v>
      </c>
      <c r="B1984" s="357" t="s">
        <v>1961</v>
      </c>
      <c r="C1984" s="357" t="s">
        <v>132</v>
      </c>
      <c r="D1984" s="357" t="s">
        <v>350</v>
      </c>
      <c r="E1984" s="353">
        <v>104.13</v>
      </c>
      <c r="F1984" s="77"/>
    </row>
    <row r="1985" spans="1:6" ht="13.5">
      <c r="A1985" s="353">
        <v>92411</v>
      </c>
      <c r="B1985" s="357" t="s">
        <v>1962</v>
      </c>
      <c r="C1985" s="357" t="s">
        <v>132</v>
      </c>
      <c r="D1985" s="357" t="s">
        <v>350</v>
      </c>
      <c r="E1985" s="353">
        <v>97.67</v>
      </c>
      <c r="F1985" s="77"/>
    </row>
    <row r="1986" spans="1:6" ht="13.5">
      <c r="A1986" s="353">
        <v>92412</v>
      </c>
      <c r="B1986" s="357" t="s">
        <v>1963</v>
      </c>
      <c r="C1986" s="357" t="s">
        <v>132</v>
      </c>
      <c r="D1986" s="357" t="s">
        <v>350</v>
      </c>
      <c r="E1986" s="353">
        <v>68.069999999999993</v>
      </c>
      <c r="F1986" s="77"/>
    </row>
    <row r="1987" spans="1:6" ht="13.5">
      <c r="A1987" s="353">
        <v>92413</v>
      </c>
      <c r="B1987" s="357" t="s">
        <v>1964</v>
      </c>
      <c r="C1987" s="357" t="s">
        <v>132</v>
      </c>
      <c r="D1987" s="357" t="s">
        <v>350</v>
      </c>
      <c r="E1987" s="353">
        <v>63.1</v>
      </c>
      <c r="F1987" s="77"/>
    </row>
    <row r="1988" spans="1:6" ht="13.5">
      <c r="A1988" s="353">
        <v>92414</v>
      </c>
      <c r="B1988" s="357" t="s">
        <v>1965</v>
      </c>
      <c r="C1988" s="357" t="s">
        <v>132</v>
      </c>
      <c r="D1988" s="357" t="s">
        <v>350</v>
      </c>
      <c r="E1988" s="353">
        <v>88.19</v>
      </c>
      <c r="F1988" s="77"/>
    </row>
    <row r="1989" spans="1:6" ht="13.5">
      <c r="A1989" s="353">
        <v>92415</v>
      </c>
      <c r="B1989" s="357" t="s">
        <v>1966</v>
      </c>
      <c r="C1989" s="357" t="s">
        <v>132</v>
      </c>
      <c r="D1989" s="357" t="s">
        <v>350</v>
      </c>
      <c r="E1989" s="353">
        <v>81.73</v>
      </c>
      <c r="F1989" s="77"/>
    </row>
    <row r="1990" spans="1:6" ht="13.5">
      <c r="A1990" s="353">
        <v>92416</v>
      </c>
      <c r="B1990" s="357" t="s">
        <v>1967</v>
      </c>
      <c r="C1990" s="357" t="s">
        <v>132</v>
      </c>
      <c r="D1990" s="357" t="s">
        <v>350</v>
      </c>
      <c r="E1990" s="353">
        <v>101.44</v>
      </c>
      <c r="F1990" s="77"/>
    </row>
    <row r="1991" spans="1:6" ht="13.5">
      <c r="A1991" s="353">
        <v>92417</v>
      </c>
      <c r="B1991" s="357" t="s">
        <v>1968</v>
      </c>
      <c r="C1991" s="357" t="s">
        <v>132</v>
      </c>
      <c r="D1991" s="357" t="s">
        <v>350</v>
      </c>
      <c r="E1991" s="353">
        <v>95.02</v>
      </c>
      <c r="F1991" s="77"/>
    </row>
    <row r="1992" spans="1:6" ht="13.5">
      <c r="A1992" s="353">
        <v>92418</v>
      </c>
      <c r="B1992" s="357" t="s">
        <v>1969</v>
      </c>
      <c r="C1992" s="357" t="s">
        <v>132</v>
      </c>
      <c r="D1992" s="357" t="s">
        <v>350</v>
      </c>
      <c r="E1992" s="353">
        <v>54.77</v>
      </c>
      <c r="F1992" s="77"/>
    </row>
    <row r="1993" spans="1:6" ht="13.5">
      <c r="A1993" s="353">
        <v>92419</v>
      </c>
      <c r="B1993" s="357" t="s">
        <v>1970</v>
      </c>
      <c r="C1993" s="357" t="s">
        <v>132</v>
      </c>
      <c r="D1993" s="357" t="s">
        <v>350</v>
      </c>
      <c r="E1993" s="353">
        <v>49.84</v>
      </c>
      <c r="F1993" s="77"/>
    </row>
    <row r="1994" spans="1:6" ht="13.5">
      <c r="A1994" s="353">
        <v>92420</v>
      </c>
      <c r="B1994" s="357" t="s">
        <v>1971</v>
      </c>
      <c r="C1994" s="357" t="s">
        <v>132</v>
      </c>
      <c r="D1994" s="357" t="s">
        <v>350</v>
      </c>
      <c r="E1994" s="353">
        <v>64.98</v>
      </c>
      <c r="F1994" s="77"/>
    </row>
    <row r="1995" spans="1:6" ht="13.5">
      <c r="A1995" s="353">
        <v>92421</v>
      </c>
      <c r="B1995" s="357" t="s">
        <v>1972</v>
      </c>
      <c r="C1995" s="357" t="s">
        <v>132</v>
      </c>
      <c r="D1995" s="357" t="s">
        <v>350</v>
      </c>
      <c r="E1995" s="353">
        <v>60.02</v>
      </c>
      <c r="F1995" s="77"/>
    </row>
    <row r="1996" spans="1:6" ht="13.5">
      <c r="A1996" s="353">
        <v>92422</v>
      </c>
      <c r="B1996" s="357" t="s">
        <v>1973</v>
      </c>
      <c r="C1996" s="357" t="s">
        <v>132</v>
      </c>
      <c r="D1996" s="357" t="s">
        <v>350</v>
      </c>
      <c r="E1996" s="353">
        <v>44.26</v>
      </c>
      <c r="F1996" s="77"/>
    </row>
    <row r="1997" spans="1:6" ht="13.5">
      <c r="A1997" s="353">
        <v>92423</v>
      </c>
      <c r="B1997" s="357" t="s">
        <v>1974</v>
      </c>
      <c r="C1997" s="357" t="s">
        <v>132</v>
      </c>
      <c r="D1997" s="357" t="s">
        <v>350</v>
      </c>
      <c r="E1997" s="353">
        <v>39.97</v>
      </c>
      <c r="F1997" s="77"/>
    </row>
    <row r="1998" spans="1:6" ht="13.5">
      <c r="A1998" s="353">
        <v>92424</v>
      </c>
      <c r="B1998" s="357" t="s">
        <v>1975</v>
      </c>
      <c r="C1998" s="357" t="s">
        <v>132</v>
      </c>
      <c r="D1998" s="357" t="s">
        <v>350</v>
      </c>
      <c r="E1998" s="353">
        <v>53.14</v>
      </c>
      <c r="F1998" s="77"/>
    </row>
    <row r="1999" spans="1:6" ht="13.5">
      <c r="A1999" s="353">
        <v>92425</v>
      </c>
      <c r="B1999" s="357" t="s">
        <v>1976</v>
      </c>
      <c r="C1999" s="357" t="s">
        <v>132</v>
      </c>
      <c r="D1999" s="357" t="s">
        <v>350</v>
      </c>
      <c r="E1999" s="353">
        <v>48.83</v>
      </c>
      <c r="F1999" s="77"/>
    </row>
    <row r="2000" spans="1:6" ht="13.5">
      <c r="A2000" s="353">
        <v>92426</v>
      </c>
      <c r="B2000" s="357" t="s">
        <v>1977</v>
      </c>
      <c r="C2000" s="357" t="s">
        <v>132</v>
      </c>
      <c r="D2000" s="357" t="s">
        <v>350</v>
      </c>
      <c r="E2000" s="353">
        <v>38.97</v>
      </c>
      <c r="F2000" s="77"/>
    </row>
    <row r="2001" spans="1:6" ht="13.5">
      <c r="A2001" s="353">
        <v>92427</v>
      </c>
      <c r="B2001" s="357" t="s">
        <v>1978</v>
      </c>
      <c r="C2001" s="357" t="s">
        <v>132</v>
      </c>
      <c r="D2001" s="357" t="s">
        <v>350</v>
      </c>
      <c r="E2001" s="353">
        <v>34.979999999999997</v>
      </c>
      <c r="F2001" s="77"/>
    </row>
    <row r="2002" spans="1:6" ht="13.5">
      <c r="A2002" s="353">
        <v>92428</v>
      </c>
      <c r="B2002" s="357" t="s">
        <v>1979</v>
      </c>
      <c r="C2002" s="357" t="s">
        <v>132</v>
      </c>
      <c r="D2002" s="357" t="s">
        <v>350</v>
      </c>
      <c r="E2002" s="353">
        <v>47.18</v>
      </c>
      <c r="F2002" s="77"/>
    </row>
    <row r="2003" spans="1:6" ht="13.5">
      <c r="A2003" s="353">
        <v>92429</v>
      </c>
      <c r="B2003" s="357" t="s">
        <v>1980</v>
      </c>
      <c r="C2003" s="357" t="s">
        <v>132</v>
      </c>
      <c r="D2003" s="357" t="s">
        <v>350</v>
      </c>
      <c r="E2003" s="353">
        <v>43.19</v>
      </c>
      <c r="F2003" s="77"/>
    </row>
    <row r="2004" spans="1:6" ht="13.5">
      <c r="A2004" s="353">
        <v>92430</v>
      </c>
      <c r="B2004" s="357" t="s">
        <v>1981</v>
      </c>
      <c r="C2004" s="357" t="s">
        <v>132</v>
      </c>
      <c r="D2004" s="357" t="s">
        <v>350</v>
      </c>
      <c r="E2004" s="353">
        <v>35.89</v>
      </c>
      <c r="F2004" s="77"/>
    </row>
    <row r="2005" spans="1:6" ht="13.5">
      <c r="A2005" s="353">
        <v>92431</v>
      </c>
      <c r="B2005" s="357" t="s">
        <v>1982</v>
      </c>
      <c r="C2005" s="357" t="s">
        <v>132</v>
      </c>
      <c r="D2005" s="357" t="s">
        <v>350</v>
      </c>
      <c r="E2005" s="353">
        <v>32.1</v>
      </c>
      <c r="F2005" s="77"/>
    </row>
    <row r="2006" spans="1:6" ht="13.5">
      <c r="A2006" s="353">
        <v>92432</v>
      </c>
      <c r="B2006" s="357" t="s">
        <v>1983</v>
      </c>
      <c r="C2006" s="357" t="s">
        <v>132</v>
      </c>
      <c r="D2006" s="357" t="s">
        <v>350</v>
      </c>
      <c r="E2006" s="353">
        <v>43.68</v>
      </c>
      <c r="F2006" s="77"/>
    </row>
    <row r="2007" spans="1:6" ht="13.5">
      <c r="A2007" s="353">
        <v>92433</v>
      </c>
      <c r="B2007" s="357" t="s">
        <v>1984</v>
      </c>
      <c r="C2007" s="357" t="s">
        <v>132</v>
      </c>
      <c r="D2007" s="357" t="s">
        <v>350</v>
      </c>
      <c r="E2007" s="353">
        <v>39.9</v>
      </c>
      <c r="F2007" s="77"/>
    </row>
    <row r="2008" spans="1:6" ht="13.5">
      <c r="A2008" s="353">
        <v>92434</v>
      </c>
      <c r="B2008" s="357" t="s">
        <v>1985</v>
      </c>
      <c r="C2008" s="357" t="s">
        <v>132</v>
      </c>
      <c r="D2008" s="357" t="s">
        <v>350</v>
      </c>
      <c r="E2008" s="353">
        <v>33.94</v>
      </c>
      <c r="F2008" s="77"/>
    </row>
    <row r="2009" spans="1:6" ht="13.5">
      <c r="A2009" s="353">
        <v>92435</v>
      </c>
      <c r="B2009" s="357" t="s">
        <v>1986</v>
      </c>
      <c r="C2009" s="357" t="s">
        <v>132</v>
      </c>
      <c r="D2009" s="357" t="s">
        <v>350</v>
      </c>
      <c r="E2009" s="353">
        <v>30.29</v>
      </c>
      <c r="F2009" s="77"/>
    </row>
    <row r="2010" spans="1:6" ht="13.5">
      <c r="A2010" s="353">
        <v>92436</v>
      </c>
      <c r="B2010" s="357" t="s">
        <v>1987</v>
      </c>
      <c r="C2010" s="357" t="s">
        <v>132</v>
      </c>
      <c r="D2010" s="357" t="s">
        <v>350</v>
      </c>
      <c r="E2010" s="353">
        <v>41.46</v>
      </c>
      <c r="F2010" s="77"/>
    </row>
    <row r="2011" spans="1:6" ht="13.5">
      <c r="A2011" s="353">
        <v>92437</v>
      </c>
      <c r="B2011" s="357" t="s">
        <v>1988</v>
      </c>
      <c r="C2011" s="357" t="s">
        <v>132</v>
      </c>
      <c r="D2011" s="357" t="s">
        <v>350</v>
      </c>
      <c r="E2011" s="353">
        <v>37.82</v>
      </c>
      <c r="F2011" s="77"/>
    </row>
    <row r="2012" spans="1:6" ht="13.5">
      <c r="A2012" s="353">
        <v>92438</v>
      </c>
      <c r="B2012" s="357" t="s">
        <v>1989</v>
      </c>
      <c r="C2012" s="357" t="s">
        <v>132</v>
      </c>
      <c r="D2012" s="357" t="s">
        <v>350</v>
      </c>
      <c r="E2012" s="353">
        <v>32.549999999999997</v>
      </c>
      <c r="F2012" s="77"/>
    </row>
    <row r="2013" spans="1:6" ht="13.5">
      <c r="A2013" s="353">
        <v>92439</v>
      </c>
      <c r="B2013" s="357" t="s">
        <v>1990</v>
      </c>
      <c r="C2013" s="357" t="s">
        <v>132</v>
      </c>
      <c r="D2013" s="357" t="s">
        <v>350</v>
      </c>
      <c r="E2013" s="353">
        <v>28.99</v>
      </c>
      <c r="F2013" s="77"/>
    </row>
    <row r="2014" spans="1:6" ht="13.5">
      <c r="A2014" s="353">
        <v>92440</v>
      </c>
      <c r="B2014" s="357" t="s">
        <v>1991</v>
      </c>
      <c r="C2014" s="357" t="s">
        <v>132</v>
      </c>
      <c r="D2014" s="357" t="s">
        <v>350</v>
      </c>
      <c r="E2014" s="353">
        <v>39.86</v>
      </c>
      <c r="F2014" s="77"/>
    </row>
    <row r="2015" spans="1:6" ht="13.5">
      <c r="A2015" s="353">
        <v>92441</v>
      </c>
      <c r="B2015" s="357" t="s">
        <v>1992</v>
      </c>
      <c r="C2015" s="357" t="s">
        <v>132</v>
      </c>
      <c r="D2015" s="357" t="s">
        <v>350</v>
      </c>
      <c r="E2015" s="353">
        <v>36.33</v>
      </c>
      <c r="F2015" s="77"/>
    </row>
    <row r="2016" spans="1:6" ht="13.5">
      <c r="A2016" s="353">
        <v>92442</v>
      </c>
      <c r="B2016" s="357" t="s">
        <v>1993</v>
      </c>
      <c r="C2016" s="357" t="s">
        <v>132</v>
      </c>
      <c r="D2016" s="357" t="s">
        <v>350</v>
      </c>
      <c r="E2016" s="353">
        <v>29.6</v>
      </c>
      <c r="F2016" s="77"/>
    </row>
    <row r="2017" spans="1:6" ht="13.5">
      <c r="A2017" s="353">
        <v>92443</v>
      </c>
      <c r="B2017" s="357" t="s">
        <v>1994</v>
      </c>
      <c r="C2017" s="357" t="s">
        <v>132</v>
      </c>
      <c r="D2017" s="357" t="s">
        <v>350</v>
      </c>
      <c r="E2017" s="353">
        <v>26.16</v>
      </c>
      <c r="F2017" s="77"/>
    </row>
    <row r="2018" spans="1:6" ht="13.5">
      <c r="A2018" s="353">
        <v>92444</v>
      </c>
      <c r="B2018" s="357" t="s">
        <v>1995</v>
      </c>
      <c r="C2018" s="357" t="s">
        <v>132</v>
      </c>
      <c r="D2018" s="357" t="s">
        <v>350</v>
      </c>
      <c r="E2018" s="353">
        <v>36.69</v>
      </c>
      <c r="F2018" s="77"/>
    </row>
    <row r="2019" spans="1:6" ht="13.5">
      <c r="A2019" s="353">
        <v>92445</v>
      </c>
      <c r="B2019" s="357" t="s">
        <v>1996</v>
      </c>
      <c r="C2019" s="357" t="s">
        <v>132</v>
      </c>
      <c r="D2019" s="357" t="s">
        <v>350</v>
      </c>
      <c r="E2019" s="353">
        <v>33.25</v>
      </c>
      <c r="F2019" s="77"/>
    </row>
    <row r="2020" spans="1:6" ht="13.5">
      <c r="A2020" s="353">
        <v>92446</v>
      </c>
      <c r="B2020" s="357" t="s">
        <v>1997</v>
      </c>
      <c r="C2020" s="357" t="s">
        <v>132</v>
      </c>
      <c r="D2020" s="357" t="s">
        <v>350</v>
      </c>
      <c r="E2020" s="353">
        <v>149.61000000000001</v>
      </c>
      <c r="F2020" s="77"/>
    </row>
    <row r="2021" spans="1:6" ht="13.5">
      <c r="A2021" s="353">
        <v>92447</v>
      </c>
      <c r="B2021" s="357" t="s">
        <v>1998</v>
      </c>
      <c r="C2021" s="357" t="s">
        <v>132</v>
      </c>
      <c r="D2021" s="357" t="s">
        <v>350</v>
      </c>
      <c r="E2021" s="353">
        <v>106.42</v>
      </c>
      <c r="F2021" s="77"/>
    </row>
    <row r="2022" spans="1:6" ht="13.5">
      <c r="A2022" s="353">
        <v>92448</v>
      </c>
      <c r="B2022" s="357" t="s">
        <v>1999</v>
      </c>
      <c r="C2022" s="357" t="s">
        <v>132</v>
      </c>
      <c r="D2022" s="357" t="s">
        <v>350</v>
      </c>
      <c r="E2022" s="353">
        <v>85.96</v>
      </c>
      <c r="F2022" s="77"/>
    </row>
    <row r="2023" spans="1:6" ht="13.5">
      <c r="A2023" s="353">
        <v>92449</v>
      </c>
      <c r="B2023" s="357" t="s">
        <v>2000</v>
      </c>
      <c r="C2023" s="357" t="s">
        <v>132</v>
      </c>
      <c r="D2023" s="357" t="s">
        <v>350</v>
      </c>
      <c r="E2023" s="353">
        <v>172.11</v>
      </c>
      <c r="F2023" s="77"/>
    </row>
    <row r="2024" spans="1:6" ht="13.5">
      <c r="A2024" s="353">
        <v>92450</v>
      </c>
      <c r="B2024" s="357" t="s">
        <v>2001</v>
      </c>
      <c r="C2024" s="357" t="s">
        <v>132</v>
      </c>
      <c r="D2024" s="357" t="s">
        <v>350</v>
      </c>
      <c r="E2024" s="353">
        <v>148.9</v>
      </c>
      <c r="F2024" s="77"/>
    </row>
    <row r="2025" spans="1:6" ht="13.5">
      <c r="A2025" s="353">
        <v>92451</v>
      </c>
      <c r="B2025" s="357" t="s">
        <v>2002</v>
      </c>
      <c r="C2025" s="357" t="s">
        <v>132</v>
      </c>
      <c r="D2025" s="357" t="s">
        <v>350</v>
      </c>
      <c r="E2025" s="353">
        <v>117.55</v>
      </c>
      <c r="F2025" s="77"/>
    </row>
    <row r="2026" spans="1:6" ht="13.5">
      <c r="A2026" s="353">
        <v>92452</v>
      </c>
      <c r="B2026" s="357" t="s">
        <v>2003</v>
      </c>
      <c r="C2026" s="357" t="s">
        <v>132</v>
      </c>
      <c r="D2026" s="357" t="s">
        <v>350</v>
      </c>
      <c r="E2026" s="353">
        <v>95.69</v>
      </c>
      <c r="F2026" s="77"/>
    </row>
    <row r="2027" spans="1:6" ht="13.5">
      <c r="A2027" s="353">
        <v>92453</v>
      </c>
      <c r="B2027" s="357" t="s">
        <v>2004</v>
      </c>
      <c r="C2027" s="357" t="s">
        <v>132</v>
      </c>
      <c r="D2027" s="357" t="s">
        <v>350</v>
      </c>
      <c r="E2027" s="353">
        <v>147.19</v>
      </c>
      <c r="F2027" s="77"/>
    </row>
    <row r="2028" spans="1:6" ht="13.5">
      <c r="A2028" s="353">
        <v>92454</v>
      </c>
      <c r="B2028" s="357" t="s">
        <v>2005</v>
      </c>
      <c r="C2028" s="357" t="s">
        <v>132</v>
      </c>
      <c r="D2028" s="357" t="s">
        <v>350</v>
      </c>
      <c r="E2028" s="353">
        <v>151.88999999999999</v>
      </c>
      <c r="F2028" s="77"/>
    </row>
    <row r="2029" spans="1:6" ht="13.5">
      <c r="A2029" s="353">
        <v>92455</v>
      </c>
      <c r="B2029" s="357" t="s">
        <v>2006</v>
      </c>
      <c r="C2029" s="357" t="s">
        <v>132</v>
      </c>
      <c r="D2029" s="357" t="s">
        <v>350</v>
      </c>
      <c r="E2029" s="353">
        <v>96.11</v>
      </c>
      <c r="F2029" s="77"/>
    </row>
    <row r="2030" spans="1:6" ht="13.5">
      <c r="A2030" s="353">
        <v>92456</v>
      </c>
      <c r="B2030" s="357" t="s">
        <v>264</v>
      </c>
      <c r="C2030" s="357" t="s">
        <v>132</v>
      </c>
      <c r="D2030" s="357" t="s">
        <v>350</v>
      </c>
      <c r="E2030" s="353">
        <v>77.94</v>
      </c>
      <c r="F2030" s="77"/>
    </row>
    <row r="2031" spans="1:6" ht="13.5">
      <c r="A2031" s="353">
        <v>92457</v>
      </c>
      <c r="B2031" s="357" t="s">
        <v>2007</v>
      </c>
      <c r="C2031" s="357" t="s">
        <v>132</v>
      </c>
      <c r="D2031" s="357" t="s">
        <v>350</v>
      </c>
      <c r="E2031" s="353">
        <v>127.51</v>
      </c>
      <c r="F2031" s="77"/>
    </row>
    <row r="2032" spans="1:6" ht="13.5">
      <c r="A2032" s="353">
        <v>92458</v>
      </c>
      <c r="B2032" s="357" t="s">
        <v>2008</v>
      </c>
      <c r="C2032" s="357" t="s">
        <v>132</v>
      </c>
      <c r="D2032" s="357" t="s">
        <v>350</v>
      </c>
      <c r="E2032" s="353">
        <v>139.62</v>
      </c>
      <c r="F2032" s="77"/>
    </row>
    <row r="2033" spans="1:6" ht="13.5">
      <c r="A2033" s="353">
        <v>92459</v>
      </c>
      <c r="B2033" s="357" t="s">
        <v>2009</v>
      </c>
      <c r="C2033" s="357" t="s">
        <v>132</v>
      </c>
      <c r="D2033" s="357" t="s">
        <v>350</v>
      </c>
      <c r="E2033" s="353">
        <v>81.27</v>
      </c>
      <c r="F2033" s="77"/>
    </row>
    <row r="2034" spans="1:6" ht="13.5">
      <c r="A2034" s="353">
        <v>92460</v>
      </c>
      <c r="B2034" s="357" t="s">
        <v>2010</v>
      </c>
      <c r="C2034" s="357" t="s">
        <v>132</v>
      </c>
      <c r="D2034" s="357" t="s">
        <v>350</v>
      </c>
      <c r="E2034" s="353">
        <v>63.18</v>
      </c>
      <c r="F2034" s="77"/>
    </row>
    <row r="2035" spans="1:6" ht="13.5">
      <c r="A2035" s="353">
        <v>92461</v>
      </c>
      <c r="B2035" s="357" t="s">
        <v>2011</v>
      </c>
      <c r="C2035" s="357" t="s">
        <v>132</v>
      </c>
      <c r="D2035" s="357" t="s">
        <v>350</v>
      </c>
      <c r="E2035" s="353">
        <v>117.51</v>
      </c>
      <c r="F2035" s="77"/>
    </row>
    <row r="2036" spans="1:6" ht="13.5">
      <c r="A2036" s="353">
        <v>92462</v>
      </c>
      <c r="B2036" s="357" t="s">
        <v>2012</v>
      </c>
      <c r="C2036" s="357" t="s">
        <v>132</v>
      </c>
      <c r="D2036" s="357" t="s">
        <v>350</v>
      </c>
      <c r="E2036" s="353">
        <v>132.01</v>
      </c>
      <c r="F2036" s="77"/>
    </row>
    <row r="2037" spans="1:6" ht="13.5">
      <c r="A2037" s="353">
        <v>92463</v>
      </c>
      <c r="B2037" s="357" t="s">
        <v>2013</v>
      </c>
      <c r="C2037" s="357" t="s">
        <v>132</v>
      </c>
      <c r="D2037" s="357" t="s">
        <v>350</v>
      </c>
      <c r="E2037" s="353">
        <v>73.52</v>
      </c>
      <c r="F2037" s="77"/>
    </row>
    <row r="2038" spans="1:6" ht="13.5">
      <c r="A2038" s="353">
        <v>92464</v>
      </c>
      <c r="B2038" s="357" t="s">
        <v>2014</v>
      </c>
      <c r="C2038" s="357" t="s">
        <v>132</v>
      </c>
      <c r="D2038" s="357" t="s">
        <v>350</v>
      </c>
      <c r="E2038" s="353">
        <v>58.22</v>
      </c>
      <c r="F2038" s="77"/>
    </row>
    <row r="2039" spans="1:6" ht="13.5">
      <c r="A2039" s="353">
        <v>92465</v>
      </c>
      <c r="B2039" s="357" t="s">
        <v>2015</v>
      </c>
      <c r="C2039" s="357" t="s">
        <v>132</v>
      </c>
      <c r="D2039" s="357" t="s">
        <v>350</v>
      </c>
      <c r="E2039" s="353">
        <v>92.73</v>
      </c>
      <c r="F2039" s="77"/>
    </row>
    <row r="2040" spans="1:6" ht="13.5">
      <c r="A2040" s="353">
        <v>92466</v>
      </c>
      <c r="B2040" s="357" t="s">
        <v>2016</v>
      </c>
      <c r="C2040" s="357" t="s">
        <v>132</v>
      </c>
      <c r="D2040" s="357" t="s">
        <v>350</v>
      </c>
      <c r="E2040" s="353">
        <v>127.23</v>
      </c>
      <c r="F2040" s="77"/>
    </row>
    <row r="2041" spans="1:6" ht="13.5">
      <c r="A2041" s="353">
        <v>92467</v>
      </c>
      <c r="B2041" s="357" t="s">
        <v>2017</v>
      </c>
      <c r="C2041" s="357" t="s">
        <v>132</v>
      </c>
      <c r="D2041" s="357" t="s">
        <v>350</v>
      </c>
      <c r="E2041" s="353">
        <v>59.71</v>
      </c>
      <c r="F2041" s="77"/>
    </row>
    <row r="2042" spans="1:6" ht="13.5">
      <c r="A2042" s="353">
        <v>92468</v>
      </c>
      <c r="B2042" s="357" t="s">
        <v>2018</v>
      </c>
      <c r="C2042" s="357" t="s">
        <v>132</v>
      </c>
      <c r="D2042" s="357" t="s">
        <v>350</v>
      </c>
      <c r="E2042" s="353">
        <v>53.54</v>
      </c>
      <c r="F2042" s="77"/>
    </row>
    <row r="2043" spans="1:6" ht="13.5">
      <c r="A2043" s="353">
        <v>92469</v>
      </c>
      <c r="B2043" s="357" t="s">
        <v>2019</v>
      </c>
      <c r="C2043" s="357" t="s">
        <v>132</v>
      </c>
      <c r="D2043" s="357" t="s">
        <v>350</v>
      </c>
      <c r="E2043" s="353">
        <v>84.35</v>
      </c>
      <c r="F2043" s="77"/>
    </row>
    <row r="2044" spans="1:6" ht="13.5">
      <c r="A2044" s="353">
        <v>92470</v>
      </c>
      <c r="B2044" s="357" t="s">
        <v>2020</v>
      </c>
      <c r="C2044" s="357" t="s">
        <v>132</v>
      </c>
      <c r="D2044" s="357" t="s">
        <v>350</v>
      </c>
      <c r="E2044" s="353">
        <v>123.15</v>
      </c>
      <c r="F2044" s="77"/>
    </row>
    <row r="2045" spans="1:6" ht="13.5">
      <c r="A2045" s="353">
        <v>92471</v>
      </c>
      <c r="B2045" s="357" t="s">
        <v>2021</v>
      </c>
      <c r="C2045" s="357" t="s">
        <v>132</v>
      </c>
      <c r="D2045" s="357" t="s">
        <v>350</v>
      </c>
      <c r="E2045" s="353">
        <v>54.38</v>
      </c>
      <c r="F2045" s="77"/>
    </row>
    <row r="2046" spans="1:6" ht="13.5">
      <c r="A2046" s="353">
        <v>92472</v>
      </c>
      <c r="B2046" s="357" t="s">
        <v>2022</v>
      </c>
      <c r="C2046" s="357" t="s">
        <v>132</v>
      </c>
      <c r="D2046" s="357" t="s">
        <v>350</v>
      </c>
      <c r="E2046" s="353">
        <v>49.92</v>
      </c>
      <c r="F2046" s="77"/>
    </row>
    <row r="2047" spans="1:6" ht="13.5">
      <c r="A2047" s="353">
        <v>92473</v>
      </c>
      <c r="B2047" s="357" t="s">
        <v>2023</v>
      </c>
      <c r="C2047" s="357" t="s">
        <v>132</v>
      </c>
      <c r="D2047" s="357" t="s">
        <v>350</v>
      </c>
      <c r="E2047" s="353">
        <v>77.59</v>
      </c>
      <c r="F2047" s="77"/>
    </row>
    <row r="2048" spans="1:6" ht="13.5">
      <c r="A2048" s="353">
        <v>92474</v>
      </c>
      <c r="B2048" s="357" t="s">
        <v>2024</v>
      </c>
      <c r="C2048" s="357" t="s">
        <v>132</v>
      </c>
      <c r="D2048" s="357" t="s">
        <v>350</v>
      </c>
      <c r="E2048" s="353">
        <v>119.65</v>
      </c>
      <c r="F2048" s="77"/>
    </row>
    <row r="2049" spans="1:6" ht="13.5">
      <c r="A2049" s="353">
        <v>92475</v>
      </c>
      <c r="B2049" s="357" t="s">
        <v>2025</v>
      </c>
      <c r="C2049" s="357" t="s">
        <v>132</v>
      </c>
      <c r="D2049" s="357" t="s">
        <v>350</v>
      </c>
      <c r="E2049" s="353">
        <v>50.08</v>
      </c>
      <c r="F2049" s="77"/>
    </row>
    <row r="2050" spans="1:6" ht="13.5">
      <c r="A2050" s="353">
        <v>92476</v>
      </c>
      <c r="B2050" s="357" t="s">
        <v>2026</v>
      </c>
      <c r="C2050" s="357" t="s">
        <v>132</v>
      </c>
      <c r="D2050" s="357" t="s">
        <v>350</v>
      </c>
      <c r="E2050" s="353">
        <v>46.86</v>
      </c>
      <c r="F2050" s="77"/>
    </row>
    <row r="2051" spans="1:6" ht="13.5">
      <c r="A2051" s="353">
        <v>92477</v>
      </c>
      <c r="B2051" s="357" t="s">
        <v>2027</v>
      </c>
      <c r="C2051" s="357" t="s">
        <v>132</v>
      </c>
      <c r="D2051" s="357" t="s">
        <v>350</v>
      </c>
      <c r="E2051" s="353">
        <v>63.09</v>
      </c>
      <c r="F2051" s="77"/>
    </row>
    <row r="2052" spans="1:6" ht="13.5">
      <c r="A2052" s="353">
        <v>92478</v>
      </c>
      <c r="B2052" s="357" t="s">
        <v>2028</v>
      </c>
      <c r="C2052" s="357" t="s">
        <v>132</v>
      </c>
      <c r="D2052" s="357" t="s">
        <v>350</v>
      </c>
      <c r="E2052" s="353">
        <v>112.73</v>
      </c>
      <c r="F2052" s="77"/>
    </row>
    <row r="2053" spans="1:6" ht="13.5">
      <c r="A2053" s="353">
        <v>92479</v>
      </c>
      <c r="B2053" s="357" t="s">
        <v>2029</v>
      </c>
      <c r="C2053" s="357" t="s">
        <v>132</v>
      </c>
      <c r="D2053" s="357" t="s">
        <v>350</v>
      </c>
      <c r="E2053" s="353">
        <v>40.82</v>
      </c>
      <c r="F2053" s="77"/>
    </row>
    <row r="2054" spans="1:6" ht="13.5">
      <c r="A2054" s="353">
        <v>92480</v>
      </c>
      <c r="B2054" s="357" t="s">
        <v>2030</v>
      </c>
      <c r="C2054" s="357" t="s">
        <v>132</v>
      </c>
      <c r="D2054" s="357" t="s">
        <v>350</v>
      </c>
      <c r="E2054" s="353">
        <v>40.729999999999997</v>
      </c>
      <c r="F2054" s="77"/>
    </row>
    <row r="2055" spans="1:6" ht="13.5">
      <c r="A2055" s="353">
        <v>92481</v>
      </c>
      <c r="B2055" s="357" t="s">
        <v>2031</v>
      </c>
      <c r="C2055" s="357" t="s">
        <v>132</v>
      </c>
      <c r="D2055" s="357" t="s">
        <v>350</v>
      </c>
      <c r="E2055" s="353">
        <v>185.71</v>
      </c>
      <c r="F2055" s="77"/>
    </row>
    <row r="2056" spans="1:6" ht="13.5">
      <c r="A2056" s="353">
        <v>92482</v>
      </c>
      <c r="B2056" s="357" t="s">
        <v>2032</v>
      </c>
      <c r="C2056" s="357" t="s">
        <v>132</v>
      </c>
      <c r="D2056" s="357" t="s">
        <v>350</v>
      </c>
      <c r="E2056" s="353">
        <v>177.21</v>
      </c>
      <c r="F2056" s="77"/>
    </row>
    <row r="2057" spans="1:6" ht="13.5">
      <c r="A2057" s="353">
        <v>92483</v>
      </c>
      <c r="B2057" s="357" t="s">
        <v>2033</v>
      </c>
      <c r="C2057" s="357" t="s">
        <v>132</v>
      </c>
      <c r="D2057" s="357" t="s">
        <v>350</v>
      </c>
      <c r="E2057" s="353">
        <v>136.80000000000001</v>
      </c>
      <c r="F2057" s="77"/>
    </row>
    <row r="2058" spans="1:6" ht="13.5">
      <c r="A2058" s="353">
        <v>92484</v>
      </c>
      <c r="B2058" s="357" t="s">
        <v>2034</v>
      </c>
      <c r="C2058" s="357" t="s">
        <v>132</v>
      </c>
      <c r="D2058" s="357" t="s">
        <v>350</v>
      </c>
      <c r="E2058" s="353">
        <v>129.29</v>
      </c>
      <c r="F2058" s="77"/>
    </row>
    <row r="2059" spans="1:6" ht="13.5">
      <c r="A2059" s="353">
        <v>92485</v>
      </c>
      <c r="B2059" s="357" t="s">
        <v>2035</v>
      </c>
      <c r="C2059" s="357" t="s">
        <v>132</v>
      </c>
      <c r="D2059" s="357" t="s">
        <v>350</v>
      </c>
      <c r="E2059" s="353">
        <v>96.61</v>
      </c>
      <c r="F2059" s="77"/>
    </row>
    <row r="2060" spans="1:6" ht="13.5">
      <c r="A2060" s="353">
        <v>92486</v>
      </c>
      <c r="B2060" s="357" t="s">
        <v>2036</v>
      </c>
      <c r="C2060" s="357" t="s">
        <v>132</v>
      </c>
      <c r="D2060" s="357" t="s">
        <v>350</v>
      </c>
      <c r="E2060" s="353">
        <v>90.83</v>
      </c>
      <c r="F2060" s="77"/>
    </row>
    <row r="2061" spans="1:6" ht="13.5">
      <c r="A2061" s="353">
        <v>92487</v>
      </c>
      <c r="B2061" s="357" t="s">
        <v>2037</v>
      </c>
      <c r="C2061" s="357" t="s">
        <v>132</v>
      </c>
      <c r="D2061" s="357" t="s">
        <v>270</v>
      </c>
      <c r="E2061" s="353">
        <v>53.06</v>
      </c>
      <c r="F2061" s="77"/>
    </row>
    <row r="2062" spans="1:6" ht="13.5">
      <c r="A2062" s="353">
        <v>92488</v>
      </c>
      <c r="B2062" s="357" t="s">
        <v>2038</v>
      </c>
      <c r="C2062" s="357" t="s">
        <v>132</v>
      </c>
      <c r="D2062" s="357" t="s">
        <v>270</v>
      </c>
      <c r="E2062" s="353">
        <v>51.08</v>
      </c>
      <c r="F2062" s="77"/>
    </row>
    <row r="2063" spans="1:6" ht="13.5">
      <c r="A2063" s="353">
        <v>92489</v>
      </c>
      <c r="B2063" s="357" t="s">
        <v>2039</v>
      </c>
      <c r="C2063" s="357" t="s">
        <v>132</v>
      </c>
      <c r="D2063" s="357" t="s">
        <v>270</v>
      </c>
      <c r="E2063" s="353">
        <v>32.56</v>
      </c>
      <c r="F2063" s="77"/>
    </row>
    <row r="2064" spans="1:6" ht="13.5">
      <c r="A2064" s="353">
        <v>92490</v>
      </c>
      <c r="B2064" s="357" t="s">
        <v>2040</v>
      </c>
      <c r="C2064" s="357" t="s">
        <v>132</v>
      </c>
      <c r="D2064" s="357" t="s">
        <v>270</v>
      </c>
      <c r="E2064" s="353">
        <v>30.74</v>
      </c>
      <c r="F2064" s="77"/>
    </row>
    <row r="2065" spans="1:6" ht="13.5">
      <c r="A2065" s="353">
        <v>92491</v>
      </c>
      <c r="B2065" s="357" t="s">
        <v>2041</v>
      </c>
      <c r="C2065" s="357" t="s">
        <v>132</v>
      </c>
      <c r="D2065" s="357" t="s">
        <v>270</v>
      </c>
      <c r="E2065" s="353">
        <v>50.73</v>
      </c>
      <c r="F2065" s="77"/>
    </row>
    <row r="2066" spans="1:6" ht="13.5">
      <c r="A2066" s="353">
        <v>92492</v>
      </c>
      <c r="B2066" s="357" t="s">
        <v>2042</v>
      </c>
      <c r="C2066" s="357" t="s">
        <v>132</v>
      </c>
      <c r="D2066" s="357" t="s">
        <v>270</v>
      </c>
      <c r="E2066" s="353">
        <v>48.83</v>
      </c>
      <c r="F2066" s="77"/>
    </row>
    <row r="2067" spans="1:6" ht="13.5">
      <c r="A2067" s="353">
        <v>92493</v>
      </c>
      <c r="B2067" s="357" t="s">
        <v>2043</v>
      </c>
      <c r="C2067" s="357" t="s">
        <v>132</v>
      </c>
      <c r="D2067" s="357" t="s">
        <v>270</v>
      </c>
      <c r="E2067" s="353">
        <v>29.11</v>
      </c>
      <c r="F2067" s="77"/>
    </row>
    <row r="2068" spans="1:6" ht="13.5">
      <c r="A2068" s="353">
        <v>92494</v>
      </c>
      <c r="B2068" s="357" t="s">
        <v>2044</v>
      </c>
      <c r="C2068" s="357" t="s">
        <v>132</v>
      </c>
      <c r="D2068" s="357" t="s">
        <v>270</v>
      </c>
      <c r="E2068" s="353">
        <v>28.79</v>
      </c>
      <c r="F2068" s="77"/>
    </row>
    <row r="2069" spans="1:6" ht="13.5">
      <c r="A2069" s="353">
        <v>92495</v>
      </c>
      <c r="B2069" s="357" t="s">
        <v>2045</v>
      </c>
      <c r="C2069" s="357" t="s">
        <v>132</v>
      </c>
      <c r="D2069" s="357" t="s">
        <v>270</v>
      </c>
      <c r="E2069" s="353">
        <v>49.14</v>
      </c>
      <c r="F2069" s="77"/>
    </row>
    <row r="2070" spans="1:6" ht="13.5">
      <c r="A2070" s="353">
        <v>92496</v>
      </c>
      <c r="B2070" s="357" t="s">
        <v>2046</v>
      </c>
      <c r="C2070" s="357" t="s">
        <v>132</v>
      </c>
      <c r="D2070" s="357" t="s">
        <v>270</v>
      </c>
      <c r="E2070" s="353">
        <v>47.32</v>
      </c>
      <c r="F2070" s="77"/>
    </row>
    <row r="2071" spans="1:6" ht="13.5">
      <c r="A2071" s="353">
        <v>92497</v>
      </c>
      <c r="B2071" s="357" t="s">
        <v>2047</v>
      </c>
      <c r="C2071" s="357" t="s">
        <v>132</v>
      </c>
      <c r="D2071" s="357" t="s">
        <v>270</v>
      </c>
      <c r="E2071" s="353">
        <v>29.16</v>
      </c>
      <c r="F2071" s="77"/>
    </row>
    <row r="2072" spans="1:6" ht="13.5">
      <c r="A2072" s="353">
        <v>92498</v>
      </c>
      <c r="B2072" s="357" t="s">
        <v>2048</v>
      </c>
      <c r="C2072" s="357" t="s">
        <v>132</v>
      </c>
      <c r="D2072" s="357" t="s">
        <v>270</v>
      </c>
      <c r="E2072" s="353">
        <v>27.46</v>
      </c>
      <c r="F2072" s="77"/>
    </row>
    <row r="2073" spans="1:6" ht="13.5">
      <c r="A2073" s="353">
        <v>92499</v>
      </c>
      <c r="B2073" s="357" t="s">
        <v>2049</v>
      </c>
      <c r="C2073" s="357" t="s">
        <v>132</v>
      </c>
      <c r="D2073" s="357" t="s">
        <v>270</v>
      </c>
      <c r="E2073" s="353">
        <v>48.22</v>
      </c>
      <c r="F2073" s="77"/>
    </row>
    <row r="2074" spans="1:6" ht="13.5">
      <c r="A2074" s="353">
        <v>92500</v>
      </c>
      <c r="B2074" s="357" t="s">
        <v>2050</v>
      </c>
      <c r="C2074" s="357" t="s">
        <v>132</v>
      </c>
      <c r="D2074" s="357" t="s">
        <v>270</v>
      </c>
      <c r="E2074" s="353">
        <v>46.44</v>
      </c>
      <c r="F2074" s="77"/>
    </row>
    <row r="2075" spans="1:6" ht="13.5">
      <c r="A2075" s="353">
        <v>92501</v>
      </c>
      <c r="B2075" s="357" t="s">
        <v>2051</v>
      </c>
      <c r="C2075" s="357" t="s">
        <v>132</v>
      </c>
      <c r="D2075" s="357" t="s">
        <v>270</v>
      </c>
      <c r="E2075" s="353">
        <v>28.39</v>
      </c>
      <c r="F2075" s="77"/>
    </row>
    <row r="2076" spans="1:6" ht="13.5">
      <c r="A2076" s="353">
        <v>92502</v>
      </c>
      <c r="B2076" s="357" t="s">
        <v>2052</v>
      </c>
      <c r="C2076" s="357" t="s">
        <v>132</v>
      </c>
      <c r="D2076" s="357" t="s">
        <v>270</v>
      </c>
      <c r="E2076" s="353">
        <v>26.74</v>
      </c>
      <c r="F2076" s="77"/>
    </row>
    <row r="2077" spans="1:6" ht="13.5">
      <c r="A2077" s="353">
        <v>92503</v>
      </c>
      <c r="B2077" s="357" t="s">
        <v>2053</v>
      </c>
      <c r="C2077" s="357" t="s">
        <v>132</v>
      </c>
      <c r="D2077" s="357" t="s">
        <v>270</v>
      </c>
      <c r="E2077" s="353">
        <v>46.68</v>
      </c>
      <c r="F2077" s="77"/>
    </row>
    <row r="2078" spans="1:6" ht="13.5">
      <c r="A2078" s="353">
        <v>92504</v>
      </c>
      <c r="B2078" s="357" t="s">
        <v>2054</v>
      </c>
      <c r="C2078" s="357" t="s">
        <v>132</v>
      </c>
      <c r="D2078" s="357" t="s">
        <v>270</v>
      </c>
      <c r="E2078" s="353">
        <v>30.84</v>
      </c>
      <c r="F2078" s="77"/>
    </row>
    <row r="2079" spans="1:6" ht="13.5">
      <c r="A2079" s="353">
        <v>92505</v>
      </c>
      <c r="B2079" s="357" t="s">
        <v>2055</v>
      </c>
      <c r="C2079" s="357" t="s">
        <v>132</v>
      </c>
      <c r="D2079" s="357" t="s">
        <v>270</v>
      </c>
      <c r="E2079" s="353">
        <v>27.06</v>
      </c>
      <c r="F2079" s="77"/>
    </row>
    <row r="2080" spans="1:6" ht="13.5">
      <c r="A2080" s="353">
        <v>92506</v>
      </c>
      <c r="B2080" s="357" t="s">
        <v>2056</v>
      </c>
      <c r="C2080" s="357" t="s">
        <v>132</v>
      </c>
      <c r="D2080" s="357" t="s">
        <v>270</v>
      </c>
      <c r="E2080" s="353">
        <v>25.46</v>
      </c>
      <c r="F2080" s="77"/>
    </row>
    <row r="2081" spans="1:6" ht="13.5">
      <c r="A2081" s="353">
        <v>92507</v>
      </c>
      <c r="B2081" s="357" t="s">
        <v>2057</v>
      </c>
      <c r="C2081" s="357" t="s">
        <v>132</v>
      </c>
      <c r="D2081" s="357" t="s">
        <v>270</v>
      </c>
      <c r="E2081" s="353">
        <v>53.93</v>
      </c>
      <c r="F2081" s="77"/>
    </row>
    <row r="2082" spans="1:6" ht="13.5">
      <c r="A2082" s="353">
        <v>92508</v>
      </c>
      <c r="B2082" s="357" t="s">
        <v>2058</v>
      </c>
      <c r="C2082" s="357" t="s">
        <v>132</v>
      </c>
      <c r="D2082" s="357" t="s">
        <v>270</v>
      </c>
      <c r="E2082" s="353">
        <v>52.34</v>
      </c>
      <c r="F2082" s="77"/>
    </row>
    <row r="2083" spans="1:6" ht="13.5">
      <c r="A2083" s="353">
        <v>92509</v>
      </c>
      <c r="B2083" s="357" t="s">
        <v>2059</v>
      </c>
      <c r="C2083" s="357" t="s">
        <v>132</v>
      </c>
      <c r="D2083" s="357" t="s">
        <v>270</v>
      </c>
      <c r="E2083" s="353">
        <v>34.81</v>
      </c>
      <c r="F2083" s="77"/>
    </row>
    <row r="2084" spans="1:6" ht="13.5">
      <c r="A2084" s="353">
        <v>92510</v>
      </c>
      <c r="B2084" s="357" t="s">
        <v>2060</v>
      </c>
      <c r="C2084" s="357" t="s">
        <v>132</v>
      </c>
      <c r="D2084" s="357" t="s">
        <v>270</v>
      </c>
      <c r="E2084" s="353">
        <v>33.340000000000003</v>
      </c>
      <c r="F2084" s="77"/>
    </row>
    <row r="2085" spans="1:6" ht="13.5">
      <c r="A2085" s="353">
        <v>92511</v>
      </c>
      <c r="B2085" s="357" t="s">
        <v>2061</v>
      </c>
      <c r="C2085" s="357" t="s">
        <v>132</v>
      </c>
      <c r="D2085" s="357" t="s">
        <v>270</v>
      </c>
      <c r="E2085" s="353">
        <v>46</v>
      </c>
      <c r="F2085" s="77"/>
    </row>
    <row r="2086" spans="1:6" ht="13.5">
      <c r="A2086" s="353">
        <v>92512</v>
      </c>
      <c r="B2086" s="357" t="s">
        <v>2062</v>
      </c>
      <c r="C2086" s="357" t="s">
        <v>132</v>
      </c>
      <c r="D2086" s="357" t="s">
        <v>270</v>
      </c>
      <c r="E2086" s="353">
        <v>44.78</v>
      </c>
      <c r="F2086" s="77"/>
    </row>
    <row r="2087" spans="1:6" ht="13.5">
      <c r="A2087" s="353">
        <v>92513</v>
      </c>
      <c r="B2087" s="357" t="s">
        <v>2063</v>
      </c>
      <c r="C2087" s="357" t="s">
        <v>132</v>
      </c>
      <c r="D2087" s="357" t="s">
        <v>270</v>
      </c>
      <c r="E2087" s="353">
        <v>24.8</v>
      </c>
      <c r="F2087" s="77"/>
    </row>
    <row r="2088" spans="1:6" ht="13.5">
      <c r="A2088" s="353">
        <v>92514</v>
      </c>
      <c r="B2088" s="357" t="s">
        <v>2064</v>
      </c>
      <c r="C2088" s="357" t="s">
        <v>132</v>
      </c>
      <c r="D2088" s="357" t="s">
        <v>270</v>
      </c>
      <c r="E2088" s="353">
        <v>23.67</v>
      </c>
      <c r="F2088" s="77"/>
    </row>
    <row r="2089" spans="1:6" ht="13.5">
      <c r="A2089" s="353">
        <v>92515</v>
      </c>
      <c r="B2089" s="357" t="s">
        <v>2065</v>
      </c>
      <c r="C2089" s="357" t="s">
        <v>132</v>
      </c>
      <c r="D2089" s="357" t="s">
        <v>270</v>
      </c>
      <c r="E2089" s="353">
        <v>40.53</v>
      </c>
      <c r="F2089" s="77"/>
    </row>
    <row r="2090" spans="1:6" ht="13.5">
      <c r="A2090" s="353">
        <v>92516</v>
      </c>
      <c r="B2090" s="357" t="s">
        <v>2066</v>
      </c>
      <c r="C2090" s="357" t="s">
        <v>132</v>
      </c>
      <c r="D2090" s="357" t="s">
        <v>270</v>
      </c>
      <c r="E2090" s="353">
        <v>39.49</v>
      </c>
      <c r="F2090" s="77"/>
    </row>
    <row r="2091" spans="1:6" ht="13.5">
      <c r="A2091" s="353">
        <v>92517</v>
      </c>
      <c r="B2091" s="357" t="s">
        <v>2067</v>
      </c>
      <c r="C2091" s="357" t="s">
        <v>132</v>
      </c>
      <c r="D2091" s="357" t="s">
        <v>270</v>
      </c>
      <c r="E2091" s="353">
        <v>20.28</v>
      </c>
      <c r="F2091" s="77"/>
    </row>
    <row r="2092" spans="1:6" ht="13.5">
      <c r="A2092" s="353">
        <v>92518</v>
      </c>
      <c r="B2092" s="357" t="s">
        <v>2068</v>
      </c>
      <c r="C2092" s="357" t="s">
        <v>132</v>
      </c>
      <c r="D2092" s="357" t="s">
        <v>270</v>
      </c>
      <c r="E2092" s="353">
        <v>19.3</v>
      </c>
      <c r="F2092" s="77"/>
    </row>
    <row r="2093" spans="1:6" ht="13.5">
      <c r="A2093" s="353">
        <v>92519</v>
      </c>
      <c r="B2093" s="357" t="s">
        <v>2069</v>
      </c>
      <c r="C2093" s="357" t="s">
        <v>132</v>
      </c>
      <c r="D2093" s="357" t="s">
        <v>270</v>
      </c>
      <c r="E2093" s="353">
        <v>37.74</v>
      </c>
      <c r="F2093" s="77"/>
    </row>
    <row r="2094" spans="1:6" ht="13.5">
      <c r="A2094" s="353">
        <v>92520</v>
      </c>
      <c r="B2094" s="357" t="s">
        <v>2070</v>
      </c>
      <c r="C2094" s="357" t="s">
        <v>132</v>
      </c>
      <c r="D2094" s="357" t="s">
        <v>270</v>
      </c>
      <c r="E2094" s="353">
        <v>36.770000000000003</v>
      </c>
      <c r="F2094" s="77"/>
    </row>
    <row r="2095" spans="1:6" ht="13.5">
      <c r="A2095" s="353">
        <v>92521</v>
      </c>
      <c r="B2095" s="357" t="s">
        <v>2071</v>
      </c>
      <c r="C2095" s="357" t="s">
        <v>132</v>
      </c>
      <c r="D2095" s="357" t="s">
        <v>270</v>
      </c>
      <c r="E2095" s="353">
        <v>17.95</v>
      </c>
      <c r="F2095" s="77"/>
    </row>
    <row r="2096" spans="1:6" ht="13.5">
      <c r="A2096" s="353">
        <v>92522</v>
      </c>
      <c r="B2096" s="357" t="s">
        <v>2072</v>
      </c>
      <c r="C2096" s="357" t="s">
        <v>132</v>
      </c>
      <c r="D2096" s="357" t="s">
        <v>270</v>
      </c>
      <c r="E2096" s="353">
        <v>17.04</v>
      </c>
      <c r="F2096" s="77"/>
    </row>
    <row r="2097" spans="1:6" ht="13.5">
      <c r="A2097" s="353">
        <v>92523</v>
      </c>
      <c r="B2097" s="357" t="s">
        <v>2073</v>
      </c>
      <c r="C2097" s="357" t="s">
        <v>132</v>
      </c>
      <c r="D2097" s="357" t="s">
        <v>270</v>
      </c>
      <c r="E2097" s="353">
        <v>37.57</v>
      </c>
      <c r="F2097" s="77"/>
    </row>
    <row r="2098" spans="1:6" ht="13.5">
      <c r="A2098" s="353">
        <v>92524</v>
      </c>
      <c r="B2098" s="357" t="s">
        <v>2074</v>
      </c>
      <c r="C2098" s="357" t="s">
        <v>132</v>
      </c>
      <c r="D2098" s="357" t="s">
        <v>270</v>
      </c>
      <c r="E2098" s="353">
        <v>36.65</v>
      </c>
      <c r="F2098" s="77"/>
    </row>
    <row r="2099" spans="1:6" ht="13.5">
      <c r="A2099" s="353">
        <v>92525</v>
      </c>
      <c r="B2099" s="357" t="s">
        <v>2075</v>
      </c>
      <c r="C2099" s="357" t="s">
        <v>132</v>
      </c>
      <c r="D2099" s="357" t="s">
        <v>270</v>
      </c>
      <c r="E2099" s="353">
        <v>18.07</v>
      </c>
      <c r="F2099" s="77"/>
    </row>
    <row r="2100" spans="1:6" ht="13.5">
      <c r="A2100" s="353">
        <v>92526</v>
      </c>
      <c r="B2100" s="357" t="s">
        <v>2076</v>
      </c>
      <c r="C2100" s="357" t="s">
        <v>132</v>
      </c>
      <c r="D2100" s="357" t="s">
        <v>270</v>
      </c>
      <c r="E2100" s="353">
        <v>17.190000000000001</v>
      </c>
      <c r="F2100" s="77"/>
    </row>
    <row r="2101" spans="1:6" ht="13.5">
      <c r="A2101" s="353">
        <v>92527</v>
      </c>
      <c r="B2101" s="357" t="s">
        <v>2077</v>
      </c>
      <c r="C2101" s="357" t="s">
        <v>132</v>
      </c>
      <c r="D2101" s="357" t="s">
        <v>270</v>
      </c>
      <c r="E2101" s="353">
        <v>36.39</v>
      </c>
      <c r="F2101" s="77"/>
    </row>
    <row r="2102" spans="1:6" ht="13.5">
      <c r="A2102" s="353">
        <v>92528</v>
      </c>
      <c r="B2102" s="357" t="s">
        <v>2078</v>
      </c>
      <c r="C2102" s="357" t="s">
        <v>132</v>
      </c>
      <c r="D2102" s="357" t="s">
        <v>270</v>
      </c>
      <c r="E2102" s="353">
        <v>35.5</v>
      </c>
      <c r="F2102" s="77"/>
    </row>
    <row r="2103" spans="1:6" ht="13.5">
      <c r="A2103" s="353">
        <v>92529</v>
      </c>
      <c r="B2103" s="357" t="s">
        <v>2079</v>
      </c>
      <c r="C2103" s="357" t="s">
        <v>132</v>
      </c>
      <c r="D2103" s="357" t="s">
        <v>270</v>
      </c>
      <c r="E2103" s="353">
        <v>17.07</v>
      </c>
      <c r="F2103" s="77"/>
    </row>
    <row r="2104" spans="1:6" ht="13.5">
      <c r="A2104" s="353">
        <v>92530</v>
      </c>
      <c r="B2104" s="357" t="s">
        <v>2080</v>
      </c>
      <c r="C2104" s="357" t="s">
        <v>132</v>
      </c>
      <c r="D2104" s="357" t="s">
        <v>270</v>
      </c>
      <c r="E2104" s="353">
        <v>16.22</v>
      </c>
      <c r="F2104" s="77"/>
    </row>
    <row r="2105" spans="1:6" ht="13.5">
      <c r="A2105" s="353">
        <v>92531</v>
      </c>
      <c r="B2105" s="357" t="s">
        <v>2081</v>
      </c>
      <c r="C2105" s="357" t="s">
        <v>132</v>
      </c>
      <c r="D2105" s="357" t="s">
        <v>270</v>
      </c>
      <c r="E2105" s="353">
        <v>35.5</v>
      </c>
      <c r="F2105" s="77"/>
    </row>
    <row r="2106" spans="1:6" ht="13.5">
      <c r="A2106" s="353">
        <v>92532</v>
      </c>
      <c r="B2106" s="357" t="s">
        <v>2082</v>
      </c>
      <c r="C2106" s="357" t="s">
        <v>132</v>
      </c>
      <c r="D2106" s="357" t="s">
        <v>270</v>
      </c>
      <c r="E2106" s="353">
        <v>34.619999999999997</v>
      </c>
      <c r="F2106" s="77"/>
    </row>
    <row r="2107" spans="1:6" ht="13.5">
      <c r="A2107" s="353">
        <v>92533</v>
      </c>
      <c r="B2107" s="357" t="s">
        <v>2083</v>
      </c>
      <c r="C2107" s="357" t="s">
        <v>132</v>
      </c>
      <c r="D2107" s="357" t="s">
        <v>270</v>
      </c>
      <c r="E2107" s="353">
        <v>16.309999999999999</v>
      </c>
      <c r="F2107" s="77"/>
    </row>
    <row r="2108" spans="1:6" ht="13.5">
      <c r="A2108" s="353">
        <v>92534</v>
      </c>
      <c r="B2108" s="357" t="s">
        <v>2084</v>
      </c>
      <c r="C2108" s="357" t="s">
        <v>132</v>
      </c>
      <c r="D2108" s="357" t="s">
        <v>270</v>
      </c>
      <c r="E2108" s="353">
        <v>15.51</v>
      </c>
      <c r="F2108" s="77"/>
    </row>
    <row r="2109" spans="1:6" ht="13.5">
      <c r="A2109" s="353">
        <v>92535</v>
      </c>
      <c r="B2109" s="357" t="s">
        <v>2085</v>
      </c>
      <c r="C2109" s="357" t="s">
        <v>132</v>
      </c>
      <c r="D2109" s="357" t="s">
        <v>270</v>
      </c>
      <c r="E2109" s="353">
        <v>33.840000000000003</v>
      </c>
      <c r="F2109" s="77"/>
    </row>
    <row r="2110" spans="1:6" ht="13.5">
      <c r="A2110" s="353">
        <v>92536</v>
      </c>
      <c r="B2110" s="357" t="s">
        <v>2086</v>
      </c>
      <c r="C2110" s="357" t="s">
        <v>132</v>
      </c>
      <c r="D2110" s="357" t="s">
        <v>270</v>
      </c>
      <c r="E2110" s="353">
        <v>32.979999999999997</v>
      </c>
      <c r="F2110" s="77"/>
    </row>
    <row r="2111" spans="1:6" ht="13.5">
      <c r="A2111" s="353">
        <v>92537</v>
      </c>
      <c r="B2111" s="357" t="s">
        <v>2087</v>
      </c>
      <c r="C2111" s="357" t="s">
        <v>132</v>
      </c>
      <c r="D2111" s="357" t="s">
        <v>270</v>
      </c>
      <c r="E2111" s="353">
        <v>14.83</v>
      </c>
      <c r="F2111" s="77"/>
    </row>
    <row r="2112" spans="1:6" ht="13.5">
      <c r="A2112" s="353">
        <v>92538</v>
      </c>
      <c r="B2112" s="357" t="s">
        <v>2088</v>
      </c>
      <c r="C2112" s="357" t="s">
        <v>132</v>
      </c>
      <c r="D2112" s="357" t="s">
        <v>270</v>
      </c>
      <c r="E2112" s="353">
        <v>14.04</v>
      </c>
      <c r="F2112" s="77"/>
    </row>
    <row r="2113" spans="1:6" ht="13.5">
      <c r="A2113" s="353">
        <v>95934</v>
      </c>
      <c r="B2113" s="357" t="s">
        <v>2089</v>
      </c>
      <c r="C2113" s="357" t="s">
        <v>132</v>
      </c>
      <c r="D2113" s="357" t="s">
        <v>350</v>
      </c>
      <c r="E2113" s="353">
        <v>127.33</v>
      </c>
      <c r="F2113" s="77"/>
    </row>
    <row r="2114" spans="1:6" ht="13.5">
      <c r="A2114" s="353">
        <v>95935</v>
      </c>
      <c r="B2114" s="357" t="s">
        <v>2090</v>
      </c>
      <c r="C2114" s="357" t="s">
        <v>132</v>
      </c>
      <c r="D2114" s="357" t="s">
        <v>350</v>
      </c>
      <c r="E2114" s="353">
        <v>103.86</v>
      </c>
      <c r="F2114" s="77"/>
    </row>
    <row r="2115" spans="1:6" ht="13.5">
      <c r="A2115" s="353">
        <v>95936</v>
      </c>
      <c r="B2115" s="357" t="s">
        <v>2091</v>
      </c>
      <c r="C2115" s="357" t="s">
        <v>132</v>
      </c>
      <c r="D2115" s="357" t="s">
        <v>350</v>
      </c>
      <c r="E2115" s="353">
        <v>125.16</v>
      </c>
      <c r="F2115" s="77"/>
    </row>
    <row r="2116" spans="1:6" ht="13.5">
      <c r="A2116" s="353">
        <v>95937</v>
      </c>
      <c r="B2116" s="357" t="s">
        <v>2092</v>
      </c>
      <c r="C2116" s="357" t="s">
        <v>132</v>
      </c>
      <c r="D2116" s="357" t="s">
        <v>350</v>
      </c>
      <c r="E2116" s="353">
        <v>264.93</v>
      </c>
      <c r="F2116" s="77"/>
    </row>
    <row r="2117" spans="1:6" ht="13.5">
      <c r="A2117" s="353">
        <v>95938</v>
      </c>
      <c r="B2117" s="357" t="s">
        <v>2093</v>
      </c>
      <c r="C2117" s="357" t="s">
        <v>132</v>
      </c>
      <c r="D2117" s="357" t="s">
        <v>350</v>
      </c>
      <c r="E2117" s="353">
        <v>225.53</v>
      </c>
      <c r="F2117" s="77"/>
    </row>
    <row r="2118" spans="1:6" ht="13.5">
      <c r="A2118" s="353">
        <v>95939</v>
      </c>
      <c r="B2118" s="357" t="s">
        <v>2094</v>
      </c>
      <c r="C2118" s="357" t="s">
        <v>132</v>
      </c>
      <c r="D2118" s="357" t="s">
        <v>350</v>
      </c>
      <c r="E2118" s="353">
        <v>145.93</v>
      </c>
      <c r="F2118" s="77"/>
    </row>
    <row r="2119" spans="1:6" ht="13.5">
      <c r="A2119" s="353">
        <v>95940</v>
      </c>
      <c r="B2119" s="357" t="s">
        <v>2095</v>
      </c>
      <c r="C2119" s="357" t="s">
        <v>132</v>
      </c>
      <c r="D2119" s="357" t="s">
        <v>350</v>
      </c>
      <c r="E2119" s="353">
        <v>118.63</v>
      </c>
      <c r="F2119" s="77"/>
    </row>
    <row r="2120" spans="1:6" ht="13.5">
      <c r="A2120" s="353">
        <v>95941</v>
      </c>
      <c r="B2120" s="357" t="s">
        <v>2096</v>
      </c>
      <c r="C2120" s="357" t="s">
        <v>132</v>
      </c>
      <c r="D2120" s="357" t="s">
        <v>350</v>
      </c>
      <c r="E2120" s="353">
        <v>102.94</v>
      </c>
      <c r="F2120" s="77"/>
    </row>
    <row r="2121" spans="1:6" ht="13.5">
      <c r="A2121" s="353">
        <v>95942</v>
      </c>
      <c r="B2121" s="357" t="s">
        <v>2097</v>
      </c>
      <c r="C2121" s="357" t="s">
        <v>132</v>
      </c>
      <c r="D2121" s="357" t="s">
        <v>350</v>
      </c>
      <c r="E2121" s="353">
        <v>93.1</v>
      </c>
      <c r="F2121" s="77"/>
    </row>
    <row r="2122" spans="1:6" ht="13.5">
      <c r="A2122" s="353">
        <v>96252</v>
      </c>
      <c r="B2122" s="357" t="s">
        <v>2098</v>
      </c>
      <c r="C2122" s="357" t="s">
        <v>132</v>
      </c>
      <c r="D2122" s="357" t="s">
        <v>350</v>
      </c>
      <c r="E2122" s="353">
        <v>167.23</v>
      </c>
      <c r="F2122" s="77"/>
    </row>
    <row r="2123" spans="1:6" ht="13.5">
      <c r="A2123" s="353">
        <v>96257</v>
      </c>
      <c r="B2123" s="357" t="s">
        <v>2099</v>
      </c>
      <c r="C2123" s="357" t="s">
        <v>132</v>
      </c>
      <c r="D2123" s="357" t="s">
        <v>350</v>
      </c>
      <c r="E2123" s="353">
        <v>129.54</v>
      </c>
      <c r="F2123" s="77"/>
    </row>
    <row r="2124" spans="1:6" ht="13.5">
      <c r="A2124" s="353">
        <v>96258</v>
      </c>
      <c r="B2124" s="357" t="s">
        <v>2100</v>
      </c>
      <c r="C2124" s="357" t="s">
        <v>132</v>
      </c>
      <c r="D2124" s="357" t="s">
        <v>350</v>
      </c>
      <c r="E2124" s="353">
        <v>122.55</v>
      </c>
      <c r="F2124" s="77"/>
    </row>
    <row r="2125" spans="1:6" ht="13.5">
      <c r="A2125" s="353">
        <v>96259</v>
      </c>
      <c r="B2125" s="357" t="s">
        <v>2101</v>
      </c>
      <c r="C2125" s="357" t="s">
        <v>132</v>
      </c>
      <c r="D2125" s="357" t="s">
        <v>350</v>
      </c>
      <c r="E2125" s="353">
        <v>143.87</v>
      </c>
      <c r="F2125" s="77"/>
    </row>
    <row r="2126" spans="1:6" ht="13.5">
      <c r="A2126" s="353">
        <v>96529</v>
      </c>
      <c r="B2126" s="357" t="s">
        <v>2102</v>
      </c>
      <c r="C2126" s="357" t="s">
        <v>132</v>
      </c>
      <c r="D2126" s="357" t="s">
        <v>350</v>
      </c>
      <c r="E2126" s="353">
        <v>206.32</v>
      </c>
      <c r="F2126" s="77"/>
    </row>
    <row r="2127" spans="1:6" ht="13.5">
      <c r="A2127" s="353">
        <v>96530</v>
      </c>
      <c r="B2127" s="357" t="s">
        <v>2103</v>
      </c>
      <c r="C2127" s="357" t="s">
        <v>132</v>
      </c>
      <c r="D2127" s="357" t="s">
        <v>350</v>
      </c>
      <c r="E2127" s="353">
        <v>110.31</v>
      </c>
      <c r="F2127" s="77"/>
    </row>
    <row r="2128" spans="1:6" ht="13.5">
      <c r="A2128" s="353">
        <v>96531</v>
      </c>
      <c r="B2128" s="357" t="s">
        <v>2104</v>
      </c>
      <c r="C2128" s="357" t="s">
        <v>132</v>
      </c>
      <c r="D2128" s="357" t="s">
        <v>350</v>
      </c>
      <c r="E2128" s="353">
        <v>76.92</v>
      </c>
      <c r="F2128" s="77"/>
    </row>
    <row r="2129" spans="1:6" ht="13.5">
      <c r="A2129" s="353">
        <v>96532</v>
      </c>
      <c r="B2129" s="357" t="s">
        <v>2105</v>
      </c>
      <c r="C2129" s="357" t="s">
        <v>132</v>
      </c>
      <c r="D2129" s="357" t="s">
        <v>350</v>
      </c>
      <c r="E2129" s="353">
        <v>130.08000000000001</v>
      </c>
      <c r="F2129" s="77"/>
    </row>
    <row r="2130" spans="1:6" ht="13.5">
      <c r="A2130" s="353">
        <v>96533</v>
      </c>
      <c r="B2130" s="357" t="s">
        <v>2106</v>
      </c>
      <c r="C2130" s="357" t="s">
        <v>132</v>
      </c>
      <c r="D2130" s="357" t="s">
        <v>350</v>
      </c>
      <c r="E2130" s="353">
        <v>67.91</v>
      </c>
      <c r="F2130" s="77"/>
    </row>
    <row r="2131" spans="1:6" ht="13.5">
      <c r="A2131" s="353">
        <v>96534</v>
      </c>
      <c r="B2131" s="357" t="s">
        <v>2107</v>
      </c>
      <c r="C2131" s="357" t="s">
        <v>132</v>
      </c>
      <c r="D2131" s="357" t="s">
        <v>350</v>
      </c>
      <c r="E2131" s="353">
        <v>53.31</v>
      </c>
      <c r="F2131" s="77"/>
    </row>
    <row r="2132" spans="1:6" ht="13.5">
      <c r="A2132" s="353">
        <v>96535</v>
      </c>
      <c r="B2132" s="357" t="s">
        <v>2108</v>
      </c>
      <c r="C2132" s="357" t="s">
        <v>132</v>
      </c>
      <c r="D2132" s="357" t="s">
        <v>350</v>
      </c>
      <c r="E2132" s="353">
        <v>90.36</v>
      </c>
      <c r="F2132" s="77"/>
    </row>
    <row r="2133" spans="1:6" ht="13.5">
      <c r="A2133" s="353">
        <v>96536</v>
      </c>
      <c r="B2133" s="357" t="s">
        <v>2109</v>
      </c>
      <c r="C2133" s="357" t="s">
        <v>132</v>
      </c>
      <c r="D2133" s="357" t="s">
        <v>350</v>
      </c>
      <c r="E2133" s="353">
        <v>45.85</v>
      </c>
      <c r="F2133" s="77"/>
    </row>
    <row r="2134" spans="1:6" ht="13.5">
      <c r="A2134" s="353">
        <v>96537</v>
      </c>
      <c r="B2134" s="357" t="s">
        <v>2110</v>
      </c>
      <c r="C2134" s="357" t="s">
        <v>132</v>
      </c>
      <c r="D2134" s="357" t="s">
        <v>350</v>
      </c>
      <c r="E2134" s="353">
        <v>117.72</v>
      </c>
      <c r="F2134" s="77"/>
    </row>
    <row r="2135" spans="1:6" ht="13.5">
      <c r="A2135" s="353">
        <v>96538</v>
      </c>
      <c r="B2135" s="357" t="s">
        <v>2111</v>
      </c>
      <c r="C2135" s="357" t="s">
        <v>132</v>
      </c>
      <c r="D2135" s="357" t="s">
        <v>350</v>
      </c>
      <c r="E2135" s="353">
        <v>169.61</v>
      </c>
      <c r="F2135" s="77"/>
    </row>
    <row r="2136" spans="1:6" ht="13.5">
      <c r="A2136" s="353">
        <v>96539</v>
      </c>
      <c r="B2136" s="357" t="s">
        <v>2112</v>
      </c>
      <c r="C2136" s="357" t="s">
        <v>132</v>
      </c>
      <c r="D2136" s="357" t="s">
        <v>350</v>
      </c>
      <c r="E2136" s="353">
        <v>77.14</v>
      </c>
      <c r="F2136" s="77"/>
    </row>
    <row r="2137" spans="1:6" ht="13.5">
      <c r="A2137" s="353">
        <v>96540</v>
      </c>
      <c r="B2137" s="357" t="s">
        <v>2113</v>
      </c>
      <c r="C2137" s="357" t="s">
        <v>132</v>
      </c>
      <c r="D2137" s="357" t="s">
        <v>350</v>
      </c>
      <c r="E2137" s="353">
        <v>80.989999999999995</v>
      </c>
      <c r="F2137" s="77"/>
    </row>
    <row r="2138" spans="1:6" ht="13.5">
      <c r="A2138" s="353">
        <v>96541</v>
      </c>
      <c r="B2138" s="357" t="s">
        <v>2114</v>
      </c>
      <c r="C2138" s="357" t="s">
        <v>132</v>
      </c>
      <c r="D2138" s="357" t="s">
        <v>350</v>
      </c>
      <c r="E2138" s="353">
        <v>118.01</v>
      </c>
      <c r="F2138" s="77"/>
    </row>
    <row r="2139" spans="1:6" ht="13.5">
      <c r="A2139" s="353">
        <v>96542</v>
      </c>
      <c r="B2139" s="357" t="s">
        <v>2115</v>
      </c>
      <c r="C2139" s="357" t="s">
        <v>132</v>
      </c>
      <c r="D2139" s="357" t="s">
        <v>350</v>
      </c>
      <c r="E2139" s="353">
        <v>56.69</v>
      </c>
      <c r="F2139" s="77"/>
    </row>
    <row r="2140" spans="1:6" ht="13.5">
      <c r="A2140" s="353">
        <v>96543</v>
      </c>
      <c r="B2140" s="357" t="s">
        <v>2116</v>
      </c>
      <c r="C2140" s="357" t="s">
        <v>131</v>
      </c>
      <c r="D2140" s="357" t="s">
        <v>350</v>
      </c>
      <c r="E2140" s="353">
        <v>11.08</v>
      </c>
      <c r="F2140" s="77"/>
    </row>
    <row r="2141" spans="1:6" ht="13.5">
      <c r="A2141" s="353">
        <v>97747</v>
      </c>
      <c r="B2141" s="357" t="s">
        <v>5656</v>
      </c>
      <c r="C2141" s="357" t="s">
        <v>132</v>
      </c>
      <c r="D2141" s="357" t="s">
        <v>350</v>
      </c>
      <c r="E2141" s="353">
        <v>134.82</v>
      </c>
      <c r="F2141" s="77"/>
    </row>
    <row r="2142" spans="1:6" ht="13.5">
      <c r="A2142" s="353" t="s">
        <v>6398</v>
      </c>
      <c r="B2142" s="357" t="s">
        <v>2117</v>
      </c>
      <c r="C2142" s="357" t="s">
        <v>130</v>
      </c>
      <c r="D2142" s="357" t="s">
        <v>350</v>
      </c>
      <c r="E2142" s="353">
        <v>16.489999999999998</v>
      </c>
      <c r="F2142" s="77"/>
    </row>
    <row r="2143" spans="1:6" ht="13.5">
      <c r="A2143" s="353" t="s">
        <v>6399</v>
      </c>
      <c r="B2143" s="357" t="s">
        <v>2118</v>
      </c>
      <c r="C2143" s="357" t="s">
        <v>130</v>
      </c>
      <c r="D2143" s="357" t="s">
        <v>350</v>
      </c>
      <c r="E2143" s="353">
        <v>549.12</v>
      </c>
      <c r="F2143" s="77"/>
    </row>
    <row r="2144" spans="1:6" ht="13.5">
      <c r="A2144" s="353">
        <v>85662</v>
      </c>
      <c r="B2144" s="357" t="s">
        <v>2119</v>
      </c>
      <c r="C2144" s="357" t="s">
        <v>132</v>
      </c>
      <c r="D2144" s="357" t="s">
        <v>270</v>
      </c>
      <c r="E2144" s="353">
        <v>9.89</v>
      </c>
      <c r="F2144" s="77"/>
    </row>
    <row r="2145" spans="1:6" ht="13.5">
      <c r="A2145" s="353">
        <v>89996</v>
      </c>
      <c r="B2145" s="357" t="s">
        <v>2120</v>
      </c>
      <c r="C2145" s="357" t="s">
        <v>131</v>
      </c>
      <c r="D2145" s="357" t="s">
        <v>350</v>
      </c>
      <c r="E2145" s="353">
        <v>6.59</v>
      </c>
      <c r="F2145" s="77"/>
    </row>
    <row r="2146" spans="1:6" ht="13.5">
      <c r="A2146" s="353">
        <v>89997</v>
      </c>
      <c r="B2146" s="357" t="s">
        <v>2121</v>
      </c>
      <c r="C2146" s="357" t="s">
        <v>131</v>
      </c>
      <c r="D2146" s="357" t="s">
        <v>350</v>
      </c>
      <c r="E2146" s="353">
        <v>5.79</v>
      </c>
      <c r="F2146" s="77"/>
    </row>
    <row r="2147" spans="1:6" ht="13.5">
      <c r="A2147" s="353">
        <v>89998</v>
      </c>
      <c r="B2147" s="357" t="s">
        <v>2122</v>
      </c>
      <c r="C2147" s="357" t="s">
        <v>131</v>
      </c>
      <c r="D2147" s="357" t="s">
        <v>350</v>
      </c>
      <c r="E2147" s="353">
        <v>6.26</v>
      </c>
      <c r="F2147" s="77"/>
    </row>
    <row r="2148" spans="1:6" ht="13.5">
      <c r="A2148" s="353">
        <v>89999</v>
      </c>
      <c r="B2148" s="357" t="s">
        <v>2123</v>
      </c>
      <c r="C2148" s="357" t="s">
        <v>131</v>
      </c>
      <c r="D2148" s="357" t="s">
        <v>350</v>
      </c>
      <c r="E2148" s="353">
        <v>9.69</v>
      </c>
      <c r="F2148" s="77"/>
    </row>
    <row r="2149" spans="1:6" ht="13.5">
      <c r="A2149" s="353">
        <v>90000</v>
      </c>
      <c r="B2149" s="357" t="s">
        <v>2124</v>
      </c>
      <c r="C2149" s="357" t="s">
        <v>131</v>
      </c>
      <c r="D2149" s="357" t="s">
        <v>350</v>
      </c>
      <c r="E2149" s="353">
        <v>7.45</v>
      </c>
      <c r="F2149" s="77"/>
    </row>
    <row r="2150" spans="1:6" ht="13.5">
      <c r="A2150" s="353">
        <v>91593</v>
      </c>
      <c r="B2150" s="357" t="s">
        <v>2125</v>
      </c>
      <c r="C2150" s="357" t="s">
        <v>131</v>
      </c>
      <c r="D2150" s="357" t="s">
        <v>270</v>
      </c>
      <c r="E2150" s="353">
        <v>6.67</v>
      </c>
      <c r="F2150" s="77"/>
    </row>
    <row r="2151" spans="1:6" ht="13.5">
      <c r="A2151" s="353">
        <v>91594</v>
      </c>
      <c r="B2151" s="357" t="s">
        <v>2126</v>
      </c>
      <c r="C2151" s="357" t="s">
        <v>131</v>
      </c>
      <c r="D2151" s="357" t="s">
        <v>270</v>
      </c>
      <c r="E2151" s="353">
        <v>7.01</v>
      </c>
      <c r="F2151" s="77"/>
    </row>
    <row r="2152" spans="1:6" ht="13.5">
      <c r="A2152" s="353">
        <v>91595</v>
      </c>
      <c r="B2152" s="357" t="s">
        <v>2127</v>
      </c>
      <c r="C2152" s="357" t="s">
        <v>131</v>
      </c>
      <c r="D2152" s="357" t="s">
        <v>270</v>
      </c>
      <c r="E2152" s="353">
        <v>7.72</v>
      </c>
      <c r="F2152" s="77"/>
    </row>
    <row r="2153" spans="1:6" ht="13.5">
      <c r="A2153" s="353">
        <v>91596</v>
      </c>
      <c r="B2153" s="357" t="s">
        <v>2128</v>
      </c>
      <c r="C2153" s="357" t="s">
        <v>131</v>
      </c>
      <c r="D2153" s="357" t="s">
        <v>270</v>
      </c>
      <c r="E2153" s="353">
        <v>6.8</v>
      </c>
      <c r="F2153" s="77"/>
    </row>
    <row r="2154" spans="1:6" ht="13.5">
      <c r="A2154" s="353">
        <v>91597</v>
      </c>
      <c r="B2154" s="357" t="s">
        <v>2129</v>
      </c>
      <c r="C2154" s="357" t="s">
        <v>131</v>
      </c>
      <c r="D2154" s="357" t="s">
        <v>270</v>
      </c>
      <c r="E2154" s="353">
        <v>4.74</v>
      </c>
      <c r="F2154" s="77"/>
    </row>
    <row r="2155" spans="1:6" ht="13.5">
      <c r="A2155" s="353">
        <v>91598</v>
      </c>
      <c r="B2155" s="357" t="s">
        <v>2130</v>
      </c>
      <c r="C2155" s="357" t="s">
        <v>131</v>
      </c>
      <c r="D2155" s="357" t="s">
        <v>270</v>
      </c>
      <c r="E2155" s="353">
        <v>6.72</v>
      </c>
      <c r="F2155" s="77"/>
    </row>
    <row r="2156" spans="1:6" ht="13.5">
      <c r="A2156" s="353">
        <v>91599</v>
      </c>
      <c r="B2156" s="357" t="s">
        <v>2131</v>
      </c>
      <c r="C2156" s="357" t="s">
        <v>131</v>
      </c>
      <c r="D2156" s="357" t="s">
        <v>270</v>
      </c>
      <c r="E2156" s="353">
        <v>7.19</v>
      </c>
      <c r="F2156" s="77"/>
    </row>
    <row r="2157" spans="1:6" ht="13.5">
      <c r="A2157" s="353">
        <v>91600</v>
      </c>
      <c r="B2157" s="357" t="s">
        <v>2132</v>
      </c>
      <c r="C2157" s="357" t="s">
        <v>131</v>
      </c>
      <c r="D2157" s="357" t="s">
        <v>270</v>
      </c>
      <c r="E2157" s="353">
        <v>7.59</v>
      </c>
      <c r="F2157" s="77"/>
    </row>
    <row r="2158" spans="1:6" ht="13.5">
      <c r="A2158" s="353">
        <v>91601</v>
      </c>
      <c r="B2158" s="357" t="s">
        <v>2133</v>
      </c>
      <c r="C2158" s="357" t="s">
        <v>131</v>
      </c>
      <c r="D2158" s="357" t="s">
        <v>350</v>
      </c>
      <c r="E2158" s="353">
        <v>8.4</v>
      </c>
      <c r="F2158" s="77"/>
    </row>
    <row r="2159" spans="1:6" ht="13.5">
      <c r="A2159" s="353">
        <v>91602</v>
      </c>
      <c r="B2159" s="357" t="s">
        <v>2134</v>
      </c>
      <c r="C2159" s="357" t="s">
        <v>131</v>
      </c>
      <c r="D2159" s="357" t="s">
        <v>350</v>
      </c>
      <c r="E2159" s="353">
        <v>8.17</v>
      </c>
      <c r="F2159" s="77"/>
    </row>
    <row r="2160" spans="1:6" ht="13.5">
      <c r="A2160" s="353">
        <v>91603</v>
      </c>
      <c r="B2160" s="357" t="s">
        <v>2135</v>
      </c>
      <c r="C2160" s="357" t="s">
        <v>131</v>
      </c>
      <c r="D2160" s="357" t="s">
        <v>350</v>
      </c>
      <c r="E2160" s="353">
        <v>6.65</v>
      </c>
      <c r="F2160" s="77"/>
    </row>
    <row r="2161" spans="1:6" ht="13.5">
      <c r="A2161" s="353">
        <v>92759</v>
      </c>
      <c r="B2161" s="357" t="s">
        <v>2136</v>
      </c>
      <c r="C2161" s="357" t="s">
        <v>131</v>
      </c>
      <c r="D2161" s="357" t="s">
        <v>350</v>
      </c>
      <c r="E2161" s="353">
        <v>9.34</v>
      </c>
      <c r="F2161" s="77"/>
    </row>
    <row r="2162" spans="1:6" ht="13.5">
      <c r="A2162" s="353">
        <v>92760</v>
      </c>
      <c r="B2162" s="357" t="s">
        <v>2137</v>
      </c>
      <c r="C2162" s="357" t="s">
        <v>131</v>
      </c>
      <c r="D2162" s="357" t="s">
        <v>350</v>
      </c>
      <c r="E2162" s="353">
        <v>8.48</v>
      </c>
      <c r="F2162" s="77"/>
    </row>
    <row r="2163" spans="1:6" ht="13.5">
      <c r="A2163" s="353">
        <v>92761</v>
      </c>
      <c r="B2163" s="357" t="s">
        <v>2138</v>
      </c>
      <c r="C2163" s="357" t="s">
        <v>131</v>
      </c>
      <c r="D2163" s="357" t="s">
        <v>350</v>
      </c>
      <c r="E2163" s="353">
        <v>8.61</v>
      </c>
      <c r="F2163" s="77"/>
    </row>
    <row r="2164" spans="1:6" ht="13.5">
      <c r="A2164" s="353">
        <v>92762</v>
      </c>
      <c r="B2164" s="357" t="s">
        <v>2139</v>
      </c>
      <c r="C2164" s="357" t="s">
        <v>131</v>
      </c>
      <c r="D2164" s="357" t="s">
        <v>350</v>
      </c>
      <c r="E2164" s="353">
        <v>7.12</v>
      </c>
      <c r="F2164" s="77"/>
    </row>
    <row r="2165" spans="1:6" ht="13.5">
      <c r="A2165" s="353">
        <v>92763</v>
      </c>
      <c r="B2165" s="357" t="s">
        <v>2140</v>
      </c>
      <c r="C2165" s="357" t="s">
        <v>131</v>
      </c>
      <c r="D2165" s="357" t="s">
        <v>350</v>
      </c>
      <c r="E2165" s="353">
        <v>6.46</v>
      </c>
      <c r="F2165" s="77"/>
    </row>
    <row r="2166" spans="1:6" ht="13.5">
      <c r="A2166" s="353">
        <v>92764</v>
      </c>
      <c r="B2166" s="357" t="s">
        <v>2141</v>
      </c>
      <c r="C2166" s="357" t="s">
        <v>131</v>
      </c>
      <c r="D2166" s="357" t="s">
        <v>350</v>
      </c>
      <c r="E2166" s="353">
        <v>6.16</v>
      </c>
      <c r="F2166" s="77"/>
    </row>
    <row r="2167" spans="1:6" ht="13.5">
      <c r="A2167" s="353">
        <v>92765</v>
      </c>
      <c r="B2167" s="357" t="s">
        <v>2142</v>
      </c>
      <c r="C2167" s="357" t="s">
        <v>131</v>
      </c>
      <c r="D2167" s="357" t="s">
        <v>350</v>
      </c>
      <c r="E2167" s="353">
        <v>5.76</v>
      </c>
      <c r="F2167" s="77"/>
    </row>
    <row r="2168" spans="1:6" ht="13.5">
      <c r="A2168" s="353">
        <v>92766</v>
      </c>
      <c r="B2168" s="357" t="s">
        <v>2143</v>
      </c>
      <c r="C2168" s="357" t="s">
        <v>131</v>
      </c>
      <c r="D2168" s="357" t="s">
        <v>350</v>
      </c>
      <c r="E2168" s="353">
        <v>6.38</v>
      </c>
      <c r="F2168" s="77"/>
    </row>
    <row r="2169" spans="1:6" ht="13.5">
      <c r="A2169" s="353">
        <v>92767</v>
      </c>
      <c r="B2169" s="357" t="s">
        <v>2144</v>
      </c>
      <c r="C2169" s="357" t="s">
        <v>131</v>
      </c>
      <c r="D2169" s="357" t="s">
        <v>350</v>
      </c>
      <c r="E2169" s="353">
        <v>9.49</v>
      </c>
      <c r="F2169" s="77"/>
    </row>
    <row r="2170" spans="1:6" ht="13.5">
      <c r="A2170" s="353">
        <v>92768</v>
      </c>
      <c r="B2170" s="357" t="s">
        <v>2145</v>
      </c>
      <c r="C2170" s="357" t="s">
        <v>131</v>
      </c>
      <c r="D2170" s="357" t="s">
        <v>350</v>
      </c>
      <c r="E2170" s="353">
        <v>8.4499999999999993</v>
      </c>
      <c r="F2170" s="77"/>
    </row>
    <row r="2171" spans="1:6" ht="13.5">
      <c r="A2171" s="353">
        <v>92769</v>
      </c>
      <c r="B2171" s="357" t="s">
        <v>2146</v>
      </c>
      <c r="C2171" s="357" t="s">
        <v>131</v>
      </c>
      <c r="D2171" s="357" t="s">
        <v>350</v>
      </c>
      <c r="E2171" s="353">
        <v>7.79</v>
      </c>
      <c r="F2171" s="77"/>
    </row>
    <row r="2172" spans="1:6" ht="13.5">
      <c r="A2172" s="353">
        <v>92770</v>
      </c>
      <c r="B2172" s="357" t="s">
        <v>2147</v>
      </c>
      <c r="C2172" s="357" t="s">
        <v>131</v>
      </c>
      <c r="D2172" s="357" t="s">
        <v>350</v>
      </c>
      <c r="E2172" s="353">
        <v>8.09</v>
      </c>
      <c r="F2172" s="77"/>
    </row>
    <row r="2173" spans="1:6" ht="13.5">
      <c r="A2173" s="353">
        <v>92771</v>
      </c>
      <c r="B2173" s="357" t="s">
        <v>2148</v>
      </c>
      <c r="C2173" s="357" t="s">
        <v>131</v>
      </c>
      <c r="D2173" s="357" t="s">
        <v>350</v>
      </c>
      <c r="E2173" s="353">
        <v>6.69</v>
      </c>
      <c r="F2173" s="77"/>
    </row>
    <row r="2174" spans="1:6" ht="13.5">
      <c r="A2174" s="353">
        <v>92772</v>
      </c>
      <c r="B2174" s="357" t="s">
        <v>2149</v>
      </c>
      <c r="C2174" s="357" t="s">
        <v>131</v>
      </c>
      <c r="D2174" s="357" t="s">
        <v>350</v>
      </c>
      <c r="E2174" s="353">
        <v>6.14</v>
      </c>
      <c r="F2174" s="77"/>
    </row>
    <row r="2175" spans="1:6" ht="13.5">
      <c r="A2175" s="353">
        <v>92773</v>
      </c>
      <c r="B2175" s="357" t="s">
        <v>2150</v>
      </c>
      <c r="C2175" s="357" t="s">
        <v>131</v>
      </c>
      <c r="D2175" s="357" t="s">
        <v>350</v>
      </c>
      <c r="E2175" s="353">
        <v>5.93</v>
      </c>
      <c r="F2175" s="77"/>
    </row>
    <row r="2176" spans="1:6" ht="13.5">
      <c r="A2176" s="353">
        <v>92774</v>
      </c>
      <c r="B2176" s="357" t="s">
        <v>2151</v>
      </c>
      <c r="C2176" s="357" t="s">
        <v>131</v>
      </c>
      <c r="D2176" s="357" t="s">
        <v>350</v>
      </c>
      <c r="E2176" s="353">
        <v>5.59</v>
      </c>
      <c r="F2176" s="77"/>
    </row>
    <row r="2177" spans="1:6" ht="13.5">
      <c r="A2177" s="353">
        <v>92775</v>
      </c>
      <c r="B2177" s="357" t="s">
        <v>262</v>
      </c>
      <c r="C2177" s="357" t="s">
        <v>131</v>
      </c>
      <c r="D2177" s="357" t="s">
        <v>350</v>
      </c>
      <c r="E2177" s="353">
        <v>11.13</v>
      </c>
      <c r="F2177" s="77"/>
    </row>
    <row r="2178" spans="1:6" ht="13.5">
      <c r="A2178" s="353">
        <v>92776</v>
      </c>
      <c r="B2178" s="357" t="s">
        <v>263</v>
      </c>
      <c r="C2178" s="357" t="s">
        <v>131</v>
      </c>
      <c r="D2178" s="357" t="s">
        <v>350</v>
      </c>
      <c r="E2178" s="353">
        <v>9.84</v>
      </c>
      <c r="F2178" s="77"/>
    </row>
    <row r="2179" spans="1:6" ht="13.5">
      <c r="A2179" s="353">
        <v>92777</v>
      </c>
      <c r="B2179" s="357" t="s">
        <v>2152</v>
      </c>
      <c r="C2179" s="357" t="s">
        <v>131</v>
      </c>
      <c r="D2179" s="357" t="s">
        <v>350</v>
      </c>
      <c r="E2179" s="353">
        <v>9.6199999999999992</v>
      </c>
      <c r="F2179" s="77"/>
    </row>
    <row r="2180" spans="1:6" ht="13.5">
      <c r="A2180" s="353">
        <v>92778</v>
      </c>
      <c r="B2180" s="357" t="s">
        <v>2153</v>
      </c>
      <c r="C2180" s="357" t="s">
        <v>131</v>
      </c>
      <c r="D2180" s="357" t="s">
        <v>350</v>
      </c>
      <c r="E2180" s="353">
        <v>7.89</v>
      </c>
      <c r="F2180" s="77"/>
    </row>
    <row r="2181" spans="1:6" ht="13.5">
      <c r="A2181" s="353">
        <v>92779</v>
      </c>
      <c r="B2181" s="357" t="s">
        <v>2154</v>
      </c>
      <c r="C2181" s="357" t="s">
        <v>131</v>
      </c>
      <c r="D2181" s="357" t="s">
        <v>350</v>
      </c>
      <c r="E2181" s="353">
        <v>7.02</v>
      </c>
      <c r="F2181" s="77"/>
    </row>
    <row r="2182" spans="1:6" ht="13.5">
      <c r="A2182" s="353">
        <v>92780</v>
      </c>
      <c r="B2182" s="357" t="s">
        <v>2155</v>
      </c>
      <c r="C2182" s="357" t="s">
        <v>131</v>
      </c>
      <c r="D2182" s="357" t="s">
        <v>350</v>
      </c>
      <c r="E2182" s="353">
        <v>6.53</v>
      </c>
      <c r="F2182" s="77"/>
    </row>
    <row r="2183" spans="1:6" ht="13.5">
      <c r="A2183" s="353">
        <v>92781</v>
      </c>
      <c r="B2183" s="357" t="s">
        <v>2156</v>
      </c>
      <c r="C2183" s="357" t="s">
        <v>131</v>
      </c>
      <c r="D2183" s="357" t="s">
        <v>350</v>
      </c>
      <c r="E2183" s="353">
        <v>6.01</v>
      </c>
      <c r="F2183" s="77"/>
    </row>
    <row r="2184" spans="1:6" ht="13.5">
      <c r="A2184" s="353">
        <v>92782</v>
      </c>
      <c r="B2184" s="357" t="s">
        <v>2157</v>
      </c>
      <c r="C2184" s="357" t="s">
        <v>131</v>
      </c>
      <c r="D2184" s="357" t="s">
        <v>350</v>
      </c>
      <c r="E2184" s="353">
        <v>6.53</v>
      </c>
      <c r="F2184" s="77"/>
    </row>
    <row r="2185" spans="1:6" ht="13.5">
      <c r="A2185" s="353">
        <v>92783</v>
      </c>
      <c r="B2185" s="357" t="s">
        <v>2158</v>
      </c>
      <c r="C2185" s="357" t="s">
        <v>131</v>
      </c>
      <c r="D2185" s="357" t="s">
        <v>350</v>
      </c>
      <c r="E2185" s="353">
        <v>11.01</v>
      </c>
      <c r="F2185" s="77"/>
    </row>
    <row r="2186" spans="1:6" ht="13.5">
      <c r="A2186" s="353">
        <v>92784</v>
      </c>
      <c r="B2186" s="357" t="s">
        <v>2159</v>
      </c>
      <c r="C2186" s="357" t="s">
        <v>131</v>
      </c>
      <c r="D2186" s="357" t="s">
        <v>350</v>
      </c>
      <c r="E2186" s="353">
        <v>9.68</v>
      </c>
      <c r="F2186" s="77"/>
    </row>
    <row r="2187" spans="1:6" ht="13.5">
      <c r="A2187" s="353">
        <v>92785</v>
      </c>
      <c r="B2187" s="357" t="s">
        <v>2160</v>
      </c>
      <c r="C2187" s="357" t="s">
        <v>131</v>
      </c>
      <c r="D2187" s="357" t="s">
        <v>350</v>
      </c>
      <c r="E2187" s="353">
        <v>8.7200000000000006</v>
      </c>
      <c r="F2187" s="77"/>
    </row>
    <row r="2188" spans="1:6" ht="13.5">
      <c r="A2188" s="353">
        <v>92786</v>
      </c>
      <c r="B2188" s="357" t="s">
        <v>2161</v>
      </c>
      <c r="C2188" s="357" t="s">
        <v>131</v>
      </c>
      <c r="D2188" s="357" t="s">
        <v>350</v>
      </c>
      <c r="E2188" s="353">
        <v>8.77</v>
      </c>
      <c r="F2188" s="77"/>
    </row>
    <row r="2189" spans="1:6" ht="13.5">
      <c r="A2189" s="353">
        <v>92787</v>
      </c>
      <c r="B2189" s="357" t="s">
        <v>2162</v>
      </c>
      <c r="C2189" s="357" t="s">
        <v>131</v>
      </c>
      <c r="D2189" s="357" t="s">
        <v>350</v>
      </c>
      <c r="E2189" s="353">
        <v>7.2</v>
      </c>
      <c r="F2189" s="77"/>
    </row>
    <row r="2190" spans="1:6" ht="13.5">
      <c r="A2190" s="353">
        <v>92788</v>
      </c>
      <c r="B2190" s="357" t="s">
        <v>2163</v>
      </c>
      <c r="C2190" s="357" t="s">
        <v>131</v>
      </c>
      <c r="D2190" s="357" t="s">
        <v>350</v>
      </c>
      <c r="E2190" s="353">
        <v>6.49</v>
      </c>
      <c r="F2190" s="77"/>
    </row>
    <row r="2191" spans="1:6" ht="13.5">
      <c r="A2191" s="353">
        <v>92789</v>
      </c>
      <c r="B2191" s="357" t="s">
        <v>2164</v>
      </c>
      <c r="C2191" s="357" t="s">
        <v>131</v>
      </c>
      <c r="D2191" s="357" t="s">
        <v>350</v>
      </c>
      <c r="E2191" s="353">
        <v>6.16</v>
      </c>
      <c r="F2191" s="77"/>
    </row>
    <row r="2192" spans="1:6" ht="13.5">
      <c r="A2192" s="353">
        <v>92790</v>
      </c>
      <c r="B2192" s="357" t="s">
        <v>2165</v>
      </c>
      <c r="C2192" s="357" t="s">
        <v>131</v>
      </c>
      <c r="D2192" s="357" t="s">
        <v>350</v>
      </c>
      <c r="E2192" s="353">
        <v>5.74</v>
      </c>
      <c r="F2192" s="77"/>
    </row>
    <row r="2193" spans="1:6" ht="13.5">
      <c r="A2193" s="353">
        <v>92791</v>
      </c>
      <c r="B2193" s="357" t="s">
        <v>2166</v>
      </c>
      <c r="C2193" s="357" t="s">
        <v>131</v>
      </c>
      <c r="D2193" s="357" t="s">
        <v>350</v>
      </c>
      <c r="E2193" s="353">
        <v>6.67</v>
      </c>
      <c r="F2193" s="77"/>
    </row>
    <row r="2194" spans="1:6" ht="13.5">
      <c r="A2194" s="353">
        <v>92792</v>
      </c>
      <c r="B2194" s="357" t="s">
        <v>2167</v>
      </c>
      <c r="C2194" s="357" t="s">
        <v>131</v>
      </c>
      <c r="D2194" s="357" t="s">
        <v>350</v>
      </c>
      <c r="E2194" s="353">
        <v>6.36</v>
      </c>
      <c r="F2194" s="77"/>
    </row>
    <row r="2195" spans="1:6" ht="13.5">
      <c r="A2195" s="353">
        <v>92793</v>
      </c>
      <c r="B2195" s="357" t="s">
        <v>2168</v>
      </c>
      <c r="C2195" s="357" t="s">
        <v>131</v>
      </c>
      <c r="D2195" s="357" t="s">
        <v>350</v>
      </c>
      <c r="E2195" s="353">
        <v>6.95</v>
      </c>
      <c r="F2195" s="77"/>
    </row>
    <row r="2196" spans="1:6" ht="13.5">
      <c r="A2196" s="353">
        <v>92794</v>
      </c>
      <c r="B2196" s="357" t="s">
        <v>2169</v>
      </c>
      <c r="C2196" s="357" t="s">
        <v>131</v>
      </c>
      <c r="D2196" s="357" t="s">
        <v>350</v>
      </c>
      <c r="E2196" s="353">
        <v>5.8</v>
      </c>
      <c r="F2196" s="77"/>
    </row>
    <row r="2197" spans="1:6" ht="13.5">
      <c r="A2197" s="353">
        <v>92795</v>
      </c>
      <c r="B2197" s="357" t="s">
        <v>2170</v>
      </c>
      <c r="C2197" s="357" t="s">
        <v>131</v>
      </c>
      <c r="D2197" s="357" t="s">
        <v>350</v>
      </c>
      <c r="E2197" s="353">
        <v>5.43</v>
      </c>
      <c r="F2197" s="77"/>
    </row>
    <row r="2198" spans="1:6" ht="13.5">
      <c r="A2198" s="353">
        <v>92796</v>
      </c>
      <c r="B2198" s="357" t="s">
        <v>2171</v>
      </c>
      <c r="C2198" s="357" t="s">
        <v>131</v>
      </c>
      <c r="D2198" s="357" t="s">
        <v>350</v>
      </c>
      <c r="E2198" s="353">
        <v>5.36</v>
      </c>
      <c r="F2198" s="77"/>
    </row>
    <row r="2199" spans="1:6" ht="13.5">
      <c r="A2199" s="353">
        <v>92797</v>
      </c>
      <c r="B2199" s="357" t="s">
        <v>2172</v>
      </c>
      <c r="C2199" s="357" t="s">
        <v>131</v>
      </c>
      <c r="D2199" s="357" t="s">
        <v>350</v>
      </c>
      <c r="E2199" s="353">
        <v>5.13</v>
      </c>
      <c r="F2199" s="77"/>
    </row>
    <row r="2200" spans="1:6" ht="13.5">
      <c r="A2200" s="353">
        <v>92798</v>
      </c>
      <c r="B2200" s="357" t="s">
        <v>2173</v>
      </c>
      <c r="C2200" s="357" t="s">
        <v>131</v>
      </c>
      <c r="D2200" s="357" t="s">
        <v>350</v>
      </c>
      <c r="E2200" s="353">
        <v>5.9</v>
      </c>
      <c r="F2200" s="77"/>
    </row>
    <row r="2201" spans="1:6" ht="13.5">
      <c r="A2201" s="353">
        <v>92799</v>
      </c>
      <c r="B2201" s="357" t="s">
        <v>2174</v>
      </c>
      <c r="C2201" s="357" t="s">
        <v>131</v>
      </c>
      <c r="D2201" s="357" t="s">
        <v>350</v>
      </c>
      <c r="E2201" s="353">
        <v>6.96</v>
      </c>
      <c r="F2201" s="77"/>
    </row>
    <row r="2202" spans="1:6" ht="13.5">
      <c r="A2202" s="353">
        <v>92800</v>
      </c>
      <c r="B2202" s="357" t="s">
        <v>2175</v>
      </c>
      <c r="C2202" s="357" t="s">
        <v>131</v>
      </c>
      <c r="D2202" s="357" t="s">
        <v>350</v>
      </c>
      <c r="E2202" s="353">
        <v>6.34</v>
      </c>
      <c r="F2202" s="77"/>
    </row>
    <row r="2203" spans="1:6" ht="13.5">
      <c r="A2203" s="353">
        <v>92801</v>
      </c>
      <c r="B2203" s="357" t="s">
        <v>2176</v>
      </c>
      <c r="C2203" s="357" t="s">
        <v>131</v>
      </c>
      <c r="D2203" s="357" t="s">
        <v>350</v>
      </c>
      <c r="E2203" s="353">
        <v>6.16</v>
      </c>
      <c r="F2203" s="77"/>
    </row>
    <row r="2204" spans="1:6" ht="13.5">
      <c r="A2204" s="353">
        <v>92802</v>
      </c>
      <c r="B2204" s="357" t="s">
        <v>2177</v>
      </c>
      <c r="C2204" s="357" t="s">
        <v>131</v>
      </c>
      <c r="D2204" s="357" t="s">
        <v>350</v>
      </c>
      <c r="E2204" s="353">
        <v>6.84</v>
      </c>
      <c r="F2204" s="77"/>
    </row>
    <row r="2205" spans="1:6" ht="13.5">
      <c r="A2205" s="353">
        <v>92803</v>
      </c>
      <c r="B2205" s="357" t="s">
        <v>2178</v>
      </c>
      <c r="C2205" s="357" t="s">
        <v>131</v>
      </c>
      <c r="D2205" s="357" t="s">
        <v>350</v>
      </c>
      <c r="E2205" s="353">
        <v>5.73</v>
      </c>
      <c r="F2205" s="77"/>
    </row>
    <row r="2206" spans="1:6" ht="13.5">
      <c r="A2206" s="353">
        <v>92804</v>
      </c>
      <c r="B2206" s="357" t="s">
        <v>2179</v>
      </c>
      <c r="C2206" s="357" t="s">
        <v>131</v>
      </c>
      <c r="D2206" s="357" t="s">
        <v>350</v>
      </c>
      <c r="E2206" s="353">
        <v>5.38</v>
      </c>
      <c r="F2206" s="77"/>
    </row>
    <row r="2207" spans="1:6" ht="13.5">
      <c r="A2207" s="353">
        <v>92805</v>
      </c>
      <c r="B2207" s="357" t="s">
        <v>2180</v>
      </c>
      <c r="C2207" s="357" t="s">
        <v>131</v>
      </c>
      <c r="D2207" s="357" t="s">
        <v>350</v>
      </c>
      <c r="E2207" s="353">
        <v>5.34</v>
      </c>
      <c r="F2207" s="77"/>
    </row>
    <row r="2208" spans="1:6" ht="13.5">
      <c r="A2208" s="353">
        <v>92806</v>
      </c>
      <c r="B2208" s="357" t="s">
        <v>2181</v>
      </c>
      <c r="C2208" s="357" t="s">
        <v>131</v>
      </c>
      <c r="D2208" s="357" t="s">
        <v>350</v>
      </c>
      <c r="E2208" s="353">
        <v>5.12</v>
      </c>
      <c r="F2208" s="77"/>
    </row>
    <row r="2209" spans="1:6" ht="13.5">
      <c r="A2209" s="353">
        <v>92875</v>
      </c>
      <c r="B2209" s="357" t="s">
        <v>2182</v>
      </c>
      <c r="C2209" s="357" t="s">
        <v>131</v>
      </c>
      <c r="D2209" s="357" t="s">
        <v>350</v>
      </c>
      <c r="E2209" s="353">
        <v>6.88</v>
      </c>
      <c r="F2209" s="77"/>
    </row>
    <row r="2210" spans="1:6" ht="13.5">
      <c r="A2210" s="353">
        <v>92876</v>
      </c>
      <c r="B2210" s="357" t="s">
        <v>2183</v>
      </c>
      <c r="C2210" s="357" t="s">
        <v>131</v>
      </c>
      <c r="D2210" s="357" t="s">
        <v>350</v>
      </c>
      <c r="E2210" s="353">
        <v>6.7</v>
      </c>
      <c r="F2210" s="77"/>
    </row>
    <row r="2211" spans="1:6" ht="13.5">
      <c r="A2211" s="353">
        <v>92877</v>
      </c>
      <c r="B2211" s="357" t="s">
        <v>2184</v>
      </c>
      <c r="C2211" s="357" t="s">
        <v>131</v>
      </c>
      <c r="D2211" s="357" t="s">
        <v>350</v>
      </c>
      <c r="E2211" s="353">
        <v>6.12</v>
      </c>
      <c r="F2211" s="77"/>
    </row>
    <row r="2212" spans="1:6" ht="13.5">
      <c r="A2212" s="353">
        <v>92878</v>
      </c>
      <c r="B2212" s="357" t="s">
        <v>2185</v>
      </c>
      <c r="C2212" s="357" t="s">
        <v>131</v>
      </c>
      <c r="D2212" s="357" t="s">
        <v>350</v>
      </c>
      <c r="E2212" s="353">
        <v>6.08</v>
      </c>
      <c r="F2212" s="77"/>
    </row>
    <row r="2213" spans="1:6" ht="13.5">
      <c r="A2213" s="353">
        <v>92879</v>
      </c>
      <c r="B2213" s="357" t="s">
        <v>2186</v>
      </c>
      <c r="C2213" s="357" t="s">
        <v>131</v>
      </c>
      <c r="D2213" s="357" t="s">
        <v>350</v>
      </c>
      <c r="E2213" s="353">
        <v>6.01</v>
      </c>
      <c r="F2213" s="77"/>
    </row>
    <row r="2214" spans="1:6" ht="13.5">
      <c r="A2214" s="353">
        <v>92880</v>
      </c>
      <c r="B2214" s="357" t="s">
        <v>2187</v>
      </c>
      <c r="C2214" s="357" t="s">
        <v>131</v>
      </c>
      <c r="D2214" s="357" t="s">
        <v>350</v>
      </c>
      <c r="E2214" s="353">
        <v>6.15</v>
      </c>
      <c r="F2214" s="77"/>
    </row>
    <row r="2215" spans="1:6" ht="13.5">
      <c r="A2215" s="353">
        <v>92881</v>
      </c>
      <c r="B2215" s="357" t="s">
        <v>2188</v>
      </c>
      <c r="C2215" s="357" t="s">
        <v>131</v>
      </c>
      <c r="D2215" s="357" t="s">
        <v>350</v>
      </c>
      <c r="E2215" s="353">
        <v>6.13</v>
      </c>
      <c r="F2215" s="77"/>
    </row>
    <row r="2216" spans="1:6" ht="13.5">
      <c r="A2216" s="353">
        <v>92882</v>
      </c>
      <c r="B2216" s="357" t="s">
        <v>2189</v>
      </c>
      <c r="C2216" s="357" t="s">
        <v>131</v>
      </c>
      <c r="D2216" s="357" t="s">
        <v>350</v>
      </c>
      <c r="E2216" s="353">
        <v>9</v>
      </c>
      <c r="F2216" s="77"/>
    </row>
    <row r="2217" spans="1:6" ht="13.5">
      <c r="A2217" s="353">
        <v>92883</v>
      </c>
      <c r="B2217" s="357" t="s">
        <v>2190</v>
      </c>
      <c r="C2217" s="357" t="s">
        <v>131</v>
      </c>
      <c r="D2217" s="357" t="s">
        <v>350</v>
      </c>
      <c r="E2217" s="353">
        <v>8.36</v>
      </c>
      <c r="F2217" s="77"/>
    </row>
    <row r="2218" spans="1:6" ht="13.5">
      <c r="A2218" s="353">
        <v>92884</v>
      </c>
      <c r="B2218" s="357" t="s">
        <v>2191</v>
      </c>
      <c r="C2218" s="357" t="s">
        <v>131</v>
      </c>
      <c r="D2218" s="357" t="s">
        <v>350</v>
      </c>
      <c r="E2218" s="353">
        <v>7.44</v>
      </c>
      <c r="F2218" s="77"/>
    </row>
    <row r="2219" spans="1:6" ht="13.5">
      <c r="A2219" s="353">
        <v>92885</v>
      </c>
      <c r="B2219" s="357" t="s">
        <v>2192</v>
      </c>
      <c r="C2219" s="357" t="s">
        <v>131</v>
      </c>
      <c r="D2219" s="357" t="s">
        <v>350</v>
      </c>
      <c r="E2219" s="353">
        <v>7.11</v>
      </c>
      <c r="F2219" s="77"/>
    </row>
    <row r="2220" spans="1:6" ht="13.5">
      <c r="A2220" s="353">
        <v>92886</v>
      </c>
      <c r="B2220" s="357" t="s">
        <v>2193</v>
      </c>
      <c r="C2220" s="357" t="s">
        <v>131</v>
      </c>
      <c r="D2220" s="357" t="s">
        <v>350</v>
      </c>
      <c r="E2220" s="353">
        <v>6.81</v>
      </c>
      <c r="F2220" s="77"/>
    </row>
    <row r="2221" spans="1:6" ht="13.5">
      <c r="A2221" s="353">
        <v>92887</v>
      </c>
      <c r="B2221" s="357" t="s">
        <v>2194</v>
      </c>
      <c r="C2221" s="357" t="s">
        <v>131</v>
      </c>
      <c r="D2221" s="357" t="s">
        <v>350</v>
      </c>
      <c r="E2221" s="353">
        <v>6.78</v>
      </c>
      <c r="F2221" s="77"/>
    </row>
    <row r="2222" spans="1:6" ht="13.5">
      <c r="A2222" s="353">
        <v>92888</v>
      </c>
      <c r="B2222" s="357" t="s">
        <v>2195</v>
      </c>
      <c r="C2222" s="357" t="s">
        <v>131</v>
      </c>
      <c r="D2222" s="357" t="s">
        <v>350</v>
      </c>
      <c r="E2222" s="353">
        <v>6.61</v>
      </c>
      <c r="F2222" s="77"/>
    </row>
    <row r="2223" spans="1:6" ht="13.5">
      <c r="A2223" s="353">
        <v>92915</v>
      </c>
      <c r="B2223" s="357" t="s">
        <v>2196</v>
      </c>
      <c r="C2223" s="357" t="s">
        <v>131</v>
      </c>
      <c r="D2223" s="357" t="s">
        <v>350</v>
      </c>
      <c r="E2223" s="353">
        <v>10.23</v>
      </c>
      <c r="F2223" s="77"/>
    </row>
    <row r="2224" spans="1:6" ht="13.5">
      <c r="A2224" s="353">
        <v>92916</v>
      </c>
      <c r="B2224" s="357" t="s">
        <v>2197</v>
      </c>
      <c r="C2224" s="357" t="s">
        <v>131</v>
      </c>
      <c r="D2224" s="357" t="s">
        <v>350</v>
      </c>
      <c r="E2224" s="353">
        <v>9.16</v>
      </c>
      <c r="F2224" s="77"/>
    </row>
    <row r="2225" spans="1:6" ht="13.5">
      <c r="A2225" s="353">
        <v>92917</v>
      </c>
      <c r="B2225" s="357" t="s">
        <v>2198</v>
      </c>
      <c r="C2225" s="357" t="s">
        <v>131</v>
      </c>
      <c r="D2225" s="357" t="s">
        <v>350</v>
      </c>
      <c r="E2225" s="353">
        <v>9.11</v>
      </c>
      <c r="F2225" s="77"/>
    </row>
    <row r="2226" spans="1:6" ht="13.5">
      <c r="A2226" s="353">
        <v>92919</v>
      </c>
      <c r="B2226" s="357" t="s">
        <v>2199</v>
      </c>
      <c r="C2226" s="357" t="s">
        <v>131</v>
      </c>
      <c r="D2226" s="357" t="s">
        <v>350</v>
      </c>
      <c r="E2226" s="353">
        <v>7.5</v>
      </c>
      <c r="F2226" s="77"/>
    </row>
    <row r="2227" spans="1:6" ht="13.5">
      <c r="A2227" s="353">
        <v>92921</v>
      </c>
      <c r="B2227" s="357" t="s">
        <v>2200</v>
      </c>
      <c r="C2227" s="357" t="s">
        <v>131</v>
      </c>
      <c r="D2227" s="357" t="s">
        <v>350</v>
      </c>
      <c r="E2227" s="353">
        <v>6.74</v>
      </c>
      <c r="F2227" s="77"/>
    </row>
    <row r="2228" spans="1:6" ht="13.5">
      <c r="A2228" s="353">
        <v>92922</v>
      </c>
      <c r="B2228" s="357" t="s">
        <v>2201</v>
      </c>
      <c r="C2228" s="357" t="s">
        <v>131</v>
      </c>
      <c r="D2228" s="357" t="s">
        <v>350</v>
      </c>
      <c r="E2228" s="353">
        <v>6.34</v>
      </c>
      <c r="F2228" s="77"/>
    </row>
    <row r="2229" spans="1:6" ht="13.5">
      <c r="A2229" s="353">
        <v>92923</v>
      </c>
      <c r="B2229" s="357" t="s">
        <v>2202</v>
      </c>
      <c r="C2229" s="357" t="s">
        <v>131</v>
      </c>
      <c r="D2229" s="357" t="s">
        <v>350</v>
      </c>
      <c r="E2229" s="353">
        <v>5.88</v>
      </c>
      <c r="F2229" s="77"/>
    </row>
    <row r="2230" spans="1:6" ht="13.5">
      <c r="A2230" s="353">
        <v>92924</v>
      </c>
      <c r="B2230" s="357" t="s">
        <v>2203</v>
      </c>
      <c r="C2230" s="357" t="s">
        <v>131</v>
      </c>
      <c r="D2230" s="357" t="s">
        <v>350</v>
      </c>
      <c r="E2230" s="353">
        <v>6.46</v>
      </c>
      <c r="F2230" s="77"/>
    </row>
    <row r="2231" spans="1:6" ht="13.5">
      <c r="A2231" s="353">
        <v>95445</v>
      </c>
      <c r="B2231" s="357" t="s">
        <v>2204</v>
      </c>
      <c r="C2231" s="357" t="s">
        <v>131</v>
      </c>
      <c r="D2231" s="357" t="s">
        <v>350</v>
      </c>
      <c r="E2231" s="353">
        <v>5.43</v>
      </c>
      <c r="F2231" s="77"/>
    </row>
    <row r="2232" spans="1:6" ht="13.5">
      <c r="A2232" s="353">
        <v>95446</v>
      </c>
      <c r="B2232" s="357" t="s">
        <v>2205</v>
      </c>
      <c r="C2232" s="357" t="s">
        <v>131</v>
      </c>
      <c r="D2232" s="357" t="s">
        <v>350</v>
      </c>
      <c r="E2232" s="353">
        <v>5.59</v>
      </c>
      <c r="F2232" s="77"/>
    </row>
    <row r="2233" spans="1:6" ht="13.5">
      <c r="A2233" s="353">
        <v>95576</v>
      </c>
      <c r="B2233" s="357" t="s">
        <v>2206</v>
      </c>
      <c r="C2233" s="357" t="s">
        <v>131</v>
      </c>
      <c r="D2233" s="357" t="s">
        <v>350</v>
      </c>
      <c r="E2233" s="353">
        <v>8.69</v>
      </c>
      <c r="F2233" s="77"/>
    </row>
    <row r="2234" spans="1:6" ht="13.5">
      <c r="A2234" s="353">
        <v>95577</v>
      </c>
      <c r="B2234" s="357" t="s">
        <v>2207</v>
      </c>
      <c r="C2234" s="357" t="s">
        <v>131</v>
      </c>
      <c r="D2234" s="357" t="s">
        <v>350</v>
      </c>
      <c r="E2234" s="353">
        <v>7.24</v>
      </c>
      <c r="F2234" s="77"/>
    </row>
    <row r="2235" spans="1:6" ht="13.5">
      <c r="A2235" s="353">
        <v>95578</v>
      </c>
      <c r="B2235" s="357" t="s">
        <v>2208</v>
      </c>
      <c r="C2235" s="357" t="s">
        <v>131</v>
      </c>
      <c r="D2235" s="357" t="s">
        <v>350</v>
      </c>
      <c r="E2235" s="353">
        <v>6.65</v>
      </c>
      <c r="F2235" s="77"/>
    </row>
    <row r="2236" spans="1:6" ht="13.5">
      <c r="A2236" s="353">
        <v>95579</v>
      </c>
      <c r="B2236" s="357" t="s">
        <v>2209</v>
      </c>
      <c r="C2236" s="357" t="s">
        <v>131</v>
      </c>
      <c r="D2236" s="357" t="s">
        <v>350</v>
      </c>
      <c r="E2236" s="353">
        <v>6.36</v>
      </c>
      <c r="F2236" s="77"/>
    </row>
    <row r="2237" spans="1:6" ht="13.5">
      <c r="A2237" s="353">
        <v>95580</v>
      </c>
      <c r="B2237" s="357" t="s">
        <v>2210</v>
      </c>
      <c r="C2237" s="357" t="s">
        <v>131</v>
      </c>
      <c r="D2237" s="357" t="s">
        <v>350</v>
      </c>
      <c r="E2237" s="353">
        <v>5.98</v>
      </c>
      <c r="F2237" s="77"/>
    </row>
    <row r="2238" spans="1:6" ht="13.5">
      <c r="A2238" s="353">
        <v>95581</v>
      </c>
      <c r="B2238" s="357" t="s">
        <v>2211</v>
      </c>
      <c r="C2238" s="357" t="s">
        <v>131</v>
      </c>
      <c r="D2238" s="357" t="s">
        <v>350</v>
      </c>
      <c r="E2238" s="353">
        <v>6.63</v>
      </c>
      <c r="F2238" s="77"/>
    </row>
    <row r="2239" spans="1:6" ht="13.5">
      <c r="A2239" s="353">
        <v>95583</v>
      </c>
      <c r="B2239" s="357" t="s">
        <v>2212</v>
      </c>
      <c r="C2239" s="357" t="s">
        <v>131</v>
      </c>
      <c r="D2239" s="357" t="s">
        <v>350</v>
      </c>
      <c r="E2239" s="353">
        <v>10.46</v>
      </c>
      <c r="F2239" s="77"/>
    </row>
    <row r="2240" spans="1:6" ht="13.5">
      <c r="A2240" s="353">
        <v>95584</v>
      </c>
      <c r="B2240" s="357" t="s">
        <v>2213</v>
      </c>
      <c r="C2240" s="357" t="s">
        <v>131</v>
      </c>
      <c r="D2240" s="357" t="s">
        <v>350</v>
      </c>
      <c r="E2240" s="353">
        <v>8.81</v>
      </c>
      <c r="F2240" s="77"/>
    </row>
    <row r="2241" spans="1:6" ht="13.5">
      <c r="A2241" s="353">
        <v>95585</v>
      </c>
      <c r="B2241" s="357" t="s">
        <v>2214</v>
      </c>
      <c r="C2241" s="357" t="s">
        <v>131</v>
      </c>
      <c r="D2241" s="357" t="s">
        <v>350</v>
      </c>
      <c r="E2241" s="353">
        <v>8.99</v>
      </c>
      <c r="F2241" s="77"/>
    </row>
    <row r="2242" spans="1:6" ht="13.5">
      <c r="A2242" s="353">
        <v>95586</v>
      </c>
      <c r="B2242" s="357" t="s">
        <v>2215</v>
      </c>
      <c r="C2242" s="357" t="s">
        <v>131</v>
      </c>
      <c r="D2242" s="357" t="s">
        <v>350</v>
      </c>
      <c r="E2242" s="353">
        <v>7.48</v>
      </c>
      <c r="F2242" s="77"/>
    </row>
    <row r="2243" spans="1:6" ht="13.5">
      <c r="A2243" s="353">
        <v>95587</v>
      </c>
      <c r="B2243" s="357" t="s">
        <v>2216</v>
      </c>
      <c r="C2243" s="357" t="s">
        <v>131</v>
      </c>
      <c r="D2243" s="357" t="s">
        <v>350</v>
      </c>
      <c r="E2243" s="353">
        <v>6.84</v>
      </c>
      <c r="F2243" s="77"/>
    </row>
    <row r="2244" spans="1:6" ht="13.5">
      <c r="A2244" s="353">
        <v>95588</v>
      </c>
      <c r="B2244" s="357" t="s">
        <v>2217</v>
      </c>
      <c r="C2244" s="357" t="s">
        <v>131</v>
      </c>
      <c r="D2244" s="357" t="s">
        <v>350</v>
      </c>
      <c r="E2244" s="353">
        <v>6.51</v>
      </c>
      <c r="F2244" s="77"/>
    </row>
    <row r="2245" spans="1:6" ht="13.5">
      <c r="A2245" s="353">
        <v>95589</v>
      </c>
      <c r="B2245" s="357" t="s">
        <v>2218</v>
      </c>
      <c r="C2245" s="357" t="s">
        <v>131</v>
      </c>
      <c r="D2245" s="357" t="s">
        <v>350</v>
      </c>
      <c r="E2245" s="353">
        <v>6.11</v>
      </c>
      <c r="F2245" s="77"/>
    </row>
    <row r="2246" spans="1:6" ht="13.5">
      <c r="A2246" s="353">
        <v>95590</v>
      </c>
      <c r="B2246" s="357" t="s">
        <v>2219</v>
      </c>
      <c r="C2246" s="357" t="s">
        <v>131</v>
      </c>
      <c r="D2246" s="357" t="s">
        <v>350</v>
      </c>
      <c r="E2246" s="353">
        <v>6.74</v>
      </c>
      <c r="F2246" s="77"/>
    </row>
    <row r="2247" spans="1:6" ht="13.5">
      <c r="A2247" s="353">
        <v>95592</v>
      </c>
      <c r="B2247" s="357" t="s">
        <v>2220</v>
      </c>
      <c r="C2247" s="357" t="s">
        <v>131</v>
      </c>
      <c r="D2247" s="357" t="s">
        <v>350</v>
      </c>
      <c r="E2247" s="353">
        <v>12.66</v>
      </c>
      <c r="F2247" s="77"/>
    </row>
    <row r="2248" spans="1:6" ht="13.5">
      <c r="A2248" s="353">
        <v>95593</v>
      </c>
      <c r="B2248" s="357" t="s">
        <v>2221</v>
      </c>
      <c r="C2248" s="357" t="s">
        <v>131</v>
      </c>
      <c r="D2248" s="357" t="s">
        <v>350</v>
      </c>
      <c r="E2248" s="353">
        <v>10.17</v>
      </c>
      <c r="F2248" s="77"/>
    </row>
    <row r="2249" spans="1:6" ht="13.5">
      <c r="A2249" s="353">
        <v>95943</v>
      </c>
      <c r="B2249" s="357" t="s">
        <v>2222</v>
      </c>
      <c r="C2249" s="357" t="s">
        <v>131</v>
      </c>
      <c r="D2249" s="357" t="s">
        <v>350</v>
      </c>
      <c r="E2249" s="353">
        <v>13.28</v>
      </c>
      <c r="F2249" s="77"/>
    </row>
    <row r="2250" spans="1:6" ht="13.5">
      <c r="A2250" s="353">
        <v>95944</v>
      </c>
      <c r="B2250" s="357" t="s">
        <v>2223</v>
      </c>
      <c r="C2250" s="357" t="s">
        <v>131</v>
      </c>
      <c r="D2250" s="357" t="s">
        <v>350</v>
      </c>
      <c r="E2250" s="353">
        <v>11.84</v>
      </c>
      <c r="F2250" s="77"/>
    </row>
    <row r="2251" spans="1:6" ht="13.5">
      <c r="A2251" s="353">
        <v>95945</v>
      </c>
      <c r="B2251" s="357" t="s">
        <v>2224</v>
      </c>
      <c r="C2251" s="357" t="s">
        <v>131</v>
      </c>
      <c r="D2251" s="357" t="s">
        <v>350</v>
      </c>
      <c r="E2251" s="353">
        <v>10.33</v>
      </c>
      <c r="F2251" s="77"/>
    </row>
    <row r="2252" spans="1:6" ht="13.5">
      <c r="A2252" s="353">
        <v>95946</v>
      </c>
      <c r="B2252" s="357" t="s">
        <v>2225</v>
      </c>
      <c r="C2252" s="357" t="s">
        <v>131</v>
      </c>
      <c r="D2252" s="357" t="s">
        <v>350</v>
      </c>
      <c r="E2252" s="353">
        <v>7.76</v>
      </c>
      <c r="F2252" s="77"/>
    </row>
    <row r="2253" spans="1:6" ht="13.5">
      <c r="A2253" s="353">
        <v>95947</v>
      </c>
      <c r="B2253" s="357" t="s">
        <v>2226</v>
      </c>
      <c r="C2253" s="357" t="s">
        <v>131</v>
      </c>
      <c r="D2253" s="357" t="s">
        <v>350</v>
      </c>
      <c r="E2253" s="353">
        <v>6.47</v>
      </c>
      <c r="F2253" s="77"/>
    </row>
    <row r="2254" spans="1:6" ht="13.5">
      <c r="A2254" s="353">
        <v>95948</v>
      </c>
      <c r="B2254" s="357" t="s">
        <v>2227</v>
      </c>
      <c r="C2254" s="357" t="s">
        <v>131</v>
      </c>
      <c r="D2254" s="357" t="s">
        <v>350</v>
      </c>
      <c r="E2254" s="353">
        <v>5.79</v>
      </c>
      <c r="F2254" s="77"/>
    </row>
    <row r="2255" spans="1:6" ht="13.5">
      <c r="A2255" s="353">
        <v>96544</v>
      </c>
      <c r="B2255" s="357" t="s">
        <v>2228</v>
      </c>
      <c r="C2255" s="357" t="s">
        <v>131</v>
      </c>
      <c r="D2255" s="357" t="s">
        <v>350</v>
      </c>
      <c r="E2255" s="353">
        <v>9.81</v>
      </c>
      <c r="F2255" s="77"/>
    </row>
    <row r="2256" spans="1:6" ht="13.5">
      <c r="A2256" s="353">
        <v>96545</v>
      </c>
      <c r="B2256" s="357" t="s">
        <v>2229</v>
      </c>
      <c r="C2256" s="357" t="s">
        <v>131</v>
      </c>
      <c r="D2256" s="357" t="s">
        <v>350</v>
      </c>
      <c r="E2256" s="353">
        <v>9.64</v>
      </c>
      <c r="F2256" s="77"/>
    </row>
    <row r="2257" spans="1:6" ht="13.5">
      <c r="A2257" s="353">
        <v>96546</v>
      </c>
      <c r="B2257" s="357" t="s">
        <v>2230</v>
      </c>
      <c r="C2257" s="357" t="s">
        <v>131</v>
      </c>
      <c r="D2257" s="357" t="s">
        <v>350</v>
      </c>
      <c r="E2257" s="353">
        <v>7.93</v>
      </c>
      <c r="F2257" s="77"/>
    </row>
    <row r="2258" spans="1:6" ht="13.5">
      <c r="A2258" s="353">
        <v>96547</v>
      </c>
      <c r="B2258" s="357" t="s">
        <v>2231</v>
      </c>
      <c r="C2258" s="357" t="s">
        <v>131</v>
      </c>
      <c r="D2258" s="357" t="s">
        <v>350</v>
      </c>
      <c r="E2258" s="353">
        <v>7.11</v>
      </c>
      <c r="F2258" s="77"/>
    </row>
    <row r="2259" spans="1:6" ht="13.5">
      <c r="A2259" s="353">
        <v>96548</v>
      </c>
      <c r="B2259" s="357" t="s">
        <v>2232</v>
      </c>
      <c r="C2259" s="357" t="s">
        <v>131</v>
      </c>
      <c r="D2259" s="357" t="s">
        <v>350</v>
      </c>
      <c r="E2259" s="353">
        <v>6.67</v>
      </c>
      <c r="F2259" s="77"/>
    </row>
    <row r="2260" spans="1:6" ht="13.5">
      <c r="A2260" s="353">
        <v>96549</v>
      </c>
      <c r="B2260" s="357" t="s">
        <v>2233</v>
      </c>
      <c r="C2260" s="357" t="s">
        <v>131</v>
      </c>
      <c r="D2260" s="357" t="s">
        <v>350</v>
      </c>
      <c r="E2260" s="353">
        <v>6.17</v>
      </c>
      <c r="F2260" s="77"/>
    </row>
    <row r="2261" spans="1:6" ht="13.5">
      <c r="A2261" s="353">
        <v>96550</v>
      </c>
      <c r="B2261" s="357" t="s">
        <v>2234</v>
      </c>
      <c r="C2261" s="357" t="s">
        <v>131</v>
      </c>
      <c r="D2261" s="357" t="s">
        <v>350</v>
      </c>
      <c r="E2261" s="353">
        <v>6.74</v>
      </c>
      <c r="F2261" s="77"/>
    </row>
    <row r="2262" spans="1:6" ht="13.5">
      <c r="A2262" s="353">
        <v>40780</v>
      </c>
      <c r="B2262" s="357" t="s">
        <v>2235</v>
      </c>
      <c r="C2262" s="357" t="s">
        <v>132</v>
      </c>
      <c r="D2262" s="357" t="s">
        <v>350</v>
      </c>
      <c r="E2262" s="353">
        <v>7.61</v>
      </c>
      <c r="F2262" s="77"/>
    </row>
    <row r="2263" spans="1:6" ht="13.5">
      <c r="A2263" s="353" t="s">
        <v>6400</v>
      </c>
      <c r="B2263" s="357" t="s">
        <v>50</v>
      </c>
      <c r="C2263" s="357" t="s">
        <v>136</v>
      </c>
      <c r="D2263" s="357" t="s">
        <v>270</v>
      </c>
      <c r="E2263" s="353">
        <v>83.72</v>
      </c>
      <c r="F2263" s="77"/>
    </row>
    <row r="2264" spans="1:6" ht="13.5">
      <c r="A2264" s="353">
        <v>89993</v>
      </c>
      <c r="B2264" s="357" t="s">
        <v>2236</v>
      </c>
      <c r="C2264" s="357" t="s">
        <v>136</v>
      </c>
      <c r="D2264" s="357" t="s">
        <v>270</v>
      </c>
      <c r="E2264" s="353">
        <v>575.29999999999995</v>
      </c>
      <c r="F2264" s="77"/>
    </row>
    <row r="2265" spans="1:6" ht="13.5">
      <c r="A2265" s="353">
        <v>89994</v>
      </c>
      <c r="B2265" s="357" t="s">
        <v>2237</v>
      </c>
      <c r="C2265" s="357" t="s">
        <v>136</v>
      </c>
      <c r="D2265" s="357" t="s">
        <v>270</v>
      </c>
      <c r="E2265" s="353">
        <v>491.52</v>
      </c>
      <c r="F2265" s="77"/>
    </row>
    <row r="2266" spans="1:6" ht="13.5">
      <c r="A2266" s="353">
        <v>89995</v>
      </c>
      <c r="B2266" s="357" t="s">
        <v>2238</v>
      </c>
      <c r="C2266" s="357" t="s">
        <v>136</v>
      </c>
      <c r="D2266" s="357" t="s">
        <v>270</v>
      </c>
      <c r="E2266" s="353">
        <v>553.87</v>
      </c>
      <c r="F2266" s="77"/>
    </row>
    <row r="2267" spans="1:6" ht="13.5">
      <c r="A2267" s="353">
        <v>90278</v>
      </c>
      <c r="B2267" s="357" t="s">
        <v>2239</v>
      </c>
      <c r="C2267" s="357" t="s">
        <v>136</v>
      </c>
      <c r="D2267" s="357" t="s">
        <v>270</v>
      </c>
      <c r="E2267" s="353">
        <v>290.58999999999997</v>
      </c>
      <c r="F2267" s="77"/>
    </row>
    <row r="2268" spans="1:6" ht="13.5">
      <c r="A2268" s="353">
        <v>90279</v>
      </c>
      <c r="B2268" s="357" t="s">
        <v>2240</v>
      </c>
      <c r="C2268" s="357" t="s">
        <v>136</v>
      </c>
      <c r="D2268" s="357" t="s">
        <v>270</v>
      </c>
      <c r="E2268" s="353">
        <v>310.76</v>
      </c>
      <c r="F2268" s="77"/>
    </row>
    <row r="2269" spans="1:6" ht="13.5">
      <c r="A2269" s="353">
        <v>90280</v>
      </c>
      <c r="B2269" s="357" t="s">
        <v>2241</v>
      </c>
      <c r="C2269" s="357" t="s">
        <v>136</v>
      </c>
      <c r="D2269" s="357" t="s">
        <v>270</v>
      </c>
      <c r="E2269" s="353">
        <v>344.41</v>
      </c>
      <c r="F2269" s="77"/>
    </row>
    <row r="2270" spans="1:6" ht="13.5">
      <c r="A2270" s="353">
        <v>90281</v>
      </c>
      <c r="B2270" s="357" t="s">
        <v>2242</v>
      </c>
      <c r="C2270" s="357" t="s">
        <v>136</v>
      </c>
      <c r="D2270" s="357" t="s">
        <v>270</v>
      </c>
      <c r="E2270" s="353">
        <v>394.98</v>
      </c>
      <c r="F2270" s="77"/>
    </row>
    <row r="2271" spans="1:6" ht="13.5">
      <c r="A2271" s="353">
        <v>90282</v>
      </c>
      <c r="B2271" s="357" t="s">
        <v>2243</v>
      </c>
      <c r="C2271" s="357" t="s">
        <v>136</v>
      </c>
      <c r="D2271" s="357" t="s">
        <v>270</v>
      </c>
      <c r="E2271" s="353">
        <v>290.56</v>
      </c>
      <c r="F2271" s="77"/>
    </row>
    <row r="2272" spans="1:6" ht="13.5">
      <c r="A2272" s="353">
        <v>90283</v>
      </c>
      <c r="B2272" s="357" t="s">
        <v>2244</v>
      </c>
      <c r="C2272" s="357" t="s">
        <v>136</v>
      </c>
      <c r="D2272" s="357" t="s">
        <v>270</v>
      </c>
      <c r="E2272" s="353">
        <v>311.19</v>
      </c>
      <c r="F2272" s="77"/>
    </row>
    <row r="2273" spans="1:6" ht="13.5">
      <c r="A2273" s="353">
        <v>90284</v>
      </c>
      <c r="B2273" s="357" t="s">
        <v>2245</v>
      </c>
      <c r="C2273" s="357" t="s">
        <v>136</v>
      </c>
      <c r="D2273" s="357" t="s">
        <v>270</v>
      </c>
      <c r="E2273" s="353">
        <v>346.95</v>
      </c>
      <c r="F2273" s="77"/>
    </row>
    <row r="2274" spans="1:6" ht="13.5">
      <c r="A2274" s="353">
        <v>90285</v>
      </c>
      <c r="B2274" s="357" t="s">
        <v>2246</v>
      </c>
      <c r="C2274" s="357" t="s">
        <v>136</v>
      </c>
      <c r="D2274" s="357" t="s">
        <v>270</v>
      </c>
      <c r="E2274" s="353">
        <v>399.24</v>
      </c>
      <c r="F2274" s="77"/>
    </row>
    <row r="2275" spans="1:6" ht="13.5">
      <c r="A2275" s="353">
        <v>90853</v>
      </c>
      <c r="B2275" s="357" t="s">
        <v>7316</v>
      </c>
      <c r="C2275" s="357" t="s">
        <v>136</v>
      </c>
      <c r="D2275" s="357" t="s">
        <v>270</v>
      </c>
      <c r="E2275" s="353">
        <v>360.97</v>
      </c>
      <c r="F2275" s="77"/>
    </row>
    <row r="2276" spans="1:6" ht="13.5">
      <c r="A2276" s="353">
        <v>90854</v>
      </c>
      <c r="B2276" s="357" t="s">
        <v>7317</v>
      </c>
      <c r="C2276" s="357" t="s">
        <v>136</v>
      </c>
      <c r="D2276" s="357" t="s">
        <v>270</v>
      </c>
      <c r="E2276" s="353">
        <v>349.99</v>
      </c>
      <c r="F2276" s="77"/>
    </row>
    <row r="2277" spans="1:6" ht="13.5">
      <c r="A2277" s="353">
        <v>90855</v>
      </c>
      <c r="B2277" s="357" t="s">
        <v>7318</v>
      </c>
      <c r="C2277" s="357" t="s">
        <v>136</v>
      </c>
      <c r="D2277" s="357" t="s">
        <v>270</v>
      </c>
      <c r="E2277" s="353">
        <v>382.62</v>
      </c>
      <c r="F2277" s="77"/>
    </row>
    <row r="2278" spans="1:6" ht="13.5">
      <c r="A2278" s="353">
        <v>90856</v>
      </c>
      <c r="B2278" s="357" t="s">
        <v>7319</v>
      </c>
      <c r="C2278" s="357" t="s">
        <v>136</v>
      </c>
      <c r="D2278" s="357" t="s">
        <v>270</v>
      </c>
      <c r="E2278" s="353">
        <v>363.86</v>
      </c>
      <c r="F2278" s="77"/>
    </row>
    <row r="2279" spans="1:6" ht="13.5">
      <c r="A2279" s="353">
        <v>90857</v>
      </c>
      <c r="B2279" s="357" t="s">
        <v>7320</v>
      </c>
      <c r="C2279" s="357" t="s">
        <v>136</v>
      </c>
      <c r="D2279" s="357" t="s">
        <v>270</v>
      </c>
      <c r="E2279" s="353">
        <v>351.9</v>
      </c>
      <c r="F2279" s="77"/>
    </row>
    <row r="2280" spans="1:6" ht="13.5">
      <c r="A2280" s="353">
        <v>90858</v>
      </c>
      <c r="B2280" s="357" t="s">
        <v>7321</v>
      </c>
      <c r="C2280" s="357" t="s">
        <v>136</v>
      </c>
      <c r="D2280" s="357" t="s">
        <v>270</v>
      </c>
      <c r="E2280" s="353">
        <v>395.79</v>
      </c>
      <c r="F2280" s="77"/>
    </row>
    <row r="2281" spans="1:6" ht="13.5">
      <c r="A2281" s="353">
        <v>90859</v>
      </c>
      <c r="B2281" s="357" t="s">
        <v>7322</v>
      </c>
      <c r="C2281" s="357" t="s">
        <v>136</v>
      </c>
      <c r="D2281" s="357" t="s">
        <v>350</v>
      </c>
      <c r="E2281" s="353">
        <v>344.09</v>
      </c>
      <c r="F2281" s="77"/>
    </row>
    <row r="2282" spans="1:6" ht="13.5">
      <c r="A2282" s="353">
        <v>90860</v>
      </c>
      <c r="B2282" s="357" t="s">
        <v>7323</v>
      </c>
      <c r="C2282" s="357" t="s">
        <v>136</v>
      </c>
      <c r="D2282" s="357" t="s">
        <v>350</v>
      </c>
      <c r="E2282" s="353">
        <v>348.08</v>
      </c>
      <c r="F2282" s="77"/>
    </row>
    <row r="2283" spans="1:6" ht="13.5">
      <c r="A2283" s="353">
        <v>90861</v>
      </c>
      <c r="B2283" s="357" t="s">
        <v>7324</v>
      </c>
      <c r="C2283" s="357" t="s">
        <v>136</v>
      </c>
      <c r="D2283" s="357" t="s">
        <v>270</v>
      </c>
      <c r="E2283" s="353">
        <v>355.25</v>
      </c>
      <c r="F2283" s="77"/>
    </row>
    <row r="2284" spans="1:6" ht="13.5">
      <c r="A2284" s="353">
        <v>90862</v>
      </c>
      <c r="B2284" s="357" t="s">
        <v>7325</v>
      </c>
      <c r="C2284" s="357" t="s">
        <v>136</v>
      </c>
      <c r="D2284" s="357" t="s">
        <v>350</v>
      </c>
      <c r="E2284" s="353">
        <v>323.45</v>
      </c>
      <c r="F2284" s="77"/>
    </row>
    <row r="2285" spans="1:6" ht="13.5">
      <c r="A2285" s="353">
        <v>92718</v>
      </c>
      <c r="B2285" s="357" t="s">
        <v>2247</v>
      </c>
      <c r="C2285" s="357" t="s">
        <v>136</v>
      </c>
      <c r="D2285" s="357" t="s">
        <v>270</v>
      </c>
      <c r="E2285" s="353">
        <v>415.63</v>
      </c>
      <c r="F2285" s="77"/>
    </row>
    <row r="2286" spans="1:6" ht="13.5">
      <c r="A2286" s="353">
        <v>92719</v>
      </c>
      <c r="B2286" s="357" t="s">
        <v>2248</v>
      </c>
      <c r="C2286" s="357" t="s">
        <v>136</v>
      </c>
      <c r="D2286" s="357" t="s">
        <v>270</v>
      </c>
      <c r="E2286" s="353">
        <v>310.48</v>
      </c>
      <c r="F2286" s="77"/>
    </row>
    <row r="2287" spans="1:6" ht="13.5">
      <c r="A2287" s="353">
        <v>92720</v>
      </c>
      <c r="B2287" s="357" t="s">
        <v>2249</v>
      </c>
      <c r="C2287" s="357" t="s">
        <v>136</v>
      </c>
      <c r="D2287" s="357" t="s">
        <v>270</v>
      </c>
      <c r="E2287" s="353">
        <v>354.87</v>
      </c>
      <c r="F2287" s="77"/>
    </row>
    <row r="2288" spans="1:6" ht="13.5">
      <c r="A2288" s="353">
        <v>92721</v>
      </c>
      <c r="B2288" s="357" t="s">
        <v>2250</v>
      </c>
      <c r="C2288" s="357" t="s">
        <v>136</v>
      </c>
      <c r="D2288" s="357" t="s">
        <v>270</v>
      </c>
      <c r="E2288" s="353">
        <v>304.04000000000002</v>
      </c>
      <c r="F2288" s="77"/>
    </row>
    <row r="2289" spans="1:6" ht="13.5">
      <c r="A2289" s="353">
        <v>92722</v>
      </c>
      <c r="B2289" s="357" t="s">
        <v>2251</v>
      </c>
      <c r="C2289" s="357" t="s">
        <v>136</v>
      </c>
      <c r="D2289" s="357" t="s">
        <v>270</v>
      </c>
      <c r="E2289" s="353">
        <v>352.2</v>
      </c>
      <c r="F2289" s="77"/>
    </row>
    <row r="2290" spans="1:6" ht="13.5">
      <c r="A2290" s="353">
        <v>92723</v>
      </c>
      <c r="B2290" s="357" t="s">
        <v>2252</v>
      </c>
      <c r="C2290" s="357" t="s">
        <v>136</v>
      </c>
      <c r="D2290" s="357" t="s">
        <v>270</v>
      </c>
      <c r="E2290" s="353">
        <v>341.85</v>
      </c>
      <c r="F2290" s="77"/>
    </row>
    <row r="2291" spans="1:6" ht="13.5">
      <c r="A2291" s="353">
        <v>92724</v>
      </c>
      <c r="B2291" s="357" t="s">
        <v>2253</v>
      </c>
      <c r="C2291" s="357" t="s">
        <v>136</v>
      </c>
      <c r="D2291" s="357" t="s">
        <v>270</v>
      </c>
      <c r="E2291" s="353">
        <v>339.5</v>
      </c>
      <c r="F2291" s="77"/>
    </row>
    <row r="2292" spans="1:6" ht="13.5">
      <c r="A2292" s="353">
        <v>92725</v>
      </c>
      <c r="B2292" s="357" t="s">
        <v>2254</v>
      </c>
      <c r="C2292" s="357" t="s">
        <v>136</v>
      </c>
      <c r="D2292" s="357" t="s">
        <v>270</v>
      </c>
      <c r="E2292" s="353">
        <v>338.51</v>
      </c>
      <c r="F2292" s="77"/>
    </row>
    <row r="2293" spans="1:6" ht="13.5">
      <c r="A2293" s="353">
        <v>92726</v>
      </c>
      <c r="B2293" s="357" t="s">
        <v>2255</v>
      </c>
      <c r="C2293" s="357" t="s">
        <v>136</v>
      </c>
      <c r="D2293" s="357" t="s">
        <v>270</v>
      </c>
      <c r="E2293" s="353">
        <v>336.86</v>
      </c>
      <c r="F2293" s="77"/>
    </row>
    <row r="2294" spans="1:6" ht="13.5">
      <c r="A2294" s="353">
        <v>92727</v>
      </c>
      <c r="B2294" s="357" t="s">
        <v>2256</v>
      </c>
      <c r="C2294" s="357" t="s">
        <v>136</v>
      </c>
      <c r="D2294" s="357" t="s">
        <v>270</v>
      </c>
      <c r="E2294" s="353">
        <v>366.28</v>
      </c>
      <c r="F2294" s="77"/>
    </row>
    <row r="2295" spans="1:6" ht="13.5">
      <c r="A2295" s="353">
        <v>92728</v>
      </c>
      <c r="B2295" s="357" t="s">
        <v>2257</v>
      </c>
      <c r="C2295" s="357" t="s">
        <v>136</v>
      </c>
      <c r="D2295" s="357" t="s">
        <v>270</v>
      </c>
      <c r="E2295" s="353">
        <v>349.51</v>
      </c>
      <c r="F2295" s="77"/>
    </row>
    <row r="2296" spans="1:6" ht="13.5">
      <c r="A2296" s="353">
        <v>92729</v>
      </c>
      <c r="B2296" s="357" t="s">
        <v>6401</v>
      </c>
      <c r="C2296" s="357" t="s">
        <v>136</v>
      </c>
      <c r="D2296" s="357" t="s">
        <v>270</v>
      </c>
      <c r="E2296" s="353">
        <v>342.42</v>
      </c>
      <c r="F2296" s="77"/>
    </row>
    <row r="2297" spans="1:6" ht="13.5">
      <c r="A2297" s="353">
        <v>92730</v>
      </c>
      <c r="B2297" s="357" t="s">
        <v>2258</v>
      </c>
      <c r="C2297" s="357" t="s">
        <v>136</v>
      </c>
      <c r="D2297" s="357" t="s">
        <v>270</v>
      </c>
      <c r="E2297" s="353">
        <v>330.59</v>
      </c>
      <c r="F2297" s="77"/>
    </row>
    <row r="2298" spans="1:6" ht="13.5">
      <c r="A2298" s="353">
        <v>92731</v>
      </c>
      <c r="B2298" s="357" t="s">
        <v>2259</v>
      </c>
      <c r="C2298" s="357" t="s">
        <v>136</v>
      </c>
      <c r="D2298" s="357" t="s">
        <v>270</v>
      </c>
      <c r="E2298" s="353">
        <v>344.32</v>
      </c>
      <c r="F2298" s="77"/>
    </row>
    <row r="2299" spans="1:6" ht="13.5">
      <c r="A2299" s="353">
        <v>92732</v>
      </c>
      <c r="B2299" s="357" t="s">
        <v>2260</v>
      </c>
      <c r="C2299" s="357" t="s">
        <v>136</v>
      </c>
      <c r="D2299" s="357" t="s">
        <v>270</v>
      </c>
      <c r="E2299" s="353">
        <v>332.82</v>
      </c>
      <c r="F2299" s="77"/>
    </row>
    <row r="2300" spans="1:6" ht="13.5">
      <c r="A2300" s="353">
        <v>92733</v>
      </c>
      <c r="B2300" s="357" t="s">
        <v>2261</v>
      </c>
      <c r="C2300" s="357" t="s">
        <v>136</v>
      </c>
      <c r="D2300" s="357" t="s">
        <v>270</v>
      </c>
      <c r="E2300" s="353">
        <v>327.92</v>
      </c>
      <c r="F2300" s="77"/>
    </row>
    <row r="2301" spans="1:6" ht="13.5">
      <c r="A2301" s="353">
        <v>92734</v>
      </c>
      <c r="B2301" s="357" t="s">
        <v>2262</v>
      </c>
      <c r="C2301" s="357" t="s">
        <v>136</v>
      </c>
      <c r="D2301" s="357" t="s">
        <v>270</v>
      </c>
      <c r="E2301" s="353">
        <v>319.81</v>
      </c>
      <c r="F2301" s="77"/>
    </row>
    <row r="2302" spans="1:6" ht="13.5">
      <c r="A2302" s="353">
        <v>92735</v>
      </c>
      <c r="B2302" s="357" t="s">
        <v>2263</v>
      </c>
      <c r="C2302" s="357" t="s">
        <v>136</v>
      </c>
      <c r="D2302" s="357" t="s">
        <v>270</v>
      </c>
      <c r="E2302" s="353">
        <v>324.36</v>
      </c>
      <c r="F2302" s="77"/>
    </row>
    <row r="2303" spans="1:6" ht="13.5">
      <c r="A2303" s="353">
        <v>92736</v>
      </c>
      <c r="B2303" s="357" t="s">
        <v>2264</v>
      </c>
      <c r="C2303" s="357" t="s">
        <v>136</v>
      </c>
      <c r="D2303" s="357" t="s">
        <v>270</v>
      </c>
      <c r="E2303" s="353">
        <v>315.62</v>
      </c>
      <c r="F2303" s="77"/>
    </row>
    <row r="2304" spans="1:6" ht="13.5">
      <c r="A2304" s="353">
        <v>92739</v>
      </c>
      <c r="B2304" s="357" t="s">
        <v>2265</v>
      </c>
      <c r="C2304" s="357" t="s">
        <v>136</v>
      </c>
      <c r="D2304" s="357" t="s">
        <v>270</v>
      </c>
      <c r="E2304" s="353">
        <v>302.93</v>
      </c>
      <c r="F2304" s="77"/>
    </row>
    <row r="2305" spans="1:6" ht="13.5">
      <c r="A2305" s="353">
        <v>92740</v>
      </c>
      <c r="B2305" s="357" t="s">
        <v>2266</v>
      </c>
      <c r="C2305" s="357" t="s">
        <v>136</v>
      </c>
      <c r="D2305" s="357" t="s">
        <v>270</v>
      </c>
      <c r="E2305" s="353">
        <v>298.58</v>
      </c>
      <c r="F2305" s="77"/>
    </row>
    <row r="2306" spans="1:6" ht="13.5">
      <c r="A2306" s="353">
        <v>92741</v>
      </c>
      <c r="B2306" s="357" t="s">
        <v>2267</v>
      </c>
      <c r="C2306" s="357" t="s">
        <v>136</v>
      </c>
      <c r="D2306" s="357" t="s">
        <v>270</v>
      </c>
      <c r="E2306" s="353">
        <v>458.17</v>
      </c>
      <c r="F2306" s="77"/>
    </row>
    <row r="2307" spans="1:6" ht="13.5">
      <c r="A2307" s="353">
        <v>92742</v>
      </c>
      <c r="B2307" s="357" t="s">
        <v>2268</v>
      </c>
      <c r="C2307" s="357" t="s">
        <v>136</v>
      </c>
      <c r="D2307" s="357" t="s">
        <v>270</v>
      </c>
      <c r="E2307" s="353">
        <v>625.92999999999995</v>
      </c>
      <c r="F2307" s="77"/>
    </row>
    <row r="2308" spans="1:6" ht="13.5">
      <c r="A2308" s="353">
        <v>92873</v>
      </c>
      <c r="B2308" s="357" t="s">
        <v>2269</v>
      </c>
      <c r="C2308" s="357" t="s">
        <v>136</v>
      </c>
      <c r="D2308" s="357" t="s">
        <v>270</v>
      </c>
      <c r="E2308" s="353">
        <v>130</v>
      </c>
      <c r="F2308" s="77"/>
    </row>
    <row r="2309" spans="1:6" ht="13.5">
      <c r="A2309" s="353">
        <v>92874</v>
      </c>
      <c r="B2309" s="357" t="s">
        <v>209</v>
      </c>
      <c r="C2309" s="357" t="s">
        <v>136</v>
      </c>
      <c r="D2309" s="357" t="s">
        <v>270</v>
      </c>
      <c r="E2309" s="353">
        <v>21.54</v>
      </c>
      <c r="F2309" s="77"/>
    </row>
    <row r="2310" spans="1:6" ht="13.5">
      <c r="A2310" s="353">
        <v>94962</v>
      </c>
      <c r="B2310" s="357" t="s">
        <v>2270</v>
      </c>
      <c r="C2310" s="357" t="s">
        <v>136</v>
      </c>
      <c r="D2310" s="357" t="s">
        <v>270</v>
      </c>
      <c r="E2310" s="353">
        <v>254.96</v>
      </c>
      <c r="F2310" s="77"/>
    </row>
    <row r="2311" spans="1:6" ht="13.5">
      <c r="A2311" s="353">
        <v>94963</v>
      </c>
      <c r="B2311" s="357" t="s">
        <v>2271</v>
      </c>
      <c r="C2311" s="357" t="s">
        <v>136</v>
      </c>
      <c r="D2311" s="357" t="s">
        <v>270</v>
      </c>
      <c r="E2311" s="353">
        <v>281.32</v>
      </c>
      <c r="F2311" s="77"/>
    </row>
    <row r="2312" spans="1:6" ht="13.5">
      <c r="A2312" s="353">
        <v>94964</v>
      </c>
      <c r="B2312" s="357" t="s">
        <v>2272</v>
      </c>
      <c r="C2312" s="357" t="s">
        <v>136</v>
      </c>
      <c r="D2312" s="357" t="s">
        <v>270</v>
      </c>
      <c r="E2312" s="353">
        <v>307.61</v>
      </c>
      <c r="F2312" s="77"/>
    </row>
    <row r="2313" spans="1:6" ht="13.5">
      <c r="A2313" s="353">
        <v>94965</v>
      </c>
      <c r="B2313" s="357" t="s">
        <v>2273</v>
      </c>
      <c r="C2313" s="357" t="s">
        <v>136</v>
      </c>
      <c r="D2313" s="357" t="s">
        <v>270</v>
      </c>
      <c r="E2313" s="353">
        <v>321.01</v>
      </c>
      <c r="F2313" s="77"/>
    </row>
    <row r="2314" spans="1:6" ht="13.5">
      <c r="A2314" s="353">
        <v>94966</v>
      </c>
      <c r="B2314" s="357" t="s">
        <v>2274</v>
      </c>
      <c r="C2314" s="357" t="s">
        <v>136</v>
      </c>
      <c r="D2314" s="357" t="s">
        <v>270</v>
      </c>
      <c r="E2314" s="353">
        <v>332.53</v>
      </c>
      <c r="F2314" s="77"/>
    </row>
    <row r="2315" spans="1:6" ht="13.5">
      <c r="A2315" s="353">
        <v>94967</v>
      </c>
      <c r="B2315" s="357" t="s">
        <v>2275</v>
      </c>
      <c r="C2315" s="357" t="s">
        <v>136</v>
      </c>
      <c r="D2315" s="357" t="s">
        <v>270</v>
      </c>
      <c r="E2315" s="353">
        <v>380.17</v>
      </c>
      <c r="F2315" s="77"/>
    </row>
    <row r="2316" spans="1:6" ht="13.5">
      <c r="A2316" s="353">
        <v>94968</v>
      </c>
      <c r="B2316" s="357" t="s">
        <v>2276</v>
      </c>
      <c r="C2316" s="357" t="s">
        <v>136</v>
      </c>
      <c r="D2316" s="357" t="s">
        <v>270</v>
      </c>
      <c r="E2316" s="353">
        <v>250.83</v>
      </c>
      <c r="F2316" s="77"/>
    </row>
    <row r="2317" spans="1:6" ht="13.5">
      <c r="A2317" s="353">
        <v>94969</v>
      </c>
      <c r="B2317" s="357" t="s">
        <v>2277</v>
      </c>
      <c r="C2317" s="357" t="s">
        <v>136</v>
      </c>
      <c r="D2317" s="357" t="s">
        <v>270</v>
      </c>
      <c r="E2317" s="353">
        <v>277.67</v>
      </c>
      <c r="F2317" s="77"/>
    </row>
    <row r="2318" spans="1:6" ht="13.5">
      <c r="A2318" s="353">
        <v>94970</v>
      </c>
      <c r="B2318" s="357" t="s">
        <v>227</v>
      </c>
      <c r="C2318" s="357" t="s">
        <v>136</v>
      </c>
      <c r="D2318" s="357" t="s">
        <v>270</v>
      </c>
      <c r="E2318" s="353">
        <v>300.64</v>
      </c>
      <c r="F2318" s="77"/>
    </row>
    <row r="2319" spans="1:6" ht="13.5">
      <c r="A2319" s="353">
        <v>94971</v>
      </c>
      <c r="B2319" s="357" t="s">
        <v>2278</v>
      </c>
      <c r="C2319" s="357" t="s">
        <v>136</v>
      </c>
      <c r="D2319" s="357" t="s">
        <v>270</v>
      </c>
      <c r="E2319" s="353">
        <v>317.52999999999997</v>
      </c>
      <c r="F2319" s="77"/>
    </row>
    <row r="2320" spans="1:6" ht="13.5">
      <c r="A2320" s="353">
        <v>94972</v>
      </c>
      <c r="B2320" s="357" t="s">
        <v>2279</v>
      </c>
      <c r="C2320" s="357" t="s">
        <v>136</v>
      </c>
      <c r="D2320" s="357" t="s">
        <v>270</v>
      </c>
      <c r="E2320" s="353">
        <v>330.6</v>
      </c>
      <c r="F2320" s="77"/>
    </row>
    <row r="2321" spans="1:6" ht="13.5">
      <c r="A2321" s="353">
        <v>94973</v>
      </c>
      <c r="B2321" s="357" t="s">
        <v>2280</v>
      </c>
      <c r="C2321" s="357" t="s">
        <v>136</v>
      </c>
      <c r="D2321" s="357" t="s">
        <v>270</v>
      </c>
      <c r="E2321" s="353">
        <v>375.78</v>
      </c>
      <c r="F2321" s="77"/>
    </row>
    <row r="2322" spans="1:6" ht="13.5">
      <c r="A2322" s="353">
        <v>94974</v>
      </c>
      <c r="B2322" s="357" t="s">
        <v>2281</v>
      </c>
      <c r="C2322" s="357" t="s">
        <v>136</v>
      </c>
      <c r="D2322" s="357" t="s">
        <v>350</v>
      </c>
      <c r="E2322" s="353">
        <v>339.73</v>
      </c>
      <c r="F2322" s="77"/>
    </row>
    <row r="2323" spans="1:6" ht="13.5">
      <c r="A2323" s="353">
        <v>94975</v>
      </c>
      <c r="B2323" s="357" t="s">
        <v>2282</v>
      </c>
      <c r="C2323" s="357" t="s">
        <v>136</v>
      </c>
      <c r="D2323" s="357" t="s">
        <v>350</v>
      </c>
      <c r="E2323" s="353">
        <v>364.17</v>
      </c>
      <c r="F2323" s="77"/>
    </row>
    <row r="2324" spans="1:6" ht="13.5">
      <c r="A2324" s="353">
        <v>96555</v>
      </c>
      <c r="B2324" s="357" t="s">
        <v>2283</v>
      </c>
      <c r="C2324" s="357" t="s">
        <v>136</v>
      </c>
      <c r="D2324" s="357" t="s">
        <v>270</v>
      </c>
      <c r="E2324" s="353">
        <v>449.84</v>
      </c>
      <c r="F2324" s="77"/>
    </row>
    <row r="2325" spans="1:6" ht="13.5">
      <c r="A2325" s="353">
        <v>96556</v>
      </c>
      <c r="B2325" s="357" t="s">
        <v>2284</v>
      </c>
      <c r="C2325" s="357" t="s">
        <v>136</v>
      </c>
      <c r="D2325" s="357" t="s">
        <v>270</v>
      </c>
      <c r="E2325" s="353">
        <v>500.84</v>
      </c>
      <c r="F2325" s="77"/>
    </row>
    <row r="2326" spans="1:6" ht="13.5">
      <c r="A2326" s="353">
        <v>96557</v>
      </c>
      <c r="B2326" s="357" t="s">
        <v>2285</v>
      </c>
      <c r="C2326" s="357" t="s">
        <v>136</v>
      </c>
      <c r="D2326" s="357" t="s">
        <v>270</v>
      </c>
      <c r="E2326" s="353">
        <v>372.01</v>
      </c>
      <c r="F2326" s="77"/>
    </row>
    <row r="2327" spans="1:6" ht="13.5">
      <c r="A2327" s="353">
        <v>96558</v>
      </c>
      <c r="B2327" s="357" t="s">
        <v>2286</v>
      </c>
      <c r="C2327" s="357" t="s">
        <v>136</v>
      </c>
      <c r="D2327" s="357" t="s">
        <v>270</v>
      </c>
      <c r="E2327" s="353">
        <v>376.62</v>
      </c>
      <c r="F2327" s="77"/>
    </row>
    <row r="2328" spans="1:6" ht="13.5">
      <c r="A2328" s="353">
        <v>99235</v>
      </c>
      <c r="B2328" s="357" t="s">
        <v>7326</v>
      </c>
      <c r="C2328" s="357" t="s">
        <v>136</v>
      </c>
      <c r="D2328" s="357" t="s">
        <v>350</v>
      </c>
      <c r="E2328" s="353">
        <v>334.53</v>
      </c>
      <c r="F2328" s="77"/>
    </row>
    <row r="2329" spans="1:6" ht="13.5">
      <c r="A2329" s="353">
        <v>99431</v>
      </c>
      <c r="B2329" s="357" t="s">
        <v>7327</v>
      </c>
      <c r="C2329" s="357" t="s">
        <v>136</v>
      </c>
      <c r="D2329" s="357" t="s">
        <v>270</v>
      </c>
      <c r="E2329" s="353">
        <v>396.45</v>
      </c>
      <c r="F2329" s="77"/>
    </row>
    <row r="2330" spans="1:6" ht="13.5">
      <c r="A2330" s="353">
        <v>99432</v>
      </c>
      <c r="B2330" s="357" t="s">
        <v>7328</v>
      </c>
      <c r="C2330" s="357" t="s">
        <v>136</v>
      </c>
      <c r="D2330" s="357" t="s">
        <v>270</v>
      </c>
      <c r="E2330" s="353">
        <v>376.11</v>
      </c>
      <c r="F2330" s="77"/>
    </row>
    <row r="2331" spans="1:6" ht="13.5">
      <c r="A2331" s="353">
        <v>99433</v>
      </c>
      <c r="B2331" s="357" t="s">
        <v>7329</v>
      </c>
      <c r="C2331" s="357" t="s">
        <v>136</v>
      </c>
      <c r="D2331" s="357" t="s">
        <v>270</v>
      </c>
      <c r="E2331" s="353">
        <v>419.37</v>
      </c>
      <c r="F2331" s="77"/>
    </row>
    <row r="2332" spans="1:6" ht="13.5">
      <c r="A2332" s="353">
        <v>99434</v>
      </c>
      <c r="B2332" s="357" t="s">
        <v>7330</v>
      </c>
      <c r="C2332" s="357" t="s">
        <v>136</v>
      </c>
      <c r="D2332" s="357" t="s">
        <v>270</v>
      </c>
      <c r="E2332" s="353">
        <v>399.34</v>
      </c>
      <c r="F2332" s="77"/>
    </row>
    <row r="2333" spans="1:6" ht="13.5">
      <c r="A2333" s="353">
        <v>99435</v>
      </c>
      <c r="B2333" s="357" t="s">
        <v>7331</v>
      </c>
      <c r="C2333" s="357" t="s">
        <v>136</v>
      </c>
      <c r="D2333" s="357" t="s">
        <v>270</v>
      </c>
      <c r="E2333" s="353">
        <v>386.42</v>
      </c>
      <c r="F2333" s="77"/>
    </row>
    <row r="2334" spans="1:6" ht="13.5">
      <c r="A2334" s="353">
        <v>99436</v>
      </c>
      <c r="B2334" s="357" t="s">
        <v>7332</v>
      </c>
      <c r="C2334" s="357" t="s">
        <v>136</v>
      </c>
      <c r="D2334" s="357" t="s">
        <v>270</v>
      </c>
      <c r="E2334" s="353">
        <v>432.54</v>
      </c>
      <c r="F2334" s="77"/>
    </row>
    <row r="2335" spans="1:6" ht="13.5">
      <c r="A2335" s="353">
        <v>99437</v>
      </c>
      <c r="B2335" s="357" t="s">
        <v>7333</v>
      </c>
      <c r="C2335" s="357" t="s">
        <v>136</v>
      </c>
      <c r="D2335" s="357" t="s">
        <v>350</v>
      </c>
      <c r="E2335" s="353">
        <v>355.79</v>
      </c>
      <c r="F2335" s="77"/>
    </row>
    <row r="2336" spans="1:6" ht="13.5">
      <c r="A2336" s="353">
        <v>99438</v>
      </c>
      <c r="B2336" s="357" t="s">
        <v>7334</v>
      </c>
      <c r="C2336" s="357" t="s">
        <v>136</v>
      </c>
      <c r="D2336" s="357" t="s">
        <v>350</v>
      </c>
      <c r="E2336" s="353">
        <v>359.78</v>
      </c>
      <c r="F2336" s="77"/>
    </row>
    <row r="2337" spans="1:6" ht="13.5">
      <c r="A2337" s="353">
        <v>99439</v>
      </c>
      <c r="B2337" s="357" t="s">
        <v>7335</v>
      </c>
      <c r="C2337" s="357" t="s">
        <v>136</v>
      </c>
      <c r="D2337" s="357" t="s">
        <v>270</v>
      </c>
      <c r="E2337" s="353">
        <v>390.09</v>
      </c>
      <c r="F2337" s="77"/>
    </row>
    <row r="2338" spans="1:6" ht="13.5">
      <c r="A2338" s="353" t="s">
        <v>6402</v>
      </c>
      <c r="B2338" s="357" t="s">
        <v>2287</v>
      </c>
      <c r="C2338" s="357" t="s">
        <v>132</v>
      </c>
      <c r="D2338" s="357" t="s">
        <v>270</v>
      </c>
      <c r="E2338" s="353">
        <v>77.83</v>
      </c>
      <c r="F2338" s="77"/>
    </row>
    <row r="2339" spans="1:6" ht="13.5">
      <c r="A2339" s="353" t="s">
        <v>6403</v>
      </c>
      <c r="B2339" s="357" t="s">
        <v>2288</v>
      </c>
      <c r="C2339" s="357" t="s">
        <v>132</v>
      </c>
      <c r="D2339" s="357" t="s">
        <v>270</v>
      </c>
      <c r="E2339" s="353">
        <v>85.58</v>
      </c>
      <c r="F2339" s="77"/>
    </row>
    <row r="2340" spans="1:6" ht="13.5">
      <c r="A2340" s="353" t="s">
        <v>6404</v>
      </c>
      <c r="B2340" s="357" t="s">
        <v>2289</v>
      </c>
      <c r="C2340" s="357" t="s">
        <v>132</v>
      </c>
      <c r="D2340" s="357" t="s">
        <v>270</v>
      </c>
      <c r="E2340" s="353">
        <v>102.21</v>
      </c>
      <c r="F2340" s="77"/>
    </row>
    <row r="2341" spans="1:6" ht="13.5">
      <c r="A2341" s="353" t="s">
        <v>6405</v>
      </c>
      <c r="B2341" s="357" t="s">
        <v>2290</v>
      </c>
      <c r="C2341" s="357" t="s">
        <v>132</v>
      </c>
      <c r="D2341" s="357" t="s">
        <v>270</v>
      </c>
      <c r="E2341" s="353">
        <v>117.73</v>
      </c>
      <c r="F2341" s="77"/>
    </row>
    <row r="2342" spans="1:6" ht="13.5">
      <c r="A2342" s="353" t="s">
        <v>6406</v>
      </c>
      <c r="B2342" s="357" t="s">
        <v>2291</v>
      </c>
      <c r="C2342" s="357" t="s">
        <v>132</v>
      </c>
      <c r="D2342" s="357" t="s">
        <v>270</v>
      </c>
      <c r="E2342" s="353">
        <v>68.67</v>
      </c>
      <c r="F2342" s="77"/>
    </row>
    <row r="2343" spans="1:6" ht="13.5">
      <c r="A2343" s="353" t="s">
        <v>6407</v>
      </c>
      <c r="B2343" s="357" t="s">
        <v>2292</v>
      </c>
      <c r="C2343" s="357" t="s">
        <v>132</v>
      </c>
      <c r="D2343" s="357" t="s">
        <v>270</v>
      </c>
      <c r="E2343" s="353">
        <v>75.08</v>
      </c>
      <c r="F2343" s="77"/>
    </row>
    <row r="2344" spans="1:6" ht="13.5">
      <c r="A2344" s="353" t="s">
        <v>6408</v>
      </c>
      <c r="B2344" s="357" t="s">
        <v>2293</v>
      </c>
      <c r="C2344" s="357" t="s">
        <v>136</v>
      </c>
      <c r="D2344" s="357" t="s">
        <v>350</v>
      </c>
      <c r="E2344" s="353">
        <v>93.13</v>
      </c>
      <c r="F2344" s="77"/>
    </row>
    <row r="2345" spans="1:6" ht="13.5">
      <c r="A2345" s="353" t="s">
        <v>6409</v>
      </c>
      <c r="B2345" s="357" t="s">
        <v>2294</v>
      </c>
      <c r="C2345" s="357" t="s">
        <v>136</v>
      </c>
      <c r="D2345" s="357" t="s">
        <v>350</v>
      </c>
      <c r="E2345" s="353">
        <v>119.32</v>
      </c>
      <c r="F2345" s="77"/>
    </row>
    <row r="2346" spans="1:6" ht="13.5">
      <c r="A2346" s="353" t="s">
        <v>6410</v>
      </c>
      <c r="B2346" s="357" t="s">
        <v>2295</v>
      </c>
      <c r="C2346" s="357" t="s">
        <v>132</v>
      </c>
      <c r="D2346" s="357" t="s">
        <v>350</v>
      </c>
      <c r="E2346" s="353">
        <v>26.34</v>
      </c>
      <c r="F2346" s="77"/>
    </row>
    <row r="2347" spans="1:6" ht="13.5">
      <c r="A2347" s="353">
        <v>83518</v>
      </c>
      <c r="B2347" s="357" t="s">
        <v>2296</v>
      </c>
      <c r="C2347" s="357" t="s">
        <v>136</v>
      </c>
      <c r="D2347" s="357" t="s">
        <v>350</v>
      </c>
      <c r="E2347" s="353">
        <v>254.73</v>
      </c>
      <c r="F2347" s="77"/>
    </row>
    <row r="2348" spans="1:6" ht="13.5">
      <c r="A2348" s="353">
        <v>95467</v>
      </c>
      <c r="B2348" s="357" t="s">
        <v>2297</v>
      </c>
      <c r="C2348" s="357" t="s">
        <v>136</v>
      </c>
      <c r="D2348" s="357" t="s">
        <v>270</v>
      </c>
      <c r="E2348" s="353">
        <v>338.15</v>
      </c>
      <c r="F2348" s="77"/>
    </row>
    <row r="2349" spans="1:6" ht="13.5">
      <c r="A2349" s="353">
        <v>68328</v>
      </c>
      <c r="B2349" s="357" t="s">
        <v>2298</v>
      </c>
      <c r="C2349" s="357" t="s">
        <v>132</v>
      </c>
      <c r="D2349" s="357" t="s">
        <v>270</v>
      </c>
      <c r="E2349" s="353">
        <v>11.99</v>
      </c>
      <c r="F2349" s="77"/>
    </row>
    <row r="2350" spans="1:6" ht="13.5">
      <c r="A2350" s="353" t="s">
        <v>6411</v>
      </c>
      <c r="B2350" s="357" t="s">
        <v>2299</v>
      </c>
      <c r="C2350" s="357" t="s">
        <v>129</v>
      </c>
      <c r="D2350" s="357" t="s">
        <v>270</v>
      </c>
      <c r="E2350" s="353">
        <v>97.75</v>
      </c>
      <c r="F2350" s="77"/>
    </row>
    <row r="2351" spans="1:6" ht="13.5">
      <c r="A2351" s="353">
        <v>79471</v>
      </c>
      <c r="B2351" s="357" t="s">
        <v>2300</v>
      </c>
      <c r="C2351" s="357" t="s">
        <v>131</v>
      </c>
      <c r="D2351" s="357" t="s">
        <v>350</v>
      </c>
      <c r="E2351" s="353">
        <v>60.02</v>
      </c>
      <c r="F2351" s="77"/>
    </row>
    <row r="2352" spans="1:6" ht="13.5">
      <c r="A2352" s="353">
        <v>98576</v>
      </c>
      <c r="B2352" s="357" t="s">
        <v>6412</v>
      </c>
      <c r="C2352" s="357" t="s">
        <v>129</v>
      </c>
      <c r="D2352" s="357" t="s">
        <v>270</v>
      </c>
      <c r="E2352" s="353">
        <v>13.99</v>
      </c>
      <c r="F2352" s="77"/>
    </row>
    <row r="2353" spans="1:6" ht="13.5">
      <c r="A2353" s="353">
        <v>93182</v>
      </c>
      <c r="B2353" s="357" t="s">
        <v>2301</v>
      </c>
      <c r="C2353" s="357" t="s">
        <v>129</v>
      </c>
      <c r="D2353" s="357" t="s">
        <v>270</v>
      </c>
      <c r="E2353" s="353">
        <v>25.47</v>
      </c>
      <c r="F2353" s="77"/>
    </row>
    <row r="2354" spans="1:6" ht="13.5">
      <c r="A2354" s="353">
        <v>93183</v>
      </c>
      <c r="B2354" s="357" t="s">
        <v>2302</v>
      </c>
      <c r="C2354" s="357" t="s">
        <v>129</v>
      </c>
      <c r="D2354" s="357" t="s">
        <v>270</v>
      </c>
      <c r="E2354" s="353">
        <v>32.840000000000003</v>
      </c>
      <c r="F2354" s="77"/>
    </row>
    <row r="2355" spans="1:6" ht="13.5">
      <c r="A2355" s="353">
        <v>93184</v>
      </c>
      <c r="B2355" s="357" t="s">
        <v>2303</v>
      </c>
      <c r="C2355" s="357" t="s">
        <v>129</v>
      </c>
      <c r="D2355" s="357" t="s">
        <v>270</v>
      </c>
      <c r="E2355" s="353">
        <v>19.22</v>
      </c>
      <c r="F2355" s="77"/>
    </row>
    <row r="2356" spans="1:6" ht="13.5">
      <c r="A2356" s="353">
        <v>93185</v>
      </c>
      <c r="B2356" s="357" t="s">
        <v>2304</v>
      </c>
      <c r="C2356" s="357" t="s">
        <v>129</v>
      </c>
      <c r="D2356" s="357" t="s">
        <v>270</v>
      </c>
      <c r="E2356" s="353">
        <v>32.35</v>
      </c>
      <c r="F2356" s="77"/>
    </row>
    <row r="2357" spans="1:6" ht="13.5">
      <c r="A2357" s="353">
        <v>93186</v>
      </c>
      <c r="B2357" s="357" t="s">
        <v>219</v>
      </c>
      <c r="C2357" s="357" t="s">
        <v>129</v>
      </c>
      <c r="D2357" s="357" t="s">
        <v>270</v>
      </c>
      <c r="E2357" s="353">
        <v>46</v>
      </c>
      <c r="F2357" s="77"/>
    </row>
    <row r="2358" spans="1:6" ht="13.5">
      <c r="A2358" s="353">
        <v>93187</v>
      </c>
      <c r="B2358" s="357" t="s">
        <v>220</v>
      </c>
      <c r="C2358" s="357" t="s">
        <v>129</v>
      </c>
      <c r="D2358" s="357" t="s">
        <v>270</v>
      </c>
      <c r="E2358" s="353">
        <v>52.81</v>
      </c>
      <c r="F2358" s="77"/>
    </row>
    <row r="2359" spans="1:6" ht="13.5">
      <c r="A2359" s="353">
        <v>93188</v>
      </c>
      <c r="B2359" s="357" t="s">
        <v>221</v>
      </c>
      <c r="C2359" s="357" t="s">
        <v>129</v>
      </c>
      <c r="D2359" s="357" t="s">
        <v>270</v>
      </c>
      <c r="E2359" s="353">
        <v>44.77</v>
      </c>
      <c r="F2359" s="77"/>
    </row>
    <row r="2360" spans="1:6" ht="13.5">
      <c r="A2360" s="353">
        <v>93189</v>
      </c>
      <c r="B2360" s="357" t="s">
        <v>222</v>
      </c>
      <c r="C2360" s="357" t="s">
        <v>129</v>
      </c>
      <c r="D2360" s="357" t="s">
        <v>270</v>
      </c>
      <c r="E2360" s="353">
        <v>53.53</v>
      </c>
      <c r="F2360" s="77"/>
    </row>
    <row r="2361" spans="1:6" ht="13.5">
      <c r="A2361" s="353">
        <v>93190</v>
      </c>
      <c r="B2361" s="357" t="s">
        <v>2305</v>
      </c>
      <c r="C2361" s="357" t="s">
        <v>129</v>
      </c>
      <c r="D2361" s="357" t="s">
        <v>270</v>
      </c>
      <c r="E2361" s="353">
        <v>25.91</v>
      </c>
      <c r="F2361" s="77"/>
    </row>
    <row r="2362" spans="1:6" ht="13.5">
      <c r="A2362" s="353">
        <v>93191</v>
      </c>
      <c r="B2362" s="357" t="s">
        <v>2306</v>
      </c>
      <c r="C2362" s="357" t="s">
        <v>129</v>
      </c>
      <c r="D2362" s="357" t="s">
        <v>270</v>
      </c>
      <c r="E2362" s="353">
        <v>27.23</v>
      </c>
      <c r="F2362" s="77"/>
    </row>
    <row r="2363" spans="1:6" ht="13.5">
      <c r="A2363" s="353">
        <v>93192</v>
      </c>
      <c r="B2363" s="357" t="s">
        <v>2307</v>
      </c>
      <c r="C2363" s="357" t="s">
        <v>129</v>
      </c>
      <c r="D2363" s="357" t="s">
        <v>270</v>
      </c>
      <c r="E2363" s="353">
        <v>30.18</v>
      </c>
      <c r="F2363" s="77"/>
    </row>
    <row r="2364" spans="1:6" ht="13.5">
      <c r="A2364" s="353">
        <v>93193</v>
      </c>
      <c r="B2364" s="357" t="s">
        <v>2308</v>
      </c>
      <c r="C2364" s="357" t="s">
        <v>129</v>
      </c>
      <c r="D2364" s="357" t="s">
        <v>270</v>
      </c>
      <c r="E2364" s="353">
        <v>28.01</v>
      </c>
      <c r="F2364" s="77"/>
    </row>
    <row r="2365" spans="1:6" ht="13.5">
      <c r="A2365" s="353">
        <v>93194</v>
      </c>
      <c r="B2365" s="357" t="s">
        <v>2309</v>
      </c>
      <c r="C2365" s="357" t="s">
        <v>129</v>
      </c>
      <c r="D2365" s="357" t="s">
        <v>270</v>
      </c>
      <c r="E2365" s="353">
        <v>25.02</v>
      </c>
      <c r="F2365" s="77"/>
    </row>
    <row r="2366" spans="1:6" ht="13.5">
      <c r="A2366" s="353">
        <v>93195</v>
      </c>
      <c r="B2366" s="357" t="s">
        <v>2310</v>
      </c>
      <c r="C2366" s="357" t="s">
        <v>129</v>
      </c>
      <c r="D2366" s="357" t="s">
        <v>270</v>
      </c>
      <c r="E2366" s="353">
        <v>30.16</v>
      </c>
      <c r="F2366" s="77"/>
    </row>
    <row r="2367" spans="1:6" ht="13.5">
      <c r="A2367" s="353">
        <v>93196</v>
      </c>
      <c r="B2367" s="357" t="s">
        <v>2311</v>
      </c>
      <c r="C2367" s="357" t="s">
        <v>129</v>
      </c>
      <c r="D2367" s="357" t="s">
        <v>270</v>
      </c>
      <c r="E2367" s="353">
        <v>43.92</v>
      </c>
      <c r="F2367" s="77"/>
    </row>
    <row r="2368" spans="1:6" ht="13.5">
      <c r="A2368" s="353">
        <v>93197</v>
      </c>
      <c r="B2368" s="357" t="s">
        <v>2312</v>
      </c>
      <c r="C2368" s="357" t="s">
        <v>129</v>
      </c>
      <c r="D2368" s="357" t="s">
        <v>270</v>
      </c>
      <c r="E2368" s="353">
        <v>49.13</v>
      </c>
      <c r="F2368" s="77"/>
    </row>
    <row r="2369" spans="1:6" ht="13.5">
      <c r="A2369" s="353">
        <v>93198</v>
      </c>
      <c r="B2369" s="357" t="s">
        <v>223</v>
      </c>
      <c r="C2369" s="357" t="s">
        <v>129</v>
      </c>
      <c r="D2369" s="357" t="s">
        <v>270</v>
      </c>
      <c r="E2369" s="353">
        <v>22</v>
      </c>
      <c r="F2369" s="77"/>
    </row>
    <row r="2370" spans="1:6" ht="13.5">
      <c r="A2370" s="353">
        <v>93199</v>
      </c>
      <c r="B2370" s="357" t="s">
        <v>224</v>
      </c>
      <c r="C2370" s="357" t="s">
        <v>129</v>
      </c>
      <c r="D2370" s="357" t="s">
        <v>270</v>
      </c>
      <c r="E2370" s="353">
        <v>21.65</v>
      </c>
      <c r="F2370" s="77"/>
    </row>
    <row r="2371" spans="1:6" ht="13.5">
      <c r="A2371" s="353">
        <v>93200</v>
      </c>
      <c r="B2371" s="357" t="s">
        <v>214</v>
      </c>
      <c r="C2371" s="357" t="s">
        <v>129</v>
      </c>
      <c r="D2371" s="357" t="s">
        <v>270</v>
      </c>
      <c r="E2371" s="353">
        <v>2.2400000000000002</v>
      </c>
      <c r="F2371" s="77"/>
    </row>
    <row r="2372" spans="1:6" ht="13.5">
      <c r="A2372" s="353">
        <v>93201</v>
      </c>
      <c r="B2372" s="357" t="s">
        <v>2313</v>
      </c>
      <c r="C2372" s="357" t="s">
        <v>129</v>
      </c>
      <c r="D2372" s="357" t="s">
        <v>270</v>
      </c>
      <c r="E2372" s="353">
        <v>4.21</v>
      </c>
      <c r="F2372" s="77"/>
    </row>
    <row r="2373" spans="1:6" ht="13.5">
      <c r="A2373" s="353">
        <v>93202</v>
      </c>
      <c r="B2373" s="357" t="s">
        <v>2314</v>
      </c>
      <c r="C2373" s="357" t="s">
        <v>129</v>
      </c>
      <c r="D2373" s="357" t="s">
        <v>270</v>
      </c>
      <c r="E2373" s="353">
        <v>14.92</v>
      </c>
      <c r="F2373" s="77"/>
    </row>
    <row r="2374" spans="1:6" ht="13.5">
      <c r="A2374" s="353">
        <v>93203</v>
      </c>
      <c r="B2374" s="357" t="s">
        <v>2315</v>
      </c>
      <c r="C2374" s="357" t="s">
        <v>129</v>
      </c>
      <c r="D2374" s="357" t="s">
        <v>350</v>
      </c>
      <c r="E2374" s="353">
        <v>10.62</v>
      </c>
      <c r="F2374" s="77"/>
    </row>
    <row r="2375" spans="1:6" ht="13.5">
      <c r="A2375" s="353">
        <v>93204</v>
      </c>
      <c r="B2375" s="357" t="s">
        <v>225</v>
      </c>
      <c r="C2375" s="357" t="s">
        <v>129</v>
      </c>
      <c r="D2375" s="357" t="s">
        <v>270</v>
      </c>
      <c r="E2375" s="353">
        <v>33.9</v>
      </c>
      <c r="F2375" s="77"/>
    </row>
    <row r="2376" spans="1:6" ht="13.5">
      <c r="A2376" s="353">
        <v>93205</v>
      </c>
      <c r="B2376" s="357" t="s">
        <v>2316</v>
      </c>
      <c r="C2376" s="357" t="s">
        <v>129</v>
      </c>
      <c r="D2376" s="357" t="s">
        <v>270</v>
      </c>
      <c r="E2376" s="353">
        <v>20.57</v>
      </c>
      <c r="F2376" s="77"/>
    </row>
    <row r="2377" spans="1:6" ht="13.5">
      <c r="A2377" s="353">
        <v>71623</v>
      </c>
      <c r="B2377" s="357" t="s">
        <v>2317</v>
      </c>
      <c r="C2377" s="357" t="s">
        <v>129</v>
      </c>
      <c r="D2377" s="357" t="s">
        <v>270</v>
      </c>
      <c r="E2377" s="353">
        <v>26.04</v>
      </c>
      <c r="F2377" s="77"/>
    </row>
    <row r="2378" spans="1:6" ht="13.5">
      <c r="A2378" s="353" t="s">
        <v>6413</v>
      </c>
      <c r="B2378" s="357" t="s">
        <v>2318</v>
      </c>
      <c r="C2378" s="357" t="s">
        <v>130</v>
      </c>
      <c r="D2378" s="357" t="s">
        <v>350</v>
      </c>
      <c r="E2378" s="353">
        <v>24.2</v>
      </c>
      <c r="F2378" s="77"/>
    </row>
    <row r="2379" spans="1:6" ht="13.5">
      <c r="A2379" s="353">
        <v>83513</v>
      </c>
      <c r="B2379" s="357" t="s">
        <v>2319</v>
      </c>
      <c r="C2379" s="357" t="s">
        <v>131</v>
      </c>
      <c r="D2379" s="357" t="s">
        <v>350</v>
      </c>
      <c r="E2379" s="353">
        <v>7.69</v>
      </c>
      <c r="F2379" s="77"/>
    </row>
    <row r="2380" spans="1:6" ht="13.5">
      <c r="A2380" s="353">
        <v>83514</v>
      </c>
      <c r="B2380" s="357" t="s">
        <v>2320</v>
      </c>
      <c r="C2380" s="357" t="s">
        <v>131</v>
      </c>
      <c r="D2380" s="357" t="s">
        <v>350</v>
      </c>
      <c r="E2380" s="353">
        <v>6.77</v>
      </c>
      <c r="F2380" s="77"/>
    </row>
    <row r="2381" spans="1:6" ht="13.5">
      <c r="A2381" s="353">
        <v>84153</v>
      </c>
      <c r="B2381" s="357" t="s">
        <v>2321</v>
      </c>
      <c r="C2381" s="357" t="s">
        <v>131</v>
      </c>
      <c r="D2381" s="357" t="s">
        <v>270</v>
      </c>
      <c r="E2381" s="353">
        <v>43.58</v>
      </c>
      <c r="F2381" s="77"/>
    </row>
    <row r="2382" spans="1:6" ht="13.5">
      <c r="A2382" s="353">
        <v>84154</v>
      </c>
      <c r="B2382" s="357" t="s">
        <v>2322</v>
      </c>
      <c r="C2382" s="357" t="s">
        <v>140</v>
      </c>
      <c r="D2382" s="357" t="s">
        <v>270</v>
      </c>
      <c r="E2382" s="353">
        <v>88.73</v>
      </c>
      <c r="F2382" s="77"/>
    </row>
    <row r="2383" spans="1:6" ht="13.5">
      <c r="A2383" s="353">
        <v>85233</v>
      </c>
      <c r="B2383" s="357" t="s">
        <v>2323</v>
      </c>
      <c r="C2383" s="357" t="s">
        <v>136</v>
      </c>
      <c r="D2383" s="357" t="s">
        <v>270</v>
      </c>
      <c r="E2383" s="353">
        <v>2153.16</v>
      </c>
      <c r="F2383" s="77"/>
    </row>
    <row r="2384" spans="1:6" ht="13.5">
      <c r="A2384" s="353">
        <v>95952</v>
      </c>
      <c r="B2384" s="357" t="s">
        <v>2324</v>
      </c>
      <c r="C2384" s="357" t="s">
        <v>136</v>
      </c>
      <c r="D2384" s="357" t="s">
        <v>270</v>
      </c>
      <c r="E2384" s="353">
        <v>1347.74</v>
      </c>
      <c r="F2384" s="77"/>
    </row>
    <row r="2385" spans="1:6" ht="13.5">
      <c r="A2385" s="353">
        <v>95953</v>
      </c>
      <c r="B2385" s="357" t="s">
        <v>2325</v>
      </c>
      <c r="C2385" s="357" t="s">
        <v>136</v>
      </c>
      <c r="D2385" s="357" t="s">
        <v>270</v>
      </c>
      <c r="E2385" s="353">
        <v>2269.7800000000002</v>
      </c>
      <c r="F2385" s="77"/>
    </row>
    <row r="2386" spans="1:6" ht="13.5">
      <c r="A2386" s="353">
        <v>95954</v>
      </c>
      <c r="B2386" s="357" t="s">
        <v>2326</v>
      </c>
      <c r="C2386" s="357" t="s">
        <v>136</v>
      </c>
      <c r="D2386" s="357" t="s">
        <v>270</v>
      </c>
      <c r="E2386" s="353">
        <v>1561.24</v>
      </c>
      <c r="F2386" s="77"/>
    </row>
    <row r="2387" spans="1:6" ht="13.5">
      <c r="A2387" s="353">
        <v>95955</v>
      </c>
      <c r="B2387" s="357" t="s">
        <v>2327</v>
      </c>
      <c r="C2387" s="357" t="s">
        <v>136</v>
      </c>
      <c r="D2387" s="357" t="s">
        <v>270</v>
      </c>
      <c r="E2387" s="353">
        <v>1988.3</v>
      </c>
      <c r="F2387" s="77"/>
    </row>
    <row r="2388" spans="1:6" ht="13.5">
      <c r="A2388" s="353">
        <v>95956</v>
      </c>
      <c r="B2388" s="357" t="s">
        <v>2328</v>
      </c>
      <c r="C2388" s="357" t="s">
        <v>136</v>
      </c>
      <c r="D2388" s="357" t="s">
        <v>270</v>
      </c>
      <c r="E2388" s="353">
        <v>1521.52</v>
      </c>
      <c r="F2388" s="77"/>
    </row>
    <row r="2389" spans="1:6" ht="13.5">
      <c r="A2389" s="353">
        <v>95957</v>
      </c>
      <c r="B2389" s="357" t="s">
        <v>2329</v>
      </c>
      <c r="C2389" s="357" t="s">
        <v>136</v>
      </c>
      <c r="D2389" s="357" t="s">
        <v>270</v>
      </c>
      <c r="E2389" s="353">
        <v>1962.39</v>
      </c>
      <c r="F2389" s="77"/>
    </row>
    <row r="2390" spans="1:6" ht="13.5">
      <c r="A2390" s="353">
        <v>95969</v>
      </c>
      <c r="B2390" s="357" t="s">
        <v>2330</v>
      </c>
      <c r="C2390" s="357" t="s">
        <v>136</v>
      </c>
      <c r="D2390" s="357" t="s">
        <v>270</v>
      </c>
      <c r="E2390" s="353">
        <v>1880.25</v>
      </c>
      <c r="F2390" s="77"/>
    </row>
    <row r="2391" spans="1:6" ht="13.5">
      <c r="A2391" s="353">
        <v>97733</v>
      </c>
      <c r="B2391" s="357" t="s">
        <v>5992</v>
      </c>
      <c r="C2391" s="357" t="s">
        <v>136</v>
      </c>
      <c r="D2391" s="357" t="s">
        <v>270</v>
      </c>
      <c r="E2391" s="353">
        <v>2078.44</v>
      </c>
      <c r="F2391" s="77"/>
    </row>
    <row r="2392" spans="1:6" ht="13.5">
      <c r="A2392" s="353">
        <v>97734</v>
      </c>
      <c r="B2392" s="357" t="s">
        <v>5993</v>
      </c>
      <c r="C2392" s="357" t="s">
        <v>136</v>
      </c>
      <c r="D2392" s="357" t="s">
        <v>270</v>
      </c>
      <c r="E2392" s="353">
        <v>1808.3</v>
      </c>
      <c r="F2392" s="77"/>
    </row>
    <row r="2393" spans="1:6" ht="13.5">
      <c r="A2393" s="353">
        <v>97735</v>
      </c>
      <c r="B2393" s="357" t="s">
        <v>5994</v>
      </c>
      <c r="C2393" s="357" t="s">
        <v>136</v>
      </c>
      <c r="D2393" s="357" t="s">
        <v>270</v>
      </c>
      <c r="E2393" s="353">
        <v>1511.18</v>
      </c>
      <c r="F2393" s="77"/>
    </row>
    <row r="2394" spans="1:6" ht="13.5">
      <c r="A2394" s="353">
        <v>97736</v>
      </c>
      <c r="B2394" s="357" t="s">
        <v>5995</v>
      </c>
      <c r="C2394" s="357" t="s">
        <v>136</v>
      </c>
      <c r="D2394" s="357" t="s">
        <v>270</v>
      </c>
      <c r="E2394" s="353">
        <v>971.44</v>
      </c>
      <c r="F2394" s="77"/>
    </row>
    <row r="2395" spans="1:6" ht="13.5">
      <c r="A2395" s="353">
        <v>97737</v>
      </c>
      <c r="B2395" s="357" t="s">
        <v>5996</v>
      </c>
      <c r="C2395" s="357" t="s">
        <v>136</v>
      </c>
      <c r="D2395" s="357" t="s">
        <v>270</v>
      </c>
      <c r="E2395" s="353">
        <v>2108.9699999999998</v>
      </c>
      <c r="F2395" s="77"/>
    </row>
    <row r="2396" spans="1:6" ht="13.5">
      <c r="A2396" s="353">
        <v>97738</v>
      </c>
      <c r="B2396" s="357" t="s">
        <v>5997</v>
      </c>
      <c r="C2396" s="357" t="s">
        <v>136</v>
      </c>
      <c r="D2396" s="357" t="s">
        <v>270</v>
      </c>
      <c r="E2396" s="353">
        <v>3053.64</v>
      </c>
      <c r="F2396" s="77"/>
    </row>
    <row r="2397" spans="1:6" ht="13.5">
      <c r="A2397" s="353">
        <v>97739</v>
      </c>
      <c r="B2397" s="357" t="s">
        <v>5998</v>
      </c>
      <c r="C2397" s="357" t="s">
        <v>136</v>
      </c>
      <c r="D2397" s="357" t="s">
        <v>270</v>
      </c>
      <c r="E2397" s="353">
        <v>1772.31</v>
      </c>
      <c r="F2397" s="77"/>
    </row>
    <row r="2398" spans="1:6" ht="13.5">
      <c r="A2398" s="353">
        <v>97740</v>
      </c>
      <c r="B2398" s="357" t="s">
        <v>5999</v>
      </c>
      <c r="C2398" s="357" t="s">
        <v>136</v>
      </c>
      <c r="D2398" s="357" t="s">
        <v>270</v>
      </c>
      <c r="E2398" s="353">
        <v>1313.83</v>
      </c>
      <c r="F2398" s="77"/>
    </row>
    <row r="2399" spans="1:6" ht="13.5">
      <c r="A2399" s="353">
        <v>98615</v>
      </c>
      <c r="B2399" s="357" t="s">
        <v>6414</v>
      </c>
      <c r="C2399" s="357" t="s">
        <v>132</v>
      </c>
      <c r="D2399" s="357" t="s">
        <v>270</v>
      </c>
      <c r="E2399" s="353">
        <v>77.36</v>
      </c>
      <c r="F2399" s="77"/>
    </row>
    <row r="2400" spans="1:6" ht="13.5">
      <c r="A2400" s="353">
        <v>98616</v>
      </c>
      <c r="B2400" s="357" t="s">
        <v>6415</v>
      </c>
      <c r="C2400" s="357" t="s">
        <v>132</v>
      </c>
      <c r="D2400" s="357" t="s">
        <v>270</v>
      </c>
      <c r="E2400" s="353">
        <v>60.28</v>
      </c>
      <c r="F2400" s="77"/>
    </row>
    <row r="2401" spans="1:6" ht="13.5">
      <c r="A2401" s="353">
        <v>98617</v>
      </c>
      <c r="B2401" s="357" t="s">
        <v>6416</v>
      </c>
      <c r="C2401" s="357" t="s">
        <v>132</v>
      </c>
      <c r="D2401" s="357" t="s">
        <v>270</v>
      </c>
      <c r="E2401" s="353">
        <v>55.48</v>
      </c>
      <c r="F2401" s="77"/>
    </row>
    <row r="2402" spans="1:6" ht="13.5">
      <c r="A2402" s="353">
        <v>98618</v>
      </c>
      <c r="B2402" s="357" t="s">
        <v>6417</v>
      </c>
      <c r="C2402" s="357" t="s">
        <v>132</v>
      </c>
      <c r="D2402" s="357" t="s">
        <v>270</v>
      </c>
      <c r="E2402" s="353">
        <v>76.290000000000006</v>
      </c>
      <c r="F2402" s="77"/>
    </row>
    <row r="2403" spans="1:6" ht="13.5">
      <c r="A2403" s="353">
        <v>98619</v>
      </c>
      <c r="B2403" s="357" t="s">
        <v>6418</v>
      </c>
      <c r="C2403" s="357" t="s">
        <v>132</v>
      </c>
      <c r="D2403" s="357" t="s">
        <v>270</v>
      </c>
      <c r="E2403" s="353">
        <v>69.05</v>
      </c>
      <c r="F2403" s="77"/>
    </row>
    <row r="2404" spans="1:6" ht="13.5">
      <c r="A2404" s="353">
        <v>98620</v>
      </c>
      <c r="B2404" s="357" t="s">
        <v>6419</v>
      </c>
      <c r="C2404" s="357" t="s">
        <v>132</v>
      </c>
      <c r="D2404" s="357" t="s">
        <v>270</v>
      </c>
      <c r="E2404" s="353">
        <v>65.39</v>
      </c>
      <c r="F2404" s="77"/>
    </row>
    <row r="2405" spans="1:6" ht="13.5">
      <c r="A2405" s="353">
        <v>98621</v>
      </c>
      <c r="B2405" s="357" t="s">
        <v>6420</v>
      </c>
      <c r="C2405" s="357" t="s">
        <v>132</v>
      </c>
      <c r="D2405" s="357" t="s">
        <v>270</v>
      </c>
      <c r="E2405" s="353">
        <v>85.97</v>
      </c>
      <c r="F2405" s="77"/>
    </row>
    <row r="2406" spans="1:6" ht="13.5">
      <c r="A2406" s="353">
        <v>98622</v>
      </c>
      <c r="B2406" s="357" t="s">
        <v>6421</v>
      </c>
      <c r="C2406" s="357" t="s">
        <v>132</v>
      </c>
      <c r="D2406" s="357" t="s">
        <v>270</v>
      </c>
      <c r="E2406" s="353">
        <v>80.16</v>
      </c>
      <c r="F2406" s="77"/>
    </row>
    <row r="2407" spans="1:6" ht="13.5">
      <c r="A2407" s="353">
        <v>98623</v>
      </c>
      <c r="B2407" s="357" t="s">
        <v>6422</v>
      </c>
      <c r="C2407" s="357" t="s">
        <v>132</v>
      </c>
      <c r="D2407" s="357" t="s">
        <v>270</v>
      </c>
      <c r="E2407" s="353">
        <v>77.2</v>
      </c>
      <c r="F2407" s="77"/>
    </row>
    <row r="2408" spans="1:6" ht="13.5">
      <c r="A2408" s="353">
        <v>98624</v>
      </c>
      <c r="B2408" s="357" t="s">
        <v>6423</v>
      </c>
      <c r="C2408" s="357" t="s">
        <v>132</v>
      </c>
      <c r="D2408" s="357" t="s">
        <v>270</v>
      </c>
      <c r="E2408" s="353">
        <v>96.65</v>
      </c>
      <c r="F2408" s="77"/>
    </row>
    <row r="2409" spans="1:6" ht="13.5">
      <c r="A2409" s="353">
        <v>98625</v>
      </c>
      <c r="B2409" s="357" t="s">
        <v>6424</v>
      </c>
      <c r="C2409" s="357" t="s">
        <v>132</v>
      </c>
      <c r="D2409" s="357" t="s">
        <v>270</v>
      </c>
      <c r="E2409" s="353">
        <v>91.74</v>
      </c>
      <c r="F2409" s="77"/>
    </row>
    <row r="2410" spans="1:6" ht="13.5">
      <c r="A2410" s="353">
        <v>98626</v>
      </c>
      <c r="B2410" s="357" t="s">
        <v>6425</v>
      </c>
      <c r="C2410" s="357" t="s">
        <v>132</v>
      </c>
      <c r="D2410" s="357" t="s">
        <v>270</v>
      </c>
      <c r="E2410" s="353">
        <v>89.19</v>
      </c>
      <c r="F2410" s="77"/>
    </row>
    <row r="2411" spans="1:6" ht="13.5">
      <c r="A2411" s="353">
        <v>98655</v>
      </c>
      <c r="B2411" s="357" t="s">
        <v>6426</v>
      </c>
      <c r="C2411" s="357" t="s">
        <v>129</v>
      </c>
      <c r="D2411" s="357" t="s">
        <v>270</v>
      </c>
      <c r="E2411" s="353">
        <v>392.29</v>
      </c>
      <c r="F2411" s="77"/>
    </row>
    <row r="2412" spans="1:6" ht="13.5">
      <c r="A2412" s="353">
        <v>98656</v>
      </c>
      <c r="B2412" s="357" t="s">
        <v>6427</v>
      </c>
      <c r="C2412" s="357" t="s">
        <v>129</v>
      </c>
      <c r="D2412" s="357" t="s">
        <v>270</v>
      </c>
      <c r="E2412" s="353">
        <v>398.36</v>
      </c>
      <c r="F2412" s="77"/>
    </row>
    <row r="2413" spans="1:6" ht="13.5">
      <c r="A2413" s="353">
        <v>98657</v>
      </c>
      <c r="B2413" s="357" t="s">
        <v>6428</v>
      </c>
      <c r="C2413" s="357" t="s">
        <v>129</v>
      </c>
      <c r="D2413" s="357" t="s">
        <v>270</v>
      </c>
      <c r="E2413" s="353">
        <v>404.44</v>
      </c>
      <c r="F2413" s="77"/>
    </row>
    <row r="2414" spans="1:6" ht="13.5">
      <c r="A2414" s="353">
        <v>98658</v>
      </c>
      <c r="B2414" s="357" t="s">
        <v>6429</v>
      </c>
      <c r="C2414" s="357" t="s">
        <v>129</v>
      </c>
      <c r="D2414" s="357" t="s">
        <v>270</v>
      </c>
      <c r="E2414" s="353">
        <v>410.52</v>
      </c>
      <c r="F2414" s="77"/>
    </row>
    <row r="2415" spans="1:6" ht="13.5">
      <c r="A2415" s="353">
        <v>98659</v>
      </c>
      <c r="B2415" s="357" t="s">
        <v>6430</v>
      </c>
      <c r="C2415" s="357" t="s">
        <v>129</v>
      </c>
      <c r="D2415" s="357" t="s">
        <v>270</v>
      </c>
      <c r="E2415" s="353">
        <v>422.69</v>
      </c>
      <c r="F2415" s="77"/>
    </row>
    <row r="2416" spans="1:6" ht="13.5">
      <c r="A2416" s="353">
        <v>98746</v>
      </c>
      <c r="B2416" s="357" t="s">
        <v>6431</v>
      </c>
      <c r="C2416" s="357" t="s">
        <v>129</v>
      </c>
      <c r="D2416" s="357" t="s">
        <v>350</v>
      </c>
      <c r="E2416" s="353">
        <v>44.69</v>
      </c>
      <c r="F2416" s="77"/>
    </row>
    <row r="2417" spans="1:6" ht="13.5">
      <c r="A2417" s="353">
        <v>98749</v>
      </c>
      <c r="B2417" s="357" t="s">
        <v>6432</v>
      </c>
      <c r="C2417" s="357" t="s">
        <v>129</v>
      </c>
      <c r="D2417" s="357" t="s">
        <v>350</v>
      </c>
      <c r="E2417" s="353">
        <v>53.89</v>
      </c>
      <c r="F2417" s="77"/>
    </row>
    <row r="2418" spans="1:6" ht="13.5">
      <c r="A2418" s="353">
        <v>98750</v>
      </c>
      <c r="B2418" s="357" t="s">
        <v>6433</v>
      </c>
      <c r="C2418" s="357" t="s">
        <v>129</v>
      </c>
      <c r="D2418" s="357" t="s">
        <v>350</v>
      </c>
      <c r="E2418" s="353">
        <v>65.02</v>
      </c>
      <c r="F2418" s="77"/>
    </row>
    <row r="2419" spans="1:6" ht="13.5">
      <c r="A2419" s="353">
        <v>98751</v>
      </c>
      <c r="B2419" s="357" t="s">
        <v>6434</v>
      </c>
      <c r="C2419" s="357" t="s">
        <v>129</v>
      </c>
      <c r="D2419" s="357" t="s">
        <v>350</v>
      </c>
      <c r="E2419" s="353">
        <v>94.12</v>
      </c>
      <c r="F2419" s="77"/>
    </row>
    <row r="2420" spans="1:6" ht="13.5">
      <c r="A2420" s="353">
        <v>98752</v>
      </c>
      <c r="B2420" s="357" t="s">
        <v>6435</v>
      </c>
      <c r="C2420" s="357" t="s">
        <v>129</v>
      </c>
      <c r="D2420" s="357" t="s">
        <v>350</v>
      </c>
      <c r="E2420" s="353">
        <v>129.25</v>
      </c>
      <c r="F2420" s="77"/>
    </row>
    <row r="2421" spans="1:6" ht="13.5">
      <c r="A2421" s="353">
        <v>98753</v>
      </c>
      <c r="B2421" s="357" t="s">
        <v>6436</v>
      </c>
      <c r="C2421" s="357" t="s">
        <v>129</v>
      </c>
      <c r="D2421" s="357" t="s">
        <v>350</v>
      </c>
      <c r="E2421" s="353">
        <v>172.91</v>
      </c>
      <c r="F2421" s="77"/>
    </row>
    <row r="2422" spans="1:6" ht="13.5">
      <c r="A2422" s="353">
        <v>98560</v>
      </c>
      <c r="B2422" s="357" t="s">
        <v>6437</v>
      </c>
      <c r="C2422" s="357" t="s">
        <v>132</v>
      </c>
      <c r="D2422" s="357" t="s">
        <v>270</v>
      </c>
      <c r="E2422" s="353">
        <v>30.33</v>
      </c>
      <c r="F2422" s="77"/>
    </row>
    <row r="2423" spans="1:6" ht="13.5">
      <c r="A2423" s="353">
        <v>98561</v>
      </c>
      <c r="B2423" s="357" t="s">
        <v>6438</v>
      </c>
      <c r="C2423" s="357" t="s">
        <v>132</v>
      </c>
      <c r="D2423" s="357" t="s">
        <v>270</v>
      </c>
      <c r="E2423" s="353">
        <v>27.07</v>
      </c>
      <c r="F2423" s="77"/>
    </row>
    <row r="2424" spans="1:6" ht="13.5">
      <c r="A2424" s="353">
        <v>98562</v>
      </c>
      <c r="B2424" s="357" t="s">
        <v>6439</v>
      </c>
      <c r="C2424" s="357" t="s">
        <v>132</v>
      </c>
      <c r="D2424" s="357" t="s">
        <v>270</v>
      </c>
      <c r="E2424" s="353">
        <v>27.26</v>
      </c>
      <c r="F2424" s="77"/>
    </row>
    <row r="2425" spans="1:6" ht="13.5">
      <c r="A2425" s="353">
        <v>83735</v>
      </c>
      <c r="B2425" s="357" t="s">
        <v>2331</v>
      </c>
      <c r="C2425" s="357" t="s">
        <v>132</v>
      </c>
      <c r="D2425" s="357" t="s">
        <v>350</v>
      </c>
      <c r="E2425" s="353">
        <v>54.14</v>
      </c>
      <c r="F2425" s="77"/>
    </row>
    <row r="2426" spans="1:6" ht="13.5">
      <c r="A2426" s="353">
        <v>98555</v>
      </c>
      <c r="B2426" s="357" t="s">
        <v>6440</v>
      </c>
      <c r="C2426" s="357" t="s">
        <v>132</v>
      </c>
      <c r="D2426" s="357" t="s">
        <v>350</v>
      </c>
      <c r="E2426" s="353">
        <v>27.29</v>
      </c>
      <c r="F2426" s="77"/>
    </row>
    <row r="2427" spans="1:6" ht="13.5">
      <c r="A2427" s="353">
        <v>98556</v>
      </c>
      <c r="B2427" s="357" t="s">
        <v>6441</v>
      </c>
      <c r="C2427" s="357" t="s">
        <v>132</v>
      </c>
      <c r="D2427" s="357" t="s">
        <v>270</v>
      </c>
      <c r="E2427" s="353">
        <v>45.49</v>
      </c>
      <c r="F2427" s="77"/>
    </row>
    <row r="2428" spans="1:6" ht="13.5">
      <c r="A2428" s="353">
        <v>98558</v>
      </c>
      <c r="B2428" s="357" t="s">
        <v>6442</v>
      </c>
      <c r="C2428" s="357" t="s">
        <v>130</v>
      </c>
      <c r="D2428" s="357" t="s">
        <v>270</v>
      </c>
      <c r="E2428" s="353">
        <v>7.06</v>
      </c>
      <c r="F2428" s="77"/>
    </row>
    <row r="2429" spans="1:6" ht="13.5">
      <c r="A2429" s="353">
        <v>98559</v>
      </c>
      <c r="B2429" s="357" t="s">
        <v>6443</v>
      </c>
      <c r="C2429" s="357" t="s">
        <v>129</v>
      </c>
      <c r="D2429" s="357" t="s">
        <v>270</v>
      </c>
      <c r="E2429" s="353">
        <v>2.94</v>
      </c>
      <c r="F2429" s="77"/>
    </row>
    <row r="2430" spans="1:6" ht="13.5">
      <c r="A2430" s="353">
        <v>68053</v>
      </c>
      <c r="B2430" s="357" t="s">
        <v>2332</v>
      </c>
      <c r="C2430" s="357" t="s">
        <v>132</v>
      </c>
      <c r="D2430" s="357" t="s">
        <v>350</v>
      </c>
      <c r="E2430" s="353">
        <v>4.82</v>
      </c>
      <c r="F2430" s="77"/>
    </row>
    <row r="2431" spans="1:6" ht="13.5">
      <c r="A2431" s="353" t="s">
        <v>6444</v>
      </c>
      <c r="B2431" s="357" t="s">
        <v>2333</v>
      </c>
      <c r="C2431" s="357" t="s">
        <v>132</v>
      </c>
      <c r="D2431" s="357" t="s">
        <v>270</v>
      </c>
      <c r="E2431" s="353">
        <v>44.17</v>
      </c>
      <c r="F2431" s="77"/>
    </row>
    <row r="2432" spans="1:6" ht="13.5">
      <c r="A2432" s="353">
        <v>98546</v>
      </c>
      <c r="B2432" s="357" t="s">
        <v>6445</v>
      </c>
      <c r="C2432" s="357" t="s">
        <v>132</v>
      </c>
      <c r="D2432" s="357" t="s">
        <v>270</v>
      </c>
      <c r="E2432" s="353">
        <v>66.13</v>
      </c>
      <c r="F2432" s="77"/>
    </row>
    <row r="2433" spans="1:6" ht="13.5">
      <c r="A2433" s="353">
        <v>98547</v>
      </c>
      <c r="B2433" s="357" t="s">
        <v>6446</v>
      </c>
      <c r="C2433" s="357" t="s">
        <v>132</v>
      </c>
      <c r="D2433" s="357" t="s">
        <v>270</v>
      </c>
      <c r="E2433" s="353">
        <v>123.27</v>
      </c>
      <c r="F2433" s="77"/>
    </row>
    <row r="2434" spans="1:6" ht="13.5">
      <c r="A2434" s="353" t="s">
        <v>6447</v>
      </c>
      <c r="B2434" s="357" t="s">
        <v>2334</v>
      </c>
      <c r="C2434" s="357" t="s">
        <v>132</v>
      </c>
      <c r="D2434" s="357" t="s">
        <v>270</v>
      </c>
      <c r="E2434" s="353">
        <v>126.52</v>
      </c>
      <c r="F2434" s="77"/>
    </row>
    <row r="2435" spans="1:6" ht="13.5">
      <c r="A2435" s="353" t="s">
        <v>6448</v>
      </c>
      <c r="B2435" s="357" t="s">
        <v>2335</v>
      </c>
      <c r="C2435" s="357" t="s">
        <v>132</v>
      </c>
      <c r="D2435" s="357" t="s">
        <v>350</v>
      </c>
      <c r="E2435" s="353">
        <v>72.34</v>
      </c>
      <c r="F2435" s="77"/>
    </row>
    <row r="2436" spans="1:6" ht="13.5">
      <c r="A2436" s="353" t="s">
        <v>6449</v>
      </c>
      <c r="B2436" s="357" t="s">
        <v>2336</v>
      </c>
      <c r="C2436" s="357" t="s">
        <v>132</v>
      </c>
      <c r="D2436" s="357" t="s">
        <v>350</v>
      </c>
      <c r="E2436" s="353">
        <v>7.92</v>
      </c>
      <c r="F2436" s="77"/>
    </row>
    <row r="2437" spans="1:6" ht="13.5">
      <c r="A2437" s="353">
        <v>98557</v>
      </c>
      <c r="B2437" s="357" t="s">
        <v>6450</v>
      </c>
      <c r="C2437" s="357" t="s">
        <v>132</v>
      </c>
      <c r="D2437" s="357" t="s">
        <v>350</v>
      </c>
      <c r="E2437" s="353">
        <v>25.11</v>
      </c>
      <c r="F2437" s="77"/>
    </row>
    <row r="2438" spans="1:6" ht="13.5">
      <c r="A2438" s="353" t="s">
        <v>6451</v>
      </c>
      <c r="B2438" s="357" t="s">
        <v>2337</v>
      </c>
      <c r="C2438" s="357" t="s">
        <v>132</v>
      </c>
      <c r="D2438" s="357" t="s">
        <v>350</v>
      </c>
      <c r="E2438" s="353">
        <v>25.34</v>
      </c>
      <c r="F2438" s="77"/>
    </row>
    <row r="2439" spans="1:6" ht="13.5">
      <c r="A2439" s="353" t="s">
        <v>6452</v>
      </c>
      <c r="B2439" s="357" t="s">
        <v>2338</v>
      </c>
      <c r="C2439" s="357" t="s">
        <v>132</v>
      </c>
      <c r="D2439" s="357" t="s">
        <v>350</v>
      </c>
      <c r="E2439" s="353">
        <v>49.15</v>
      </c>
      <c r="F2439" s="77"/>
    </row>
    <row r="2440" spans="1:6" ht="13.5">
      <c r="A2440" s="353">
        <v>72124</v>
      </c>
      <c r="B2440" s="357" t="s">
        <v>2339</v>
      </c>
      <c r="C2440" s="357" t="s">
        <v>140</v>
      </c>
      <c r="D2440" s="357" t="s">
        <v>350</v>
      </c>
      <c r="E2440" s="353">
        <v>108.26</v>
      </c>
      <c r="F2440" s="77"/>
    </row>
    <row r="2441" spans="1:6" ht="13.5">
      <c r="A2441" s="353" t="s">
        <v>6453</v>
      </c>
      <c r="B2441" s="357" t="s">
        <v>2340</v>
      </c>
      <c r="C2441" s="357" t="s">
        <v>129</v>
      </c>
      <c r="D2441" s="357" t="s">
        <v>270</v>
      </c>
      <c r="E2441" s="353">
        <v>43.76</v>
      </c>
      <c r="F2441" s="77"/>
    </row>
    <row r="2442" spans="1:6" ht="13.5">
      <c r="A2442" s="353" t="s">
        <v>6454</v>
      </c>
      <c r="B2442" s="357" t="s">
        <v>2341</v>
      </c>
      <c r="C2442" s="357" t="s">
        <v>132</v>
      </c>
      <c r="D2442" s="357" t="s">
        <v>270</v>
      </c>
      <c r="E2442" s="353">
        <v>145.30000000000001</v>
      </c>
      <c r="F2442" s="77"/>
    </row>
    <row r="2443" spans="1:6" ht="13.5">
      <c r="A2443" s="353">
        <v>98563</v>
      </c>
      <c r="B2443" s="357" t="s">
        <v>6455</v>
      </c>
      <c r="C2443" s="357" t="s">
        <v>132</v>
      </c>
      <c r="D2443" s="357" t="s">
        <v>270</v>
      </c>
      <c r="E2443" s="353">
        <v>21.87</v>
      </c>
      <c r="F2443" s="77"/>
    </row>
    <row r="2444" spans="1:6" ht="13.5">
      <c r="A2444" s="353">
        <v>98564</v>
      </c>
      <c r="B2444" s="357" t="s">
        <v>6456</v>
      </c>
      <c r="C2444" s="357" t="s">
        <v>132</v>
      </c>
      <c r="D2444" s="357" t="s">
        <v>350</v>
      </c>
      <c r="E2444" s="353">
        <v>34.590000000000003</v>
      </c>
      <c r="F2444" s="77"/>
    </row>
    <row r="2445" spans="1:6" ht="13.5">
      <c r="A2445" s="353">
        <v>98565</v>
      </c>
      <c r="B2445" s="357" t="s">
        <v>6457</v>
      </c>
      <c r="C2445" s="357" t="s">
        <v>132</v>
      </c>
      <c r="D2445" s="357" t="s">
        <v>270</v>
      </c>
      <c r="E2445" s="353">
        <v>31.41</v>
      </c>
      <c r="F2445" s="77"/>
    </row>
    <row r="2446" spans="1:6" ht="13.5">
      <c r="A2446" s="353">
        <v>98566</v>
      </c>
      <c r="B2446" s="357" t="s">
        <v>6458</v>
      </c>
      <c r="C2446" s="357" t="s">
        <v>132</v>
      </c>
      <c r="D2446" s="357" t="s">
        <v>350</v>
      </c>
      <c r="E2446" s="353">
        <v>44.11</v>
      </c>
      <c r="F2446" s="77"/>
    </row>
    <row r="2447" spans="1:6" ht="13.5">
      <c r="A2447" s="353">
        <v>98567</v>
      </c>
      <c r="B2447" s="357" t="s">
        <v>6459</v>
      </c>
      <c r="C2447" s="357" t="s">
        <v>132</v>
      </c>
      <c r="D2447" s="357" t="s">
        <v>270</v>
      </c>
      <c r="E2447" s="353">
        <v>40.450000000000003</v>
      </c>
      <c r="F2447" s="77"/>
    </row>
    <row r="2448" spans="1:6" ht="13.5">
      <c r="A2448" s="353">
        <v>98568</v>
      </c>
      <c r="B2448" s="357" t="s">
        <v>6460</v>
      </c>
      <c r="C2448" s="357" t="s">
        <v>132</v>
      </c>
      <c r="D2448" s="357" t="s">
        <v>350</v>
      </c>
      <c r="E2448" s="353">
        <v>53.14</v>
      </c>
      <c r="F2448" s="77"/>
    </row>
    <row r="2449" spans="1:6" ht="13.5">
      <c r="A2449" s="353">
        <v>98569</v>
      </c>
      <c r="B2449" s="357" t="s">
        <v>6461</v>
      </c>
      <c r="C2449" s="357" t="s">
        <v>132</v>
      </c>
      <c r="D2449" s="357" t="s">
        <v>270</v>
      </c>
      <c r="E2449" s="353">
        <v>49.97</v>
      </c>
      <c r="F2449" s="77"/>
    </row>
    <row r="2450" spans="1:6" ht="13.5">
      <c r="A2450" s="353">
        <v>98570</v>
      </c>
      <c r="B2450" s="357" t="s">
        <v>6462</v>
      </c>
      <c r="C2450" s="357" t="s">
        <v>132</v>
      </c>
      <c r="D2450" s="357" t="s">
        <v>350</v>
      </c>
      <c r="E2450" s="353">
        <v>62.68</v>
      </c>
      <c r="F2450" s="77"/>
    </row>
    <row r="2451" spans="1:6" ht="13.5">
      <c r="A2451" s="353">
        <v>98571</v>
      </c>
      <c r="B2451" s="357" t="s">
        <v>6463</v>
      </c>
      <c r="C2451" s="357" t="s">
        <v>132</v>
      </c>
      <c r="D2451" s="357" t="s">
        <v>270</v>
      </c>
      <c r="E2451" s="353">
        <v>24.16</v>
      </c>
      <c r="F2451" s="77"/>
    </row>
    <row r="2452" spans="1:6" ht="13.5">
      <c r="A2452" s="353">
        <v>98572</v>
      </c>
      <c r="B2452" s="357" t="s">
        <v>6464</v>
      </c>
      <c r="C2452" s="357" t="s">
        <v>132</v>
      </c>
      <c r="D2452" s="357" t="s">
        <v>270</v>
      </c>
      <c r="E2452" s="353">
        <v>29.79</v>
      </c>
      <c r="F2452" s="77"/>
    </row>
    <row r="2453" spans="1:6" ht="13.5">
      <c r="A2453" s="353">
        <v>98573</v>
      </c>
      <c r="B2453" s="357" t="s">
        <v>6465</v>
      </c>
      <c r="C2453" s="357" t="s">
        <v>132</v>
      </c>
      <c r="D2453" s="357" t="s">
        <v>350</v>
      </c>
      <c r="E2453" s="353">
        <v>42.24</v>
      </c>
      <c r="F2453" s="77"/>
    </row>
    <row r="2454" spans="1:6" ht="13.5">
      <c r="A2454" s="353" t="s">
        <v>6466</v>
      </c>
      <c r="B2454" s="357" t="s">
        <v>2342</v>
      </c>
      <c r="C2454" s="357" t="s">
        <v>129</v>
      </c>
      <c r="D2454" s="357" t="s">
        <v>270</v>
      </c>
      <c r="E2454" s="353">
        <v>21.11</v>
      </c>
      <c r="F2454" s="77"/>
    </row>
    <row r="2455" spans="1:6" ht="13.5">
      <c r="A2455" s="353" t="s">
        <v>6467</v>
      </c>
      <c r="B2455" s="357" t="s">
        <v>2343</v>
      </c>
      <c r="C2455" s="357" t="s">
        <v>129</v>
      </c>
      <c r="D2455" s="357" t="s">
        <v>270</v>
      </c>
      <c r="E2455" s="353">
        <v>32.93</v>
      </c>
      <c r="F2455" s="77"/>
    </row>
    <row r="2456" spans="1:6" ht="13.5">
      <c r="A2456" s="353">
        <v>91831</v>
      </c>
      <c r="B2456" s="357" t="s">
        <v>2344</v>
      </c>
      <c r="C2456" s="357" t="s">
        <v>129</v>
      </c>
      <c r="D2456" s="357" t="s">
        <v>350</v>
      </c>
      <c r="E2456" s="353">
        <v>5.2</v>
      </c>
      <c r="F2456" s="77"/>
    </row>
    <row r="2457" spans="1:6" ht="13.5">
      <c r="A2457" s="353">
        <v>91834</v>
      </c>
      <c r="B2457" s="357" t="s">
        <v>2345</v>
      </c>
      <c r="C2457" s="357" t="s">
        <v>129</v>
      </c>
      <c r="D2457" s="357" t="s">
        <v>350</v>
      </c>
      <c r="E2457" s="353">
        <v>5.82</v>
      </c>
      <c r="F2457" s="77"/>
    </row>
    <row r="2458" spans="1:6" ht="13.5">
      <c r="A2458" s="353">
        <v>91836</v>
      </c>
      <c r="B2458" s="357" t="s">
        <v>2346</v>
      </c>
      <c r="C2458" s="357" t="s">
        <v>129</v>
      </c>
      <c r="D2458" s="357" t="s">
        <v>350</v>
      </c>
      <c r="E2458" s="353">
        <v>7.51</v>
      </c>
      <c r="F2458" s="77"/>
    </row>
    <row r="2459" spans="1:6" ht="13.5">
      <c r="A2459" s="353">
        <v>91842</v>
      </c>
      <c r="B2459" s="357" t="s">
        <v>2347</v>
      </c>
      <c r="C2459" s="357" t="s">
        <v>129</v>
      </c>
      <c r="D2459" s="357" t="s">
        <v>350</v>
      </c>
      <c r="E2459" s="353">
        <v>3.74</v>
      </c>
      <c r="F2459" s="77"/>
    </row>
    <row r="2460" spans="1:6" ht="13.5">
      <c r="A2460" s="353">
        <v>91844</v>
      </c>
      <c r="B2460" s="357" t="s">
        <v>2348</v>
      </c>
      <c r="C2460" s="357" t="s">
        <v>129</v>
      </c>
      <c r="D2460" s="357" t="s">
        <v>350</v>
      </c>
      <c r="E2460" s="353">
        <v>4.3600000000000003</v>
      </c>
      <c r="F2460" s="77"/>
    </row>
    <row r="2461" spans="1:6" ht="13.5">
      <c r="A2461" s="353">
        <v>91846</v>
      </c>
      <c r="B2461" s="357" t="s">
        <v>2349</v>
      </c>
      <c r="C2461" s="357" t="s">
        <v>129</v>
      </c>
      <c r="D2461" s="357" t="s">
        <v>350</v>
      </c>
      <c r="E2461" s="353">
        <v>6.06</v>
      </c>
      <c r="F2461" s="77"/>
    </row>
    <row r="2462" spans="1:6" ht="13.5">
      <c r="A2462" s="353">
        <v>91852</v>
      </c>
      <c r="B2462" s="357" t="s">
        <v>2350</v>
      </c>
      <c r="C2462" s="357" t="s">
        <v>129</v>
      </c>
      <c r="D2462" s="357" t="s">
        <v>350</v>
      </c>
      <c r="E2462" s="353">
        <v>5.57</v>
      </c>
      <c r="F2462" s="77"/>
    </row>
    <row r="2463" spans="1:6" ht="13.5">
      <c r="A2463" s="353">
        <v>91854</v>
      </c>
      <c r="B2463" s="357" t="s">
        <v>2351</v>
      </c>
      <c r="C2463" s="357" t="s">
        <v>129</v>
      </c>
      <c r="D2463" s="357" t="s">
        <v>350</v>
      </c>
      <c r="E2463" s="353">
        <v>6.17</v>
      </c>
      <c r="F2463" s="77"/>
    </row>
    <row r="2464" spans="1:6" ht="13.5">
      <c r="A2464" s="353">
        <v>91856</v>
      </c>
      <c r="B2464" s="357" t="s">
        <v>2352</v>
      </c>
      <c r="C2464" s="357" t="s">
        <v>129</v>
      </c>
      <c r="D2464" s="357" t="s">
        <v>350</v>
      </c>
      <c r="E2464" s="353">
        <v>7.78</v>
      </c>
      <c r="F2464" s="77"/>
    </row>
    <row r="2465" spans="1:6" ht="13.5">
      <c r="A2465" s="353">
        <v>91862</v>
      </c>
      <c r="B2465" s="357" t="s">
        <v>2353</v>
      </c>
      <c r="C2465" s="357" t="s">
        <v>129</v>
      </c>
      <c r="D2465" s="357" t="s">
        <v>350</v>
      </c>
      <c r="E2465" s="353">
        <v>6.24</v>
      </c>
      <c r="F2465" s="77"/>
    </row>
    <row r="2466" spans="1:6" ht="13.5">
      <c r="A2466" s="353">
        <v>91863</v>
      </c>
      <c r="B2466" s="357" t="s">
        <v>2354</v>
      </c>
      <c r="C2466" s="357" t="s">
        <v>129</v>
      </c>
      <c r="D2466" s="357" t="s">
        <v>350</v>
      </c>
      <c r="E2466" s="353">
        <v>7.31</v>
      </c>
      <c r="F2466" s="77"/>
    </row>
    <row r="2467" spans="1:6" ht="13.5">
      <c r="A2467" s="353">
        <v>91864</v>
      </c>
      <c r="B2467" s="357" t="s">
        <v>2355</v>
      </c>
      <c r="C2467" s="357" t="s">
        <v>129</v>
      </c>
      <c r="D2467" s="357" t="s">
        <v>350</v>
      </c>
      <c r="E2467" s="353">
        <v>9.52</v>
      </c>
      <c r="F2467" s="77"/>
    </row>
    <row r="2468" spans="1:6" ht="13.5">
      <c r="A2468" s="353">
        <v>91865</v>
      </c>
      <c r="B2468" s="357" t="s">
        <v>2356</v>
      </c>
      <c r="C2468" s="357" t="s">
        <v>129</v>
      </c>
      <c r="D2468" s="357" t="s">
        <v>350</v>
      </c>
      <c r="E2468" s="353">
        <v>11.75</v>
      </c>
      <c r="F2468" s="77"/>
    </row>
    <row r="2469" spans="1:6" ht="13.5">
      <c r="A2469" s="353">
        <v>91866</v>
      </c>
      <c r="B2469" s="357" t="s">
        <v>2357</v>
      </c>
      <c r="C2469" s="357" t="s">
        <v>129</v>
      </c>
      <c r="D2469" s="357" t="s">
        <v>350</v>
      </c>
      <c r="E2469" s="353">
        <v>4.88</v>
      </c>
      <c r="F2469" s="77"/>
    </row>
    <row r="2470" spans="1:6" ht="13.5">
      <c r="A2470" s="353">
        <v>91867</v>
      </c>
      <c r="B2470" s="357" t="s">
        <v>2358</v>
      </c>
      <c r="C2470" s="357" t="s">
        <v>129</v>
      </c>
      <c r="D2470" s="357" t="s">
        <v>350</v>
      </c>
      <c r="E2470" s="353">
        <v>5.95</v>
      </c>
      <c r="F2470" s="77"/>
    </row>
    <row r="2471" spans="1:6" ht="13.5">
      <c r="A2471" s="353">
        <v>91868</v>
      </c>
      <c r="B2471" s="357" t="s">
        <v>2359</v>
      </c>
      <c r="C2471" s="357" t="s">
        <v>129</v>
      </c>
      <c r="D2471" s="357" t="s">
        <v>350</v>
      </c>
      <c r="E2471" s="353">
        <v>8.17</v>
      </c>
      <c r="F2471" s="77"/>
    </row>
    <row r="2472" spans="1:6" ht="13.5">
      <c r="A2472" s="353">
        <v>91869</v>
      </c>
      <c r="B2472" s="357" t="s">
        <v>2360</v>
      </c>
      <c r="C2472" s="357" t="s">
        <v>129</v>
      </c>
      <c r="D2472" s="357" t="s">
        <v>350</v>
      </c>
      <c r="E2472" s="353">
        <v>10.42</v>
      </c>
      <c r="F2472" s="77"/>
    </row>
    <row r="2473" spans="1:6" ht="13.5">
      <c r="A2473" s="353">
        <v>91870</v>
      </c>
      <c r="B2473" s="357" t="s">
        <v>2361</v>
      </c>
      <c r="C2473" s="357" t="s">
        <v>129</v>
      </c>
      <c r="D2473" s="357" t="s">
        <v>350</v>
      </c>
      <c r="E2473" s="353">
        <v>7.14</v>
      </c>
      <c r="F2473" s="77"/>
    </row>
    <row r="2474" spans="1:6" ht="13.5">
      <c r="A2474" s="353">
        <v>91871</v>
      </c>
      <c r="B2474" s="357" t="s">
        <v>2362</v>
      </c>
      <c r="C2474" s="357" t="s">
        <v>129</v>
      </c>
      <c r="D2474" s="357" t="s">
        <v>350</v>
      </c>
      <c r="E2474" s="353">
        <v>8.23</v>
      </c>
      <c r="F2474" s="77"/>
    </row>
    <row r="2475" spans="1:6" ht="13.5">
      <c r="A2475" s="353">
        <v>91872</v>
      </c>
      <c r="B2475" s="357" t="s">
        <v>2363</v>
      </c>
      <c r="C2475" s="357" t="s">
        <v>129</v>
      </c>
      <c r="D2475" s="357" t="s">
        <v>350</v>
      </c>
      <c r="E2475" s="353">
        <v>10.45</v>
      </c>
      <c r="F2475" s="77"/>
    </row>
    <row r="2476" spans="1:6" ht="13.5">
      <c r="A2476" s="353">
        <v>91873</v>
      </c>
      <c r="B2476" s="357" t="s">
        <v>2364</v>
      </c>
      <c r="C2476" s="357" t="s">
        <v>129</v>
      </c>
      <c r="D2476" s="357" t="s">
        <v>350</v>
      </c>
      <c r="E2476" s="353">
        <v>12.65</v>
      </c>
      <c r="F2476" s="77"/>
    </row>
    <row r="2477" spans="1:6" ht="13.5">
      <c r="A2477" s="353">
        <v>93008</v>
      </c>
      <c r="B2477" s="357" t="s">
        <v>2365</v>
      </c>
      <c r="C2477" s="357" t="s">
        <v>129</v>
      </c>
      <c r="D2477" s="357" t="s">
        <v>350</v>
      </c>
      <c r="E2477" s="353">
        <v>9.9499999999999993</v>
      </c>
      <c r="F2477" s="77"/>
    </row>
    <row r="2478" spans="1:6" ht="13.5">
      <c r="A2478" s="353">
        <v>93009</v>
      </c>
      <c r="B2478" s="357" t="s">
        <v>2366</v>
      </c>
      <c r="C2478" s="357" t="s">
        <v>129</v>
      </c>
      <c r="D2478" s="357" t="s">
        <v>350</v>
      </c>
      <c r="E2478" s="353">
        <v>14.43</v>
      </c>
      <c r="F2478" s="77"/>
    </row>
    <row r="2479" spans="1:6" ht="13.5">
      <c r="A2479" s="353">
        <v>93010</v>
      </c>
      <c r="B2479" s="357" t="s">
        <v>2367</v>
      </c>
      <c r="C2479" s="357" t="s">
        <v>129</v>
      </c>
      <c r="D2479" s="357" t="s">
        <v>350</v>
      </c>
      <c r="E2479" s="353">
        <v>19.91</v>
      </c>
      <c r="F2479" s="77"/>
    </row>
    <row r="2480" spans="1:6" ht="13.5">
      <c r="A2480" s="353">
        <v>93011</v>
      </c>
      <c r="B2480" s="357" t="s">
        <v>2368</v>
      </c>
      <c r="C2480" s="357" t="s">
        <v>129</v>
      </c>
      <c r="D2480" s="357" t="s">
        <v>350</v>
      </c>
      <c r="E2480" s="353">
        <v>24.22</v>
      </c>
      <c r="F2480" s="77"/>
    </row>
    <row r="2481" spans="1:6" ht="13.5">
      <c r="A2481" s="353">
        <v>93012</v>
      </c>
      <c r="B2481" s="357" t="s">
        <v>2369</v>
      </c>
      <c r="C2481" s="357" t="s">
        <v>129</v>
      </c>
      <c r="D2481" s="357" t="s">
        <v>350</v>
      </c>
      <c r="E2481" s="353">
        <v>36.270000000000003</v>
      </c>
      <c r="F2481" s="77"/>
    </row>
    <row r="2482" spans="1:6" ht="13.5">
      <c r="A2482" s="353">
        <v>95726</v>
      </c>
      <c r="B2482" s="357" t="s">
        <v>2370</v>
      </c>
      <c r="C2482" s="357" t="s">
        <v>129</v>
      </c>
      <c r="D2482" s="357" t="s">
        <v>350</v>
      </c>
      <c r="E2482" s="353">
        <v>4.28</v>
      </c>
      <c r="F2482" s="77"/>
    </row>
    <row r="2483" spans="1:6" ht="13.5">
      <c r="A2483" s="353">
        <v>95727</v>
      </c>
      <c r="B2483" s="357" t="s">
        <v>2371</v>
      </c>
      <c r="C2483" s="357" t="s">
        <v>129</v>
      </c>
      <c r="D2483" s="357" t="s">
        <v>350</v>
      </c>
      <c r="E2483" s="353">
        <v>4.8499999999999996</v>
      </c>
      <c r="F2483" s="77"/>
    </row>
    <row r="2484" spans="1:6" ht="13.5">
      <c r="A2484" s="353">
        <v>95728</v>
      </c>
      <c r="B2484" s="357" t="s">
        <v>2372</v>
      </c>
      <c r="C2484" s="357" t="s">
        <v>129</v>
      </c>
      <c r="D2484" s="357" t="s">
        <v>350</v>
      </c>
      <c r="E2484" s="353">
        <v>6.06</v>
      </c>
      <c r="F2484" s="77"/>
    </row>
    <row r="2485" spans="1:6" ht="13.5">
      <c r="A2485" s="353">
        <v>95729</v>
      </c>
      <c r="B2485" s="357" t="s">
        <v>2373</v>
      </c>
      <c r="C2485" s="357" t="s">
        <v>129</v>
      </c>
      <c r="D2485" s="357" t="s">
        <v>350</v>
      </c>
      <c r="E2485" s="353">
        <v>5.73</v>
      </c>
      <c r="F2485" s="77"/>
    </row>
    <row r="2486" spans="1:6" ht="13.5">
      <c r="A2486" s="353">
        <v>95730</v>
      </c>
      <c r="B2486" s="357" t="s">
        <v>2374</v>
      </c>
      <c r="C2486" s="357" t="s">
        <v>129</v>
      </c>
      <c r="D2486" s="357" t="s">
        <v>350</v>
      </c>
      <c r="E2486" s="353">
        <v>6.31</v>
      </c>
      <c r="F2486" s="77"/>
    </row>
    <row r="2487" spans="1:6" ht="13.5">
      <c r="A2487" s="353">
        <v>95731</v>
      </c>
      <c r="B2487" s="357" t="s">
        <v>2375</v>
      </c>
      <c r="C2487" s="357" t="s">
        <v>129</v>
      </c>
      <c r="D2487" s="357" t="s">
        <v>350</v>
      </c>
      <c r="E2487" s="353">
        <v>7.52</v>
      </c>
      <c r="F2487" s="77"/>
    </row>
    <row r="2488" spans="1:6" ht="13.5">
      <c r="A2488" s="353">
        <v>95732</v>
      </c>
      <c r="B2488" s="357" t="s">
        <v>2376</v>
      </c>
      <c r="C2488" s="357" t="s">
        <v>130</v>
      </c>
      <c r="D2488" s="357" t="s">
        <v>350</v>
      </c>
      <c r="E2488" s="353">
        <v>2.93</v>
      </c>
      <c r="F2488" s="77"/>
    </row>
    <row r="2489" spans="1:6" ht="13.5">
      <c r="A2489" s="353">
        <v>95745</v>
      </c>
      <c r="B2489" s="357" t="s">
        <v>2377</v>
      </c>
      <c r="C2489" s="357" t="s">
        <v>129</v>
      </c>
      <c r="D2489" s="357" t="s">
        <v>270</v>
      </c>
      <c r="E2489" s="353">
        <v>15.59</v>
      </c>
      <c r="F2489" s="77"/>
    </row>
    <row r="2490" spans="1:6" ht="13.5">
      <c r="A2490" s="353">
        <v>95746</v>
      </c>
      <c r="B2490" s="357" t="s">
        <v>2378</v>
      </c>
      <c r="C2490" s="357" t="s">
        <v>129</v>
      </c>
      <c r="D2490" s="357" t="s">
        <v>270</v>
      </c>
      <c r="E2490" s="353">
        <v>19.399999999999999</v>
      </c>
      <c r="F2490" s="77"/>
    </row>
    <row r="2491" spans="1:6" ht="13.5">
      <c r="A2491" s="353">
        <v>95747</v>
      </c>
      <c r="B2491" s="357" t="s">
        <v>2379</v>
      </c>
      <c r="C2491" s="357" t="s">
        <v>129</v>
      </c>
      <c r="D2491" s="357" t="s">
        <v>270</v>
      </c>
      <c r="E2491" s="353">
        <v>32.19</v>
      </c>
      <c r="F2491" s="77"/>
    </row>
    <row r="2492" spans="1:6" ht="13.5">
      <c r="A2492" s="353">
        <v>95748</v>
      </c>
      <c r="B2492" s="357" t="s">
        <v>2380</v>
      </c>
      <c r="C2492" s="357" t="s">
        <v>129</v>
      </c>
      <c r="D2492" s="357" t="s">
        <v>270</v>
      </c>
      <c r="E2492" s="353">
        <v>34.76</v>
      </c>
      <c r="F2492" s="77"/>
    </row>
    <row r="2493" spans="1:6" ht="13.5">
      <c r="A2493" s="353">
        <v>95749</v>
      </c>
      <c r="B2493" s="357" t="s">
        <v>2381</v>
      </c>
      <c r="C2493" s="357" t="s">
        <v>129</v>
      </c>
      <c r="D2493" s="357" t="s">
        <v>270</v>
      </c>
      <c r="E2493" s="353">
        <v>20.28</v>
      </c>
      <c r="F2493" s="77"/>
    </row>
    <row r="2494" spans="1:6" ht="13.5">
      <c r="A2494" s="353">
        <v>95750</v>
      </c>
      <c r="B2494" s="357" t="s">
        <v>2382</v>
      </c>
      <c r="C2494" s="357" t="s">
        <v>129</v>
      </c>
      <c r="D2494" s="357" t="s">
        <v>270</v>
      </c>
      <c r="E2494" s="353">
        <v>23.98</v>
      </c>
      <c r="F2494" s="77"/>
    </row>
    <row r="2495" spans="1:6" ht="13.5">
      <c r="A2495" s="353">
        <v>95751</v>
      </c>
      <c r="B2495" s="357" t="s">
        <v>2383</v>
      </c>
      <c r="C2495" s="357" t="s">
        <v>129</v>
      </c>
      <c r="D2495" s="357" t="s">
        <v>270</v>
      </c>
      <c r="E2495" s="353">
        <v>36.64</v>
      </c>
      <c r="F2495" s="77"/>
    </row>
    <row r="2496" spans="1:6" ht="13.5">
      <c r="A2496" s="353">
        <v>95752</v>
      </c>
      <c r="B2496" s="357" t="s">
        <v>2384</v>
      </c>
      <c r="C2496" s="357" t="s">
        <v>129</v>
      </c>
      <c r="D2496" s="357" t="s">
        <v>270</v>
      </c>
      <c r="E2496" s="353">
        <v>39.03</v>
      </c>
      <c r="F2496" s="77"/>
    </row>
    <row r="2497" spans="1:6" ht="13.5">
      <c r="A2497" s="353">
        <v>72263</v>
      </c>
      <c r="B2497" s="357" t="s">
        <v>2385</v>
      </c>
      <c r="C2497" s="357" t="s">
        <v>130</v>
      </c>
      <c r="D2497" s="357" t="s">
        <v>350</v>
      </c>
      <c r="E2497" s="353">
        <v>18.5</v>
      </c>
      <c r="F2497" s="77"/>
    </row>
    <row r="2498" spans="1:6" ht="13.5">
      <c r="A2498" s="353">
        <v>72271</v>
      </c>
      <c r="B2498" s="357" t="s">
        <v>2386</v>
      </c>
      <c r="C2498" s="357" t="s">
        <v>130</v>
      </c>
      <c r="D2498" s="357" t="s">
        <v>350</v>
      </c>
      <c r="E2498" s="353">
        <v>10.79</v>
      </c>
      <c r="F2498" s="77"/>
    </row>
    <row r="2499" spans="1:6" ht="13.5">
      <c r="A2499" s="353">
        <v>72272</v>
      </c>
      <c r="B2499" s="357" t="s">
        <v>2387</v>
      </c>
      <c r="C2499" s="357" t="s">
        <v>130</v>
      </c>
      <c r="D2499" s="357" t="s">
        <v>350</v>
      </c>
      <c r="E2499" s="353">
        <v>12.06</v>
      </c>
      <c r="F2499" s="77"/>
    </row>
    <row r="2500" spans="1:6" ht="13.5">
      <c r="A2500" s="353" t="s">
        <v>6468</v>
      </c>
      <c r="B2500" s="357" t="s">
        <v>2388</v>
      </c>
      <c r="C2500" s="357" t="s">
        <v>130</v>
      </c>
      <c r="D2500" s="357" t="s">
        <v>350</v>
      </c>
      <c r="E2500" s="353">
        <v>30.44</v>
      </c>
      <c r="F2500" s="77"/>
    </row>
    <row r="2501" spans="1:6" ht="13.5">
      <c r="A2501" s="353" t="s">
        <v>6469</v>
      </c>
      <c r="B2501" s="357" t="s">
        <v>2389</v>
      </c>
      <c r="C2501" s="357" t="s">
        <v>130</v>
      </c>
      <c r="D2501" s="357" t="s">
        <v>350</v>
      </c>
      <c r="E2501" s="353">
        <v>47.23</v>
      </c>
      <c r="F2501" s="77"/>
    </row>
    <row r="2502" spans="1:6" ht="13.5">
      <c r="A2502" s="353" t="s">
        <v>6470</v>
      </c>
      <c r="B2502" s="357" t="s">
        <v>2390</v>
      </c>
      <c r="C2502" s="357" t="s">
        <v>130</v>
      </c>
      <c r="D2502" s="357" t="s">
        <v>350</v>
      </c>
      <c r="E2502" s="353">
        <v>114.56</v>
      </c>
      <c r="F2502" s="77"/>
    </row>
    <row r="2503" spans="1:6" ht="13.5">
      <c r="A2503" s="353" t="s">
        <v>6471</v>
      </c>
      <c r="B2503" s="357" t="s">
        <v>2391</v>
      </c>
      <c r="C2503" s="357" t="s">
        <v>130</v>
      </c>
      <c r="D2503" s="357" t="s">
        <v>350</v>
      </c>
      <c r="E2503" s="353">
        <v>18.73</v>
      </c>
      <c r="F2503" s="77"/>
    </row>
    <row r="2504" spans="1:6" ht="13.5">
      <c r="A2504" s="353">
        <v>83377</v>
      </c>
      <c r="B2504" s="357" t="s">
        <v>2392</v>
      </c>
      <c r="C2504" s="357" t="s">
        <v>130</v>
      </c>
      <c r="D2504" s="357" t="s">
        <v>350</v>
      </c>
      <c r="E2504" s="353">
        <v>9.89</v>
      </c>
      <c r="F2504" s="77"/>
    </row>
    <row r="2505" spans="1:6" ht="13.5">
      <c r="A2505" s="353">
        <v>91874</v>
      </c>
      <c r="B2505" s="357" t="s">
        <v>2393</v>
      </c>
      <c r="C2505" s="357" t="s">
        <v>130</v>
      </c>
      <c r="D2505" s="357" t="s">
        <v>350</v>
      </c>
      <c r="E2505" s="353">
        <v>3.37</v>
      </c>
      <c r="F2505" s="77"/>
    </row>
    <row r="2506" spans="1:6" ht="13.5">
      <c r="A2506" s="353">
        <v>91875</v>
      </c>
      <c r="B2506" s="357" t="s">
        <v>2394</v>
      </c>
      <c r="C2506" s="357" t="s">
        <v>130</v>
      </c>
      <c r="D2506" s="357" t="s">
        <v>350</v>
      </c>
      <c r="E2506" s="353">
        <v>4.45</v>
      </c>
      <c r="F2506" s="77"/>
    </row>
    <row r="2507" spans="1:6" ht="13.5">
      <c r="A2507" s="353">
        <v>91876</v>
      </c>
      <c r="B2507" s="357" t="s">
        <v>2395</v>
      </c>
      <c r="C2507" s="357" t="s">
        <v>130</v>
      </c>
      <c r="D2507" s="357" t="s">
        <v>350</v>
      </c>
      <c r="E2507" s="353">
        <v>5.86</v>
      </c>
      <c r="F2507" s="77"/>
    </row>
    <row r="2508" spans="1:6" ht="13.5">
      <c r="A2508" s="353">
        <v>91877</v>
      </c>
      <c r="B2508" s="357" t="s">
        <v>2396</v>
      </c>
      <c r="C2508" s="357" t="s">
        <v>130</v>
      </c>
      <c r="D2508" s="357" t="s">
        <v>350</v>
      </c>
      <c r="E2508" s="353">
        <v>7.76</v>
      </c>
      <c r="F2508" s="77"/>
    </row>
    <row r="2509" spans="1:6" ht="13.5">
      <c r="A2509" s="353">
        <v>91878</v>
      </c>
      <c r="B2509" s="357" t="s">
        <v>2397</v>
      </c>
      <c r="C2509" s="357" t="s">
        <v>130</v>
      </c>
      <c r="D2509" s="357" t="s">
        <v>350</v>
      </c>
      <c r="E2509" s="353">
        <v>4.34</v>
      </c>
      <c r="F2509" s="77"/>
    </row>
    <row r="2510" spans="1:6" ht="13.5">
      <c r="A2510" s="353">
        <v>91879</v>
      </c>
      <c r="B2510" s="357" t="s">
        <v>2398</v>
      </c>
      <c r="C2510" s="357" t="s">
        <v>130</v>
      </c>
      <c r="D2510" s="357" t="s">
        <v>350</v>
      </c>
      <c r="E2510" s="353">
        <v>5.39</v>
      </c>
      <c r="F2510" s="77"/>
    </row>
    <row r="2511" spans="1:6" ht="13.5">
      <c r="A2511" s="353">
        <v>91880</v>
      </c>
      <c r="B2511" s="357" t="s">
        <v>2399</v>
      </c>
      <c r="C2511" s="357" t="s">
        <v>130</v>
      </c>
      <c r="D2511" s="357" t="s">
        <v>350</v>
      </c>
      <c r="E2511" s="353">
        <v>6.83</v>
      </c>
      <c r="F2511" s="77"/>
    </row>
    <row r="2512" spans="1:6" ht="13.5">
      <c r="A2512" s="353">
        <v>91881</v>
      </c>
      <c r="B2512" s="357" t="s">
        <v>2400</v>
      </c>
      <c r="C2512" s="357" t="s">
        <v>130</v>
      </c>
      <c r="D2512" s="357" t="s">
        <v>350</v>
      </c>
      <c r="E2512" s="353">
        <v>8.74</v>
      </c>
      <c r="F2512" s="77"/>
    </row>
    <row r="2513" spans="1:6" ht="13.5">
      <c r="A2513" s="353">
        <v>91882</v>
      </c>
      <c r="B2513" s="357" t="s">
        <v>2401</v>
      </c>
      <c r="C2513" s="357" t="s">
        <v>130</v>
      </c>
      <c r="D2513" s="357" t="s">
        <v>350</v>
      </c>
      <c r="E2513" s="353">
        <v>5.39</v>
      </c>
      <c r="F2513" s="77"/>
    </row>
    <row r="2514" spans="1:6" ht="13.5">
      <c r="A2514" s="353">
        <v>91884</v>
      </c>
      <c r="B2514" s="357" t="s">
        <v>2402</v>
      </c>
      <c r="C2514" s="357" t="s">
        <v>130</v>
      </c>
      <c r="D2514" s="357" t="s">
        <v>350</v>
      </c>
      <c r="E2514" s="353">
        <v>6.2</v>
      </c>
      <c r="F2514" s="77"/>
    </row>
    <row r="2515" spans="1:6" ht="13.5">
      <c r="A2515" s="353">
        <v>91885</v>
      </c>
      <c r="B2515" s="357" t="s">
        <v>2403</v>
      </c>
      <c r="C2515" s="357" t="s">
        <v>130</v>
      </c>
      <c r="D2515" s="357" t="s">
        <v>350</v>
      </c>
      <c r="E2515" s="353">
        <v>7.31</v>
      </c>
      <c r="F2515" s="77"/>
    </row>
    <row r="2516" spans="1:6" ht="13.5">
      <c r="A2516" s="353">
        <v>91886</v>
      </c>
      <c r="B2516" s="357" t="s">
        <v>2404</v>
      </c>
      <c r="C2516" s="357" t="s">
        <v>130</v>
      </c>
      <c r="D2516" s="357" t="s">
        <v>350</v>
      </c>
      <c r="E2516" s="353">
        <v>8.84</v>
      </c>
      <c r="F2516" s="77"/>
    </row>
    <row r="2517" spans="1:6" ht="13.5">
      <c r="A2517" s="353">
        <v>91887</v>
      </c>
      <c r="B2517" s="357" t="s">
        <v>2405</v>
      </c>
      <c r="C2517" s="357" t="s">
        <v>130</v>
      </c>
      <c r="D2517" s="357" t="s">
        <v>350</v>
      </c>
      <c r="E2517" s="353">
        <v>6.12</v>
      </c>
      <c r="F2517" s="77"/>
    </row>
    <row r="2518" spans="1:6" ht="13.5">
      <c r="A2518" s="353">
        <v>91889</v>
      </c>
      <c r="B2518" s="357" t="s">
        <v>2406</v>
      </c>
      <c r="C2518" s="357" t="s">
        <v>130</v>
      </c>
      <c r="D2518" s="357" t="s">
        <v>350</v>
      </c>
      <c r="E2518" s="353">
        <v>5.91</v>
      </c>
      <c r="F2518" s="77"/>
    </row>
    <row r="2519" spans="1:6" ht="13.5">
      <c r="A2519" s="353">
        <v>91890</v>
      </c>
      <c r="B2519" s="357" t="s">
        <v>2407</v>
      </c>
      <c r="C2519" s="357" t="s">
        <v>130</v>
      </c>
      <c r="D2519" s="357" t="s">
        <v>350</v>
      </c>
      <c r="E2519" s="353">
        <v>7.33</v>
      </c>
      <c r="F2519" s="77"/>
    </row>
    <row r="2520" spans="1:6" ht="13.5">
      <c r="A2520" s="353">
        <v>91892</v>
      </c>
      <c r="B2520" s="357" t="s">
        <v>2408</v>
      </c>
      <c r="C2520" s="357" t="s">
        <v>130</v>
      </c>
      <c r="D2520" s="357" t="s">
        <v>350</v>
      </c>
      <c r="E2520" s="353">
        <v>8.7100000000000009</v>
      </c>
      <c r="F2520" s="77"/>
    </row>
    <row r="2521" spans="1:6" ht="13.5">
      <c r="A2521" s="353">
        <v>91893</v>
      </c>
      <c r="B2521" s="357" t="s">
        <v>2409</v>
      </c>
      <c r="C2521" s="357" t="s">
        <v>130</v>
      </c>
      <c r="D2521" s="357" t="s">
        <v>350</v>
      </c>
      <c r="E2521" s="353">
        <v>9.98</v>
      </c>
      <c r="F2521" s="77"/>
    </row>
    <row r="2522" spans="1:6" ht="13.5">
      <c r="A2522" s="353">
        <v>91896</v>
      </c>
      <c r="B2522" s="357" t="s">
        <v>2410</v>
      </c>
      <c r="C2522" s="357" t="s">
        <v>130</v>
      </c>
      <c r="D2522" s="357" t="s">
        <v>350</v>
      </c>
      <c r="E2522" s="353">
        <v>12.22</v>
      </c>
      <c r="F2522" s="77"/>
    </row>
    <row r="2523" spans="1:6" ht="13.5">
      <c r="A2523" s="353">
        <v>91898</v>
      </c>
      <c r="B2523" s="357" t="s">
        <v>2411</v>
      </c>
      <c r="C2523" s="357" t="s">
        <v>130</v>
      </c>
      <c r="D2523" s="357" t="s">
        <v>350</v>
      </c>
      <c r="E2523" s="353">
        <v>13.72</v>
      </c>
      <c r="F2523" s="77"/>
    </row>
    <row r="2524" spans="1:6" ht="13.5">
      <c r="A2524" s="353">
        <v>91899</v>
      </c>
      <c r="B2524" s="357" t="s">
        <v>2412</v>
      </c>
      <c r="C2524" s="357" t="s">
        <v>130</v>
      </c>
      <c r="D2524" s="357" t="s">
        <v>350</v>
      </c>
      <c r="E2524" s="353">
        <v>7.54</v>
      </c>
      <c r="F2524" s="77"/>
    </row>
    <row r="2525" spans="1:6" ht="13.5">
      <c r="A2525" s="353">
        <v>91901</v>
      </c>
      <c r="B2525" s="357" t="s">
        <v>2413</v>
      </c>
      <c r="C2525" s="357" t="s">
        <v>130</v>
      </c>
      <c r="D2525" s="357" t="s">
        <v>350</v>
      </c>
      <c r="E2525" s="353">
        <v>7.33</v>
      </c>
      <c r="F2525" s="77"/>
    </row>
    <row r="2526" spans="1:6" ht="13.5">
      <c r="A2526" s="353">
        <v>91902</v>
      </c>
      <c r="B2526" s="357" t="s">
        <v>2414</v>
      </c>
      <c r="C2526" s="357" t="s">
        <v>130</v>
      </c>
      <c r="D2526" s="357" t="s">
        <v>350</v>
      </c>
      <c r="E2526" s="353">
        <v>8.75</v>
      </c>
      <c r="F2526" s="77"/>
    </row>
    <row r="2527" spans="1:6" ht="13.5">
      <c r="A2527" s="353">
        <v>91904</v>
      </c>
      <c r="B2527" s="357" t="s">
        <v>2415</v>
      </c>
      <c r="C2527" s="357" t="s">
        <v>130</v>
      </c>
      <c r="D2527" s="357" t="s">
        <v>350</v>
      </c>
      <c r="E2527" s="353">
        <v>10.130000000000001</v>
      </c>
      <c r="F2527" s="77"/>
    </row>
    <row r="2528" spans="1:6" ht="13.5">
      <c r="A2528" s="353">
        <v>91905</v>
      </c>
      <c r="B2528" s="357" t="s">
        <v>2416</v>
      </c>
      <c r="C2528" s="357" t="s">
        <v>130</v>
      </c>
      <c r="D2528" s="357" t="s">
        <v>350</v>
      </c>
      <c r="E2528" s="353">
        <v>11.39</v>
      </c>
      <c r="F2528" s="77"/>
    </row>
    <row r="2529" spans="1:6" ht="13.5">
      <c r="A2529" s="353">
        <v>91908</v>
      </c>
      <c r="B2529" s="357" t="s">
        <v>2417</v>
      </c>
      <c r="C2529" s="357" t="s">
        <v>130</v>
      </c>
      <c r="D2529" s="357" t="s">
        <v>350</v>
      </c>
      <c r="E2529" s="353">
        <v>13.68</v>
      </c>
      <c r="F2529" s="77"/>
    </row>
    <row r="2530" spans="1:6" ht="13.5">
      <c r="A2530" s="353">
        <v>91910</v>
      </c>
      <c r="B2530" s="357" t="s">
        <v>2418</v>
      </c>
      <c r="C2530" s="357" t="s">
        <v>130</v>
      </c>
      <c r="D2530" s="357" t="s">
        <v>350</v>
      </c>
      <c r="E2530" s="353">
        <v>15.18</v>
      </c>
      <c r="F2530" s="77"/>
    </row>
    <row r="2531" spans="1:6" ht="13.5">
      <c r="A2531" s="353">
        <v>91911</v>
      </c>
      <c r="B2531" s="357" t="s">
        <v>2419</v>
      </c>
      <c r="C2531" s="357" t="s">
        <v>130</v>
      </c>
      <c r="D2531" s="357" t="s">
        <v>350</v>
      </c>
      <c r="E2531" s="353">
        <v>9.17</v>
      </c>
      <c r="F2531" s="77"/>
    </row>
    <row r="2532" spans="1:6" ht="13.5">
      <c r="A2532" s="353">
        <v>91913</v>
      </c>
      <c r="B2532" s="357" t="s">
        <v>2420</v>
      </c>
      <c r="C2532" s="357" t="s">
        <v>130</v>
      </c>
      <c r="D2532" s="357" t="s">
        <v>350</v>
      </c>
      <c r="E2532" s="353">
        <v>8.9600000000000009</v>
      </c>
      <c r="F2532" s="77"/>
    </row>
    <row r="2533" spans="1:6" ht="13.5">
      <c r="A2533" s="353">
        <v>91914</v>
      </c>
      <c r="B2533" s="357" t="s">
        <v>2421</v>
      </c>
      <c r="C2533" s="357" t="s">
        <v>130</v>
      </c>
      <c r="D2533" s="357" t="s">
        <v>350</v>
      </c>
      <c r="E2533" s="353">
        <v>10</v>
      </c>
      <c r="F2533" s="77"/>
    </row>
    <row r="2534" spans="1:6" ht="13.5">
      <c r="A2534" s="353">
        <v>91916</v>
      </c>
      <c r="B2534" s="357" t="s">
        <v>2422</v>
      </c>
      <c r="C2534" s="357" t="s">
        <v>130</v>
      </c>
      <c r="D2534" s="357" t="s">
        <v>350</v>
      </c>
      <c r="E2534" s="353">
        <v>11.38</v>
      </c>
      <c r="F2534" s="77"/>
    </row>
    <row r="2535" spans="1:6" ht="13.5">
      <c r="A2535" s="353">
        <v>91917</v>
      </c>
      <c r="B2535" s="357" t="s">
        <v>2423</v>
      </c>
      <c r="C2535" s="357" t="s">
        <v>130</v>
      </c>
      <c r="D2535" s="357" t="s">
        <v>350</v>
      </c>
      <c r="E2535" s="353">
        <v>12.15</v>
      </c>
      <c r="F2535" s="77"/>
    </row>
    <row r="2536" spans="1:6" ht="13.5">
      <c r="A2536" s="353">
        <v>91920</v>
      </c>
      <c r="B2536" s="357" t="s">
        <v>2424</v>
      </c>
      <c r="C2536" s="357" t="s">
        <v>130</v>
      </c>
      <c r="D2536" s="357" t="s">
        <v>350</v>
      </c>
      <c r="E2536" s="353">
        <v>13.84</v>
      </c>
      <c r="F2536" s="77"/>
    </row>
    <row r="2537" spans="1:6" ht="13.5">
      <c r="A2537" s="353">
        <v>91922</v>
      </c>
      <c r="B2537" s="357" t="s">
        <v>2425</v>
      </c>
      <c r="C2537" s="357" t="s">
        <v>130</v>
      </c>
      <c r="D2537" s="357" t="s">
        <v>350</v>
      </c>
      <c r="E2537" s="353">
        <v>15.34</v>
      </c>
      <c r="F2537" s="77"/>
    </row>
    <row r="2538" spans="1:6" ht="13.5">
      <c r="A2538" s="353">
        <v>93013</v>
      </c>
      <c r="B2538" s="357" t="s">
        <v>2426</v>
      </c>
      <c r="C2538" s="357" t="s">
        <v>130</v>
      </c>
      <c r="D2538" s="357" t="s">
        <v>350</v>
      </c>
      <c r="E2538" s="353">
        <v>10.06</v>
      </c>
      <c r="F2538" s="77"/>
    </row>
    <row r="2539" spans="1:6" ht="13.5">
      <c r="A2539" s="353">
        <v>93014</v>
      </c>
      <c r="B2539" s="357" t="s">
        <v>2427</v>
      </c>
      <c r="C2539" s="357" t="s">
        <v>130</v>
      </c>
      <c r="D2539" s="357" t="s">
        <v>350</v>
      </c>
      <c r="E2539" s="353">
        <v>12.33</v>
      </c>
      <c r="F2539" s="77"/>
    </row>
    <row r="2540" spans="1:6" ht="13.5">
      <c r="A2540" s="353">
        <v>93015</v>
      </c>
      <c r="B2540" s="357" t="s">
        <v>2428</v>
      </c>
      <c r="C2540" s="357" t="s">
        <v>130</v>
      </c>
      <c r="D2540" s="357" t="s">
        <v>350</v>
      </c>
      <c r="E2540" s="353">
        <v>18.420000000000002</v>
      </c>
      <c r="F2540" s="77"/>
    </row>
    <row r="2541" spans="1:6" ht="13.5">
      <c r="A2541" s="353">
        <v>93016</v>
      </c>
      <c r="B2541" s="357" t="s">
        <v>2429</v>
      </c>
      <c r="C2541" s="357" t="s">
        <v>130</v>
      </c>
      <c r="D2541" s="357" t="s">
        <v>350</v>
      </c>
      <c r="E2541" s="353">
        <v>22.32</v>
      </c>
      <c r="F2541" s="77"/>
    </row>
    <row r="2542" spans="1:6" ht="13.5">
      <c r="A2542" s="353">
        <v>93017</v>
      </c>
      <c r="B2542" s="357" t="s">
        <v>2430</v>
      </c>
      <c r="C2542" s="357" t="s">
        <v>130</v>
      </c>
      <c r="D2542" s="357" t="s">
        <v>350</v>
      </c>
      <c r="E2542" s="353">
        <v>33.299999999999997</v>
      </c>
      <c r="F2542" s="77"/>
    </row>
    <row r="2543" spans="1:6" ht="13.5">
      <c r="A2543" s="353">
        <v>93018</v>
      </c>
      <c r="B2543" s="357" t="s">
        <v>2431</v>
      </c>
      <c r="C2543" s="357" t="s">
        <v>130</v>
      </c>
      <c r="D2543" s="357" t="s">
        <v>350</v>
      </c>
      <c r="E2543" s="353">
        <v>15.34</v>
      </c>
      <c r="F2543" s="77"/>
    </row>
    <row r="2544" spans="1:6" ht="13.5">
      <c r="A2544" s="353">
        <v>93020</v>
      </c>
      <c r="B2544" s="357" t="s">
        <v>2432</v>
      </c>
      <c r="C2544" s="357" t="s">
        <v>130</v>
      </c>
      <c r="D2544" s="357" t="s">
        <v>350</v>
      </c>
      <c r="E2544" s="353">
        <v>19.559999999999999</v>
      </c>
      <c r="F2544" s="77"/>
    </row>
    <row r="2545" spans="1:6" ht="13.5">
      <c r="A2545" s="353">
        <v>93022</v>
      </c>
      <c r="B2545" s="357" t="s">
        <v>2433</v>
      </c>
      <c r="C2545" s="357" t="s">
        <v>130</v>
      </c>
      <c r="D2545" s="357" t="s">
        <v>350</v>
      </c>
      <c r="E2545" s="353">
        <v>32.19</v>
      </c>
      <c r="F2545" s="77"/>
    </row>
    <row r="2546" spans="1:6" ht="13.5">
      <c r="A2546" s="353">
        <v>93024</v>
      </c>
      <c r="B2546" s="357" t="s">
        <v>2434</v>
      </c>
      <c r="C2546" s="357" t="s">
        <v>130</v>
      </c>
      <c r="D2546" s="357" t="s">
        <v>350</v>
      </c>
      <c r="E2546" s="353">
        <v>33.9</v>
      </c>
      <c r="F2546" s="77"/>
    </row>
    <row r="2547" spans="1:6" ht="13.5">
      <c r="A2547" s="353">
        <v>93026</v>
      </c>
      <c r="B2547" s="357" t="s">
        <v>2435</v>
      </c>
      <c r="C2547" s="357" t="s">
        <v>130</v>
      </c>
      <c r="D2547" s="357" t="s">
        <v>350</v>
      </c>
      <c r="E2547" s="353">
        <v>54.86</v>
      </c>
      <c r="F2547" s="77"/>
    </row>
    <row r="2548" spans="1:6" ht="13.5">
      <c r="A2548" s="353">
        <v>95733</v>
      </c>
      <c r="B2548" s="357" t="s">
        <v>2436</v>
      </c>
      <c r="C2548" s="357" t="s">
        <v>130</v>
      </c>
      <c r="D2548" s="357" t="s">
        <v>350</v>
      </c>
      <c r="E2548" s="353">
        <v>3.85</v>
      </c>
      <c r="F2548" s="77"/>
    </row>
    <row r="2549" spans="1:6" ht="13.5">
      <c r="A2549" s="353">
        <v>95734</v>
      </c>
      <c r="B2549" s="357" t="s">
        <v>2437</v>
      </c>
      <c r="C2549" s="357" t="s">
        <v>130</v>
      </c>
      <c r="D2549" s="357" t="s">
        <v>350</v>
      </c>
      <c r="E2549" s="353">
        <v>5.12</v>
      </c>
      <c r="F2549" s="77"/>
    </row>
    <row r="2550" spans="1:6" ht="13.5">
      <c r="A2550" s="353">
        <v>95735</v>
      </c>
      <c r="B2550" s="357" t="s">
        <v>2438</v>
      </c>
      <c r="C2550" s="357" t="s">
        <v>130</v>
      </c>
      <c r="D2550" s="357" t="s">
        <v>350</v>
      </c>
      <c r="E2550" s="353">
        <v>4.43</v>
      </c>
      <c r="F2550" s="77"/>
    </row>
    <row r="2551" spans="1:6" ht="13.5">
      <c r="A2551" s="353">
        <v>95736</v>
      </c>
      <c r="B2551" s="357" t="s">
        <v>2439</v>
      </c>
      <c r="C2551" s="357" t="s">
        <v>130</v>
      </c>
      <c r="D2551" s="357" t="s">
        <v>350</v>
      </c>
      <c r="E2551" s="353">
        <v>5.17</v>
      </c>
      <c r="F2551" s="77"/>
    </row>
    <row r="2552" spans="1:6" ht="13.5">
      <c r="A2552" s="353">
        <v>95738</v>
      </c>
      <c r="B2552" s="357" t="s">
        <v>2440</v>
      </c>
      <c r="C2552" s="357" t="s">
        <v>130</v>
      </c>
      <c r="D2552" s="357" t="s">
        <v>350</v>
      </c>
      <c r="E2552" s="353">
        <v>6.19</v>
      </c>
      <c r="F2552" s="77"/>
    </row>
    <row r="2553" spans="1:6" ht="13.5">
      <c r="A2553" s="353">
        <v>95753</v>
      </c>
      <c r="B2553" s="357" t="s">
        <v>2441</v>
      </c>
      <c r="C2553" s="357" t="s">
        <v>130</v>
      </c>
      <c r="D2553" s="357" t="s">
        <v>270</v>
      </c>
      <c r="E2553" s="353">
        <v>5.15</v>
      </c>
      <c r="F2553" s="77"/>
    </row>
    <row r="2554" spans="1:6" ht="13.5">
      <c r="A2554" s="353">
        <v>95754</v>
      </c>
      <c r="B2554" s="357" t="s">
        <v>2442</v>
      </c>
      <c r="C2554" s="357" t="s">
        <v>130</v>
      </c>
      <c r="D2554" s="357" t="s">
        <v>270</v>
      </c>
      <c r="E2554" s="353">
        <v>6.42</v>
      </c>
      <c r="F2554" s="77"/>
    </row>
    <row r="2555" spans="1:6" ht="13.5">
      <c r="A2555" s="353">
        <v>95755</v>
      </c>
      <c r="B2555" s="357" t="s">
        <v>2443</v>
      </c>
      <c r="C2555" s="357" t="s">
        <v>130</v>
      </c>
      <c r="D2555" s="357" t="s">
        <v>270</v>
      </c>
      <c r="E2555" s="353">
        <v>9.26</v>
      </c>
      <c r="F2555" s="77"/>
    </row>
    <row r="2556" spans="1:6" ht="13.5">
      <c r="A2556" s="353">
        <v>95756</v>
      </c>
      <c r="B2556" s="357" t="s">
        <v>2444</v>
      </c>
      <c r="C2556" s="357" t="s">
        <v>130</v>
      </c>
      <c r="D2556" s="357" t="s">
        <v>270</v>
      </c>
      <c r="E2556" s="353">
        <v>12.34</v>
      </c>
      <c r="F2556" s="77"/>
    </row>
    <row r="2557" spans="1:6" ht="13.5">
      <c r="A2557" s="353">
        <v>95757</v>
      </c>
      <c r="B2557" s="357" t="s">
        <v>2445</v>
      </c>
      <c r="C2557" s="357" t="s">
        <v>130</v>
      </c>
      <c r="D2557" s="357" t="s">
        <v>270</v>
      </c>
      <c r="E2557" s="353">
        <v>7.76</v>
      </c>
      <c r="F2557" s="77"/>
    </row>
    <row r="2558" spans="1:6" ht="13.5">
      <c r="A2558" s="353">
        <v>95758</v>
      </c>
      <c r="B2558" s="357" t="s">
        <v>2446</v>
      </c>
      <c r="C2558" s="357" t="s">
        <v>130</v>
      </c>
      <c r="D2558" s="357" t="s">
        <v>270</v>
      </c>
      <c r="E2558" s="353">
        <v>8.7100000000000009</v>
      </c>
      <c r="F2558" s="77"/>
    </row>
    <row r="2559" spans="1:6" ht="13.5">
      <c r="A2559" s="353">
        <v>95759</v>
      </c>
      <c r="B2559" s="357" t="s">
        <v>2447</v>
      </c>
      <c r="C2559" s="357" t="s">
        <v>130</v>
      </c>
      <c r="D2559" s="357" t="s">
        <v>270</v>
      </c>
      <c r="E2559" s="353">
        <v>11.12</v>
      </c>
      <c r="F2559" s="77"/>
    </row>
    <row r="2560" spans="1:6" ht="13.5">
      <c r="A2560" s="353">
        <v>95760</v>
      </c>
      <c r="B2560" s="357" t="s">
        <v>2448</v>
      </c>
      <c r="C2560" s="357" t="s">
        <v>130</v>
      </c>
      <c r="D2560" s="357" t="s">
        <v>270</v>
      </c>
      <c r="E2560" s="353">
        <v>13.7</v>
      </c>
      <c r="F2560" s="77"/>
    </row>
    <row r="2561" spans="1:6" ht="13.5">
      <c r="A2561" s="353">
        <v>91924</v>
      </c>
      <c r="B2561" s="357" t="s">
        <v>2449</v>
      </c>
      <c r="C2561" s="357" t="s">
        <v>129</v>
      </c>
      <c r="D2561" s="357" t="s">
        <v>350</v>
      </c>
      <c r="E2561" s="353">
        <v>1.64</v>
      </c>
      <c r="F2561" s="77"/>
    </row>
    <row r="2562" spans="1:6" ht="13.5">
      <c r="A2562" s="353">
        <v>91925</v>
      </c>
      <c r="B2562" s="357" t="s">
        <v>2450</v>
      </c>
      <c r="C2562" s="357" t="s">
        <v>129</v>
      </c>
      <c r="D2562" s="357" t="s">
        <v>350</v>
      </c>
      <c r="E2562" s="353">
        <v>2.27</v>
      </c>
      <c r="F2562" s="77"/>
    </row>
    <row r="2563" spans="1:6" ht="13.5">
      <c r="A2563" s="353">
        <v>91926</v>
      </c>
      <c r="B2563" s="357" t="s">
        <v>2451</v>
      </c>
      <c r="C2563" s="357" t="s">
        <v>129</v>
      </c>
      <c r="D2563" s="357" t="s">
        <v>350</v>
      </c>
      <c r="E2563" s="353">
        <v>2.38</v>
      </c>
      <c r="F2563" s="77"/>
    </row>
    <row r="2564" spans="1:6" ht="13.5">
      <c r="A2564" s="353">
        <v>91927</v>
      </c>
      <c r="B2564" s="357" t="s">
        <v>2452</v>
      </c>
      <c r="C2564" s="357" t="s">
        <v>129</v>
      </c>
      <c r="D2564" s="357" t="s">
        <v>350</v>
      </c>
      <c r="E2564" s="353">
        <v>3.05</v>
      </c>
      <c r="F2564" s="77"/>
    </row>
    <row r="2565" spans="1:6" ht="13.5">
      <c r="A2565" s="353">
        <v>91928</v>
      </c>
      <c r="B2565" s="357" t="s">
        <v>2453</v>
      </c>
      <c r="C2565" s="357" t="s">
        <v>129</v>
      </c>
      <c r="D2565" s="357" t="s">
        <v>350</v>
      </c>
      <c r="E2565" s="353">
        <v>3.78</v>
      </c>
      <c r="F2565" s="77"/>
    </row>
    <row r="2566" spans="1:6" ht="13.5">
      <c r="A2566" s="353">
        <v>91929</v>
      </c>
      <c r="B2566" s="357" t="s">
        <v>2454</v>
      </c>
      <c r="C2566" s="357" t="s">
        <v>129</v>
      </c>
      <c r="D2566" s="357" t="s">
        <v>350</v>
      </c>
      <c r="E2566" s="353">
        <v>4.25</v>
      </c>
      <c r="F2566" s="77"/>
    </row>
    <row r="2567" spans="1:6" ht="13.5">
      <c r="A2567" s="353">
        <v>91930</v>
      </c>
      <c r="B2567" s="357" t="s">
        <v>2455</v>
      </c>
      <c r="C2567" s="357" t="s">
        <v>129</v>
      </c>
      <c r="D2567" s="357" t="s">
        <v>350</v>
      </c>
      <c r="E2567" s="353">
        <v>5.17</v>
      </c>
      <c r="F2567" s="77"/>
    </row>
    <row r="2568" spans="1:6" ht="13.5">
      <c r="A2568" s="353">
        <v>91931</v>
      </c>
      <c r="B2568" s="357" t="s">
        <v>2456</v>
      </c>
      <c r="C2568" s="357" t="s">
        <v>129</v>
      </c>
      <c r="D2568" s="357" t="s">
        <v>350</v>
      </c>
      <c r="E2568" s="353">
        <v>5.73</v>
      </c>
      <c r="F2568" s="77"/>
    </row>
    <row r="2569" spans="1:6" ht="13.5">
      <c r="A2569" s="353">
        <v>91932</v>
      </c>
      <c r="B2569" s="357" t="s">
        <v>2457</v>
      </c>
      <c r="C2569" s="357" t="s">
        <v>129</v>
      </c>
      <c r="D2569" s="357" t="s">
        <v>350</v>
      </c>
      <c r="E2569" s="353">
        <v>8.43</v>
      </c>
      <c r="F2569" s="77"/>
    </row>
    <row r="2570" spans="1:6" ht="13.5">
      <c r="A2570" s="353">
        <v>91933</v>
      </c>
      <c r="B2570" s="357" t="s">
        <v>2458</v>
      </c>
      <c r="C2570" s="357" t="s">
        <v>129</v>
      </c>
      <c r="D2570" s="357" t="s">
        <v>350</v>
      </c>
      <c r="E2570" s="353">
        <v>8.9600000000000009</v>
      </c>
      <c r="F2570" s="77"/>
    </row>
    <row r="2571" spans="1:6" ht="13.5">
      <c r="A2571" s="353">
        <v>91934</v>
      </c>
      <c r="B2571" s="357" t="s">
        <v>2459</v>
      </c>
      <c r="C2571" s="357" t="s">
        <v>129</v>
      </c>
      <c r="D2571" s="357" t="s">
        <v>350</v>
      </c>
      <c r="E2571" s="353">
        <v>12.88</v>
      </c>
      <c r="F2571" s="77"/>
    </row>
    <row r="2572" spans="1:6" ht="13.5">
      <c r="A2572" s="353">
        <v>91935</v>
      </c>
      <c r="B2572" s="357" t="s">
        <v>2460</v>
      </c>
      <c r="C2572" s="357" t="s">
        <v>129</v>
      </c>
      <c r="D2572" s="357" t="s">
        <v>350</v>
      </c>
      <c r="E2572" s="353">
        <v>13.64</v>
      </c>
      <c r="F2572" s="77"/>
    </row>
    <row r="2573" spans="1:6" ht="13.5">
      <c r="A2573" s="353">
        <v>92979</v>
      </c>
      <c r="B2573" s="357" t="s">
        <v>2461</v>
      </c>
      <c r="C2573" s="357" t="s">
        <v>129</v>
      </c>
      <c r="D2573" s="357" t="s">
        <v>350</v>
      </c>
      <c r="E2573" s="353">
        <v>5.34</v>
      </c>
      <c r="F2573" s="77"/>
    </row>
    <row r="2574" spans="1:6" ht="13.5">
      <c r="A2574" s="353">
        <v>92980</v>
      </c>
      <c r="B2574" s="357" t="s">
        <v>2462</v>
      </c>
      <c r="C2574" s="357" t="s">
        <v>129</v>
      </c>
      <c r="D2574" s="357" t="s">
        <v>350</v>
      </c>
      <c r="E2574" s="353">
        <v>5.79</v>
      </c>
      <c r="F2574" s="77"/>
    </row>
    <row r="2575" spans="1:6" ht="13.5">
      <c r="A2575" s="353">
        <v>92981</v>
      </c>
      <c r="B2575" s="357" t="s">
        <v>2463</v>
      </c>
      <c r="C2575" s="357" t="s">
        <v>129</v>
      </c>
      <c r="D2575" s="357" t="s">
        <v>350</v>
      </c>
      <c r="E2575" s="353">
        <v>8.19</v>
      </c>
      <c r="F2575" s="77"/>
    </row>
    <row r="2576" spans="1:6" ht="13.5">
      <c r="A2576" s="353">
        <v>92982</v>
      </c>
      <c r="B2576" s="357" t="s">
        <v>2464</v>
      </c>
      <c r="C2576" s="357" t="s">
        <v>129</v>
      </c>
      <c r="D2576" s="357" t="s">
        <v>350</v>
      </c>
      <c r="E2576" s="353">
        <v>8.85</v>
      </c>
      <c r="F2576" s="77"/>
    </row>
    <row r="2577" spans="1:6" ht="13.5">
      <c r="A2577" s="353">
        <v>92983</v>
      </c>
      <c r="B2577" s="357" t="s">
        <v>2465</v>
      </c>
      <c r="C2577" s="357" t="s">
        <v>129</v>
      </c>
      <c r="D2577" s="357" t="s">
        <v>350</v>
      </c>
      <c r="E2577" s="353">
        <v>14.45</v>
      </c>
      <c r="F2577" s="77"/>
    </row>
    <row r="2578" spans="1:6" ht="13.5">
      <c r="A2578" s="353">
        <v>92984</v>
      </c>
      <c r="B2578" s="357" t="s">
        <v>2466</v>
      </c>
      <c r="C2578" s="357" t="s">
        <v>129</v>
      </c>
      <c r="D2578" s="357" t="s">
        <v>350</v>
      </c>
      <c r="E2578" s="353">
        <v>14.81</v>
      </c>
      <c r="F2578" s="77"/>
    </row>
    <row r="2579" spans="1:6" ht="13.5">
      <c r="A2579" s="353">
        <v>92985</v>
      </c>
      <c r="B2579" s="357" t="s">
        <v>2467</v>
      </c>
      <c r="C2579" s="357" t="s">
        <v>129</v>
      </c>
      <c r="D2579" s="357" t="s">
        <v>350</v>
      </c>
      <c r="E2579" s="353">
        <v>19.350000000000001</v>
      </c>
      <c r="F2579" s="77"/>
    </row>
    <row r="2580" spans="1:6" ht="13.5">
      <c r="A2580" s="353">
        <v>92986</v>
      </c>
      <c r="B2580" s="357" t="s">
        <v>2468</v>
      </c>
      <c r="C2580" s="357" t="s">
        <v>129</v>
      </c>
      <c r="D2580" s="357" t="s">
        <v>350</v>
      </c>
      <c r="E2580" s="353">
        <v>19.899999999999999</v>
      </c>
      <c r="F2580" s="77"/>
    </row>
    <row r="2581" spans="1:6" ht="13.5">
      <c r="A2581" s="353">
        <v>92987</v>
      </c>
      <c r="B2581" s="357" t="s">
        <v>2469</v>
      </c>
      <c r="C2581" s="357" t="s">
        <v>129</v>
      </c>
      <c r="D2581" s="357" t="s">
        <v>350</v>
      </c>
      <c r="E2581" s="353">
        <v>27.71</v>
      </c>
      <c r="F2581" s="77"/>
    </row>
    <row r="2582" spans="1:6" ht="13.5">
      <c r="A2582" s="353">
        <v>92988</v>
      </c>
      <c r="B2582" s="357" t="s">
        <v>2470</v>
      </c>
      <c r="C2582" s="357" t="s">
        <v>129</v>
      </c>
      <c r="D2582" s="357" t="s">
        <v>350</v>
      </c>
      <c r="E2582" s="353">
        <v>27.78</v>
      </c>
      <c r="F2582" s="77"/>
    </row>
    <row r="2583" spans="1:6" ht="13.5">
      <c r="A2583" s="353">
        <v>92989</v>
      </c>
      <c r="B2583" s="357" t="s">
        <v>2471</v>
      </c>
      <c r="C2583" s="357" t="s">
        <v>129</v>
      </c>
      <c r="D2583" s="357" t="s">
        <v>350</v>
      </c>
      <c r="E2583" s="353">
        <v>38.409999999999997</v>
      </c>
      <c r="F2583" s="77"/>
    </row>
    <row r="2584" spans="1:6" ht="13.5">
      <c r="A2584" s="353">
        <v>92990</v>
      </c>
      <c r="B2584" s="357" t="s">
        <v>2472</v>
      </c>
      <c r="C2584" s="357" t="s">
        <v>129</v>
      </c>
      <c r="D2584" s="357" t="s">
        <v>350</v>
      </c>
      <c r="E2584" s="353">
        <v>37.97</v>
      </c>
      <c r="F2584" s="77"/>
    </row>
    <row r="2585" spans="1:6" ht="13.5">
      <c r="A2585" s="353">
        <v>92991</v>
      </c>
      <c r="B2585" s="357" t="s">
        <v>2473</v>
      </c>
      <c r="C2585" s="357" t="s">
        <v>129</v>
      </c>
      <c r="D2585" s="357" t="s">
        <v>350</v>
      </c>
      <c r="E2585" s="353">
        <v>50.02</v>
      </c>
      <c r="F2585" s="77"/>
    </row>
    <row r="2586" spans="1:6" ht="13.5">
      <c r="A2586" s="353">
        <v>92992</v>
      </c>
      <c r="B2586" s="357" t="s">
        <v>2474</v>
      </c>
      <c r="C2586" s="357" t="s">
        <v>129</v>
      </c>
      <c r="D2586" s="357" t="s">
        <v>350</v>
      </c>
      <c r="E2586" s="353">
        <v>50.05</v>
      </c>
      <c r="F2586" s="77"/>
    </row>
    <row r="2587" spans="1:6" ht="13.5">
      <c r="A2587" s="353">
        <v>92993</v>
      </c>
      <c r="B2587" s="357" t="s">
        <v>2475</v>
      </c>
      <c r="C2587" s="357" t="s">
        <v>129</v>
      </c>
      <c r="D2587" s="357" t="s">
        <v>350</v>
      </c>
      <c r="E2587" s="353">
        <v>64.040000000000006</v>
      </c>
      <c r="F2587" s="77"/>
    </row>
    <row r="2588" spans="1:6" ht="13.5">
      <c r="A2588" s="353">
        <v>92994</v>
      </c>
      <c r="B2588" s="357" t="s">
        <v>2476</v>
      </c>
      <c r="C2588" s="357" t="s">
        <v>129</v>
      </c>
      <c r="D2588" s="357" t="s">
        <v>350</v>
      </c>
      <c r="E2588" s="353">
        <v>64.650000000000006</v>
      </c>
      <c r="F2588" s="77"/>
    </row>
    <row r="2589" spans="1:6" ht="13.5">
      <c r="A2589" s="353">
        <v>92995</v>
      </c>
      <c r="B2589" s="357" t="s">
        <v>2477</v>
      </c>
      <c r="C2589" s="357" t="s">
        <v>129</v>
      </c>
      <c r="D2589" s="357" t="s">
        <v>350</v>
      </c>
      <c r="E2589" s="353">
        <v>79.569999999999993</v>
      </c>
      <c r="F2589" s="77"/>
    </row>
    <row r="2590" spans="1:6" ht="13.5">
      <c r="A2590" s="353">
        <v>92996</v>
      </c>
      <c r="B2590" s="357" t="s">
        <v>2478</v>
      </c>
      <c r="C2590" s="357" t="s">
        <v>129</v>
      </c>
      <c r="D2590" s="357" t="s">
        <v>350</v>
      </c>
      <c r="E2590" s="353">
        <v>79.78</v>
      </c>
      <c r="F2590" s="77"/>
    </row>
    <row r="2591" spans="1:6" ht="13.5">
      <c r="A2591" s="353">
        <v>92997</v>
      </c>
      <c r="B2591" s="357" t="s">
        <v>2479</v>
      </c>
      <c r="C2591" s="357" t="s">
        <v>129</v>
      </c>
      <c r="D2591" s="357" t="s">
        <v>350</v>
      </c>
      <c r="E2591" s="353">
        <v>96.65</v>
      </c>
      <c r="F2591" s="77"/>
    </row>
    <row r="2592" spans="1:6" ht="13.5">
      <c r="A2592" s="353">
        <v>92998</v>
      </c>
      <c r="B2592" s="357" t="s">
        <v>2480</v>
      </c>
      <c r="C2592" s="357" t="s">
        <v>129</v>
      </c>
      <c r="D2592" s="357" t="s">
        <v>350</v>
      </c>
      <c r="E2592" s="353">
        <v>97.56</v>
      </c>
      <c r="F2592" s="77"/>
    </row>
    <row r="2593" spans="1:6" ht="13.5">
      <c r="A2593" s="353">
        <v>92999</v>
      </c>
      <c r="B2593" s="357" t="s">
        <v>2481</v>
      </c>
      <c r="C2593" s="357" t="s">
        <v>129</v>
      </c>
      <c r="D2593" s="357" t="s">
        <v>350</v>
      </c>
      <c r="E2593" s="353">
        <v>127.14</v>
      </c>
      <c r="F2593" s="77"/>
    </row>
    <row r="2594" spans="1:6" ht="13.5">
      <c r="A2594" s="353">
        <v>93000</v>
      </c>
      <c r="B2594" s="357" t="s">
        <v>2482</v>
      </c>
      <c r="C2594" s="357" t="s">
        <v>129</v>
      </c>
      <c r="D2594" s="357" t="s">
        <v>350</v>
      </c>
      <c r="E2594" s="353">
        <v>127.91</v>
      </c>
      <c r="F2594" s="77"/>
    </row>
    <row r="2595" spans="1:6" ht="13.5">
      <c r="A2595" s="353">
        <v>93001</v>
      </c>
      <c r="B2595" s="357" t="s">
        <v>2483</v>
      </c>
      <c r="C2595" s="357" t="s">
        <v>129</v>
      </c>
      <c r="D2595" s="357" t="s">
        <v>350</v>
      </c>
      <c r="E2595" s="353">
        <v>155.21</v>
      </c>
      <c r="F2595" s="77"/>
    </row>
    <row r="2596" spans="1:6" ht="13.5">
      <c r="A2596" s="353">
        <v>93002</v>
      </c>
      <c r="B2596" s="357" t="s">
        <v>2484</v>
      </c>
      <c r="C2596" s="357" t="s">
        <v>129</v>
      </c>
      <c r="D2596" s="357" t="s">
        <v>350</v>
      </c>
      <c r="E2596" s="353">
        <v>159.47</v>
      </c>
      <c r="F2596" s="77"/>
    </row>
    <row r="2597" spans="1:6" ht="13.5">
      <c r="A2597" s="353">
        <v>83446</v>
      </c>
      <c r="B2597" s="357" t="s">
        <v>171</v>
      </c>
      <c r="C2597" s="357" t="s">
        <v>130</v>
      </c>
      <c r="D2597" s="357" t="s">
        <v>350</v>
      </c>
      <c r="E2597" s="353">
        <v>132.03</v>
      </c>
      <c r="F2597" s="77"/>
    </row>
    <row r="2598" spans="1:6" ht="13.5">
      <c r="A2598" s="353">
        <v>91936</v>
      </c>
      <c r="B2598" s="357" t="s">
        <v>2485</v>
      </c>
      <c r="C2598" s="357" t="s">
        <v>130</v>
      </c>
      <c r="D2598" s="357" t="s">
        <v>350</v>
      </c>
      <c r="E2598" s="353">
        <v>9.1199999999999992</v>
      </c>
      <c r="F2598" s="77"/>
    </row>
    <row r="2599" spans="1:6" ht="13.5">
      <c r="A2599" s="353">
        <v>91937</v>
      </c>
      <c r="B2599" s="357" t="s">
        <v>2486</v>
      </c>
      <c r="C2599" s="357" t="s">
        <v>130</v>
      </c>
      <c r="D2599" s="357" t="s">
        <v>350</v>
      </c>
      <c r="E2599" s="353">
        <v>7.8</v>
      </c>
      <c r="F2599" s="77"/>
    </row>
    <row r="2600" spans="1:6" ht="13.5">
      <c r="A2600" s="353">
        <v>91939</v>
      </c>
      <c r="B2600" s="357" t="s">
        <v>2487</v>
      </c>
      <c r="C2600" s="357" t="s">
        <v>130</v>
      </c>
      <c r="D2600" s="357" t="s">
        <v>350</v>
      </c>
      <c r="E2600" s="353">
        <v>19.579999999999998</v>
      </c>
      <c r="F2600" s="77"/>
    </row>
    <row r="2601" spans="1:6" ht="13.5">
      <c r="A2601" s="353">
        <v>91940</v>
      </c>
      <c r="B2601" s="357" t="s">
        <v>2488</v>
      </c>
      <c r="C2601" s="357" t="s">
        <v>130</v>
      </c>
      <c r="D2601" s="357" t="s">
        <v>350</v>
      </c>
      <c r="E2601" s="353">
        <v>10.38</v>
      </c>
      <c r="F2601" s="77"/>
    </row>
    <row r="2602" spans="1:6" ht="13.5">
      <c r="A2602" s="353">
        <v>91941</v>
      </c>
      <c r="B2602" s="357" t="s">
        <v>2489</v>
      </c>
      <c r="C2602" s="357" t="s">
        <v>130</v>
      </c>
      <c r="D2602" s="357" t="s">
        <v>350</v>
      </c>
      <c r="E2602" s="353">
        <v>6.92</v>
      </c>
      <c r="F2602" s="77"/>
    </row>
    <row r="2603" spans="1:6" ht="13.5">
      <c r="A2603" s="353">
        <v>91942</v>
      </c>
      <c r="B2603" s="357" t="s">
        <v>2490</v>
      </c>
      <c r="C2603" s="357" t="s">
        <v>130</v>
      </c>
      <c r="D2603" s="357" t="s">
        <v>350</v>
      </c>
      <c r="E2603" s="353">
        <v>23.95</v>
      </c>
      <c r="F2603" s="77"/>
    </row>
    <row r="2604" spans="1:6" ht="13.5">
      <c r="A2604" s="353">
        <v>91943</v>
      </c>
      <c r="B2604" s="357" t="s">
        <v>2491</v>
      </c>
      <c r="C2604" s="357" t="s">
        <v>130</v>
      </c>
      <c r="D2604" s="357" t="s">
        <v>350</v>
      </c>
      <c r="E2604" s="353">
        <v>13.36</v>
      </c>
      <c r="F2604" s="77"/>
    </row>
    <row r="2605" spans="1:6" ht="13.5">
      <c r="A2605" s="353">
        <v>91944</v>
      </c>
      <c r="B2605" s="357" t="s">
        <v>2492</v>
      </c>
      <c r="C2605" s="357" t="s">
        <v>130</v>
      </c>
      <c r="D2605" s="357" t="s">
        <v>350</v>
      </c>
      <c r="E2605" s="353">
        <v>9.4</v>
      </c>
      <c r="F2605" s="77"/>
    </row>
    <row r="2606" spans="1:6" ht="13.5">
      <c r="A2606" s="353">
        <v>92865</v>
      </c>
      <c r="B2606" s="357" t="s">
        <v>2493</v>
      </c>
      <c r="C2606" s="357" t="s">
        <v>130</v>
      </c>
      <c r="D2606" s="357" t="s">
        <v>350</v>
      </c>
      <c r="E2606" s="353">
        <v>6.54</v>
      </c>
      <c r="F2606" s="77"/>
    </row>
    <row r="2607" spans="1:6" ht="13.5">
      <c r="A2607" s="353">
        <v>92866</v>
      </c>
      <c r="B2607" s="357" t="s">
        <v>2494</v>
      </c>
      <c r="C2607" s="357" t="s">
        <v>130</v>
      </c>
      <c r="D2607" s="357" t="s">
        <v>350</v>
      </c>
      <c r="E2607" s="353">
        <v>5.71</v>
      </c>
      <c r="F2607" s="77"/>
    </row>
    <row r="2608" spans="1:6" ht="13.5">
      <c r="A2608" s="353">
        <v>92867</v>
      </c>
      <c r="B2608" s="357" t="s">
        <v>2495</v>
      </c>
      <c r="C2608" s="357" t="s">
        <v>130</v>
      </c>
      <c r="D2608" s="357" t="s">
        <v>350</v>
      </c>
      <c r="E2608" s="353">
        <v>18.73</v>
      </c>
      <c r="F2608" s="77"/>
    </row>
    <row r="2609" spans="1:6" ht="13.5">
      <c r="A2609" s="353">
        <v>92868</v>
      </c>
      <c r="B2609" s="357" t="s">
        <v>2496</v>
      </c>
      <c r="C2609" s="357" t="s">
        <v>130</v>
      </c>
      <c r="D2609" s="357" t="s">
        <v>350</v>
      </c>
      <c r="E2609" s="353">
        <v>9.5299999999999994</v>
      </c>
      <c r="F2609" s="77"/>
    </row>
    <row r="2610" spans="1:6" ht="13.5">
      <c r="A2610" s="353">
        <v>92869</v>
      </c>
      <c r="B2610" s="357" t="s">
        <v>2497</v>
      </c>
      <c r="C2610" s="357" t="s">
        <v>130</v>
      </c>
      <c r="D2610" s="357" t="s">
        <v>350</v>
      </c>
      <c r="E2610" s="353">
        <v>6.07</v>
      </c>
      <c r="F2610" s="77"/>
    </row>
    <row r="2611" spans="1:6" ht="13.5">
      <c r="A2611" s="353">
        <v>92870</v>
      </c>
      <c r="B2611" s="357" t="s">
        <v>2498</v>
      </c>
      <c r="C2611" s="357" t="s">
        <v>130</v>
      </c>
      <c r="D2611" s="357" t="s">
        <v>350</v>
      </c>
      <c r="E2611" s="353">
        <v>22.37</v>
      </c>
      <c r="F2611" s="77"/>
    </row>
    <row r="2612" spans="1:6" ht="13.5">
      <c r="A2612" s="353">
        <v>92871</v>
      </c>
      <c r="B2612" s="357" t="s">
        <v>2499</v>
      </c>
      <c r="C2612" s="357" t="s">
        <v>130</v>
      </c>
      <c r="D2612" s="357" t="s">
        <v>350</v>
      </c>
      <c r="E2612" s="353">
        <v>11.78</v>
      </c>
      <c r="F2612" s="77"/>
    </row>
    <row r="2613" spans="1:6" ht="13.5">
      <c r="A2613" s="353">
        <v>92872</v>
      </c>
      <c r="B2613" s="357" t="s">
        <v>2500</v>
      </c>
      <c r="C2613" s="357" t="s">
        <v>130</v>
      </c>
      <c r="D2613" s="357" t="s">
        <v>350</v>
      </c>
      <c r="E2613" s="353">
        <v>7.82</v>
      </c>
      <c r="F2613" s="77"/>
    </row>
    <row r="2614" spans="1:6" ht="13.5">
      <c r="A2614" s="353">
        <v>95777</v>
      </c>
      <c r="B2614" s="357" t="s">
        <v>2501</v>
      </c>
      <c r="C2614" s="357" t="s">
        <v>130</v>
      </c>
      <c r="D2614" s="357" t="s">
        <v>350</v>
      </c>
      <c r="E2614" s="353">
        <v>20.13</v>
      </c>
      <c r="F2614" s="77"/>
    </row>
    <row r="2615" spans="1:6" ht="13.5">
      <c r="A2615" s="353">
        <v>95778</v>
      </c>
      <c r="B2615" s="357" t="s">
        <v>2502</v>
      </c>
      <c r="C2615" s="357" t="s">
        <v>130</v>
      </c>
      <c r="D2615" s="357" t="s">
        <v>350</v>
      </c>
      <c r="E2615" s="353">
        <v>20.62</v>
      </c>
      <c r="F2615" s="77"/>
    </row>
    <row r="2616" spans="1:6" ht="13.5">
      <c r="A2616" s="353">
        <v>95779</v>
      </c>
      <c r="B2616" s="357" t="s">
        <v>2503</v>
      </c>
      <c r="C2616" s="357" t="s">
        <v>130</v>
      </c>
      <c r="D2616" s="357" t="s">
        <v>350</v>
      </c>
      <c r="E2616" s="353">
        <v>18.98</v>
      </c>
      <c r="F2616" s="77"/>
    </row>
    <row r="2617" spans="1:6" ht="13.5">
      <c r="A2617" s="353">
        <v>95780</v>
      </c>
      <c r="B2617" s="357" t="s">
        <v>2504</v>
      </c>
      <c r="C2617" s="357" t="s">
        <v>130</v>
      </c>
      <c r="D2617" s="357" t="s">
        <v>350</v>
      </c>
      <c r="E2617" s="353">
        <v>22.88</v>
      </c>
      <c r="F2617" s="77"/>
    </row>
    <row r="2618" spans="1:6" ht="13.5">
      <c r="A2618" s="353">
        <v>95781</v>
      </c>
      <c r="B2618" s="357" t="s">
        <v>2505</v>
      </c>
      <c r="C2618" s="357" t="s">
        <v>130</v>
      </c>
      <c r="D2618" s="357" t="s">
        <v>350</v>
      </c>
      <c r="E2618" s="353">
        <v>23.24</v>
      </c>
      <c r="F2618" s="77"/>
    </row>
    <row r="2619" spans="1:6" ht="13.5">
      <c r="A2619" s="353">
        <v>95782</v>
      </c>
      <c r="B2619" s="357" t="s">
        <v>2506</v>
      </c>
      <c r="C2619" s="357" t="s">
        <v>130</v>
      </c>
      <c r="D2619" s="357" t="s">
        <v>350</v>
      </c>
      <c r="E2619" s="353">
        <v>24.19</v>
      </c>
      <c r="F2619" s="77"/>
    </row>
    <row r="2620" spans="1:6" ht="13.5">
      <c r="A2620" s="353">
        <v>95785</v>
      </c>
      <c r="B2620" s="357" t="s">
        <v>2507</v>
      </c>
      <c r="C2620" s="357" t="s">
        <v>130</v>
      </c>
      <c r="D2620" s="357" t="s">
        <v>350</v>
      </c>
      <c r="E2620" s="353">
        <v>27.49</v>
      </c>
      <c r="F2620" s="77"/>
    </row>
    <row r="2621" spans="1:6" ht="13.5">
      <c r="A2621" s="353">
        <v>95787</v>
      </c>
      <c r="B2621" s="357" t="s">
        <v>2508</v>
      </c>
      <c r="C2621" s="357" t="s">
        <v>130</v>
      </c>
      <c r="D2621" s="357" t="s">
        <v>350</v>
      </c>
      <c r="E2621" s="353">
        <v>20.36</v>
      </c>
      <c r="F2621" s="77"/>
    </row>
    <row r="2622" spans="1:6" ht="13.5">
      <c r="A2622" s="353">
        <v>95789</v>
      </c>
      <c r="B2622" s="357" t="s">
        <v>2509</v>
      </c>
      <c r="C2622" s="357" t="s">
        <v>130</v>
      </c>
      <c r="D2622" s="357" t="s">
        <v>350</v>
      </c>
      <c r="E2622" s="353">
        <v>25.19</v>
      </c>
      <c r="F2622" s="77"/>
    </row>
    <row r="2623" spans="1:6" ht="13.5">
      <c r="A2623" s="353">
        <v>95791</v>
      </c>
      <c r="B2623" s="357" t="s">
        <v>2510</v>
      </c>
      <c r="C2623" s="357" t="s">
        <v>130</v>
      </c>
      <c r="D2623" s="357" t="s">
        <v>350</v>
      </c>
      <c r="E2623" s="353">
        <v>32.39</v>
      </c>
      <c r="F2623" s="77"/>
    </row>
    <row r="2624" spans="1:6" ht="13.5">
      <c r="A2624" s="353">
        <v>95795</v>
      </c>
      <c r="B2624" s="357" t="s">
        <v>2511</v>
      </c>
      <c r="C2624" s="357" t="s">
        <v>130</v>
      </c>
      <c r="D2624" s="357" t="s">
        <v>350</v>
      </c>
      <c r="E2624" s="353">
        <v>23.49</v>
      </c>
      <c r="F2624" s="77"/>
    </row>
    <row r="2625" spans="1:6" ht="13.5">
      <c r="A2625" s="353">
        <v>95796</v>
      </c>
      <c r="B2625" s="357" t="s">
        <v>2512</v>
      </c>
      <c r="C2625" s="357" t="s">
        <v>130</v>
      </c>
      <c r="D2625" s="357" t="s">
        <v>350</v>
      </c>
      <c r="E2625" s="353">
        <v>29.63</v>
      </c>
      <c r="F2625" s="77"/>
    </row>
    <row r="2626" spans="1:6" ht="13.5">
      <c r="A2626" s="353">
        <v>95797</v>
      </c>
      <c r="B2626" s="357" t="s">
        <v>2513</v>
      </c>
      <c r="C2626" s="357" t="s">
        <v>130</v>
      </c>
      <c r="D2626" s="357" t="s">
        <v>350</v>
      </c>
      <c r="E2626" s="353">
        <v>37.61</v>
      </c>
      <c r="F2626" s="77"/>
    </row>
    <row r="2627" spans="1:6" ht="13.5">
      <c r="A2627" s="353">
        <v>95801</v>
      </c>
      <c r="B2627" s="357" t="s">
        <v>2514</v>
      </c>
      <c r="C2627" s="357" t="s">
        <v>130</v>
      </c>
      <c r="D2627" s="357" t="s">
        <v>350</v>
      </c>
      <c r="E2627" s="353">
        <v>28.18</v>
      </c>
      <c r="F2627" s="77"/>
    </row>
    <row r="2628" spans="1:6" ht="13.5">
      <c r="A2628" s="353">
        <v>95802</v>
      </c>
      <c r="B2628" s="357" t="s">
        <v>2515</v>
      </c>
      <c r="C2628" s="357" t="s">
        <v>130</v>
      </c>
      <c r="D2628" s="357" t="s">
        <v>350</v>
      </c>
      <c r="E2628" s="353">
        <v>31.43</v>
      </c>
      <c r="F2628" s="77"/>
    </row>
    <row r="2629" spans="1:6" ht="13.5">
      <c r="A2629" s="353">
        <v>95803</v>
      </c>
      <c r="B2629" s="357" t="s">
        <v>2516</v>
      </c>
      <c r="C2629" s="357" t="s">
        <v>130</v>
      </c>
      <c r="D2629" s="357" t="s">
        <v>350</v>
      </c>
      <c r="E2629" s="353">
        <v>41.63</v>
      </c>
      <c r="F2629" s="77"/>
    </row>
    <row r="2630" spans="1:6" ht="13.5">
      <c r="A2630" s="353">
        <v>95804</v>
      </c>
      <c r="B2630" s="357" t="s">
        <v>2517</v>
      </c>
      <c r="C2630" s="357" t="s">
        <v>130</v>
      </c>
      <c r="D2630" s="357" t="s">
        <v>350</v>
      </c>
      <c r="E2630" s="353">
        <v>16.989999999999998</v>
      </c>
      <c r="F2630" s="77"/>
    </row>
    <row r="2631" spans="1:6" ht="13.5">
      <c r="A2631" s="353">
        <v>95805</v>
      </c>
      <c r="B2631" s="357" t="s">
        <v>2518</v>
      </c>
      <c r="C2631" s="357" t="s">
        <v>130</v>
      </c>
      <c r="D2631" s="357" t="s">
        <v>350</v>
      </c>
      <c r="E2631" s="353">
        <v>17.149999999999999</v>
      </c>
      <c r="F2631" s="77"/>
    </row>
    <row r="2632" spans="1:6" ht="13.5">
      <c r="A2632" s="353">
        <v>95806</v>
      </c>
      <c r="B2632" s="357" t="s">
        <v>2519</v>
      </c>
      <c r="C2632" s="357" t="s">
        <v>130</v>
      </c>
      <c r="D2632" s="357" t="s">
        <v>350</v>
      </c>
      <c r="E2632" s="353">
        <v>17.7</v>
      </c>
      <c r="F2632" s="77"/>
    </row>
    <row r="2633" spans="1:6" ht="13.5">
      <c r="A2633" s="353">
        <v>95807</v>
      </c>
      <c r="B2633" s="357" t="s">
        <v>2520</v>
      </c>
      <c r="C2633" s="357" t="s">
        <v>130</v>
      </c>
      <c r="D2633" s="357" t="s">
        <v>350</v>
      </c>
      <c r="E2633" s="353">
        <v>19.53</v>
      </c>
      <c r="F2633" s="77"/>
    </row>
    <row r="2634" spans="1:6" ht="13.5">
      <c r="A2634" s="353">
        <v>95808</v>
      </c>
      <c r="B2634" s="357" t="s">
        <v>2521</v>
      </c>
      <c r="C2634" s="357" t="s">
        <v>130</v>
      </c>
      <c r="D2634" s="357" t="s">
        <v>350</v>
      </c>
      <c r="E2634" s="353">
        <v>20.010000000000002</v>
      </c>
      <c r="F2634" s="77"/>
    </row>
    <row r="2635" spans="1:6" ht="13.5">
      <c r="A2635" s="353">
        <v>95809</v>
      </c>
      <c r="B2635" s="357" t="s">
        <v>2522</v>
      </c>
      <c r="C2635" s="357" t="s">
        <v>130</v>
      </c>
      <c r="D2635" s="357" t="s">
        <v>350</v>
      </c>
      <c r="E2635" s="353">
        <v>21.95</v>
      </c>
      <c r="F2635" s="77"/>
    </row>
    <row r="2636" spans="1:6" ht="13.5">
      <c r="A2636" s="353">
        <v>95810</v>
      </c>
      <c r="B2636" s="357" t="s">
        <v>2523</v>
      </c>
      <c r="C2636" s="357" t="s">
        <v>130</v>
      </c>
      <c r="D2636" s="357" t="s">
        <v>350</v>
      </c>
      <c r="E2636" s="353">
        <v>10.43</v>
      </c>
      <c r="F2636" s="77"/>
    </row>
    <row r="2637" spans="1:6" ht="13.5">
      <c r="A2637" s="353">
        <v>95811</v>
      </c>
      <c r="B2637" s="357" t="s">
        <v>2524</v>
      </c>
      <c r="C2637" s="357" t="s">
        <v>130</v>
      </c>
      <c r="D2637" s="357" t="s">
        <v>350</v>
      </c>
      <c r="E2637" s="353">
        <v>10.9</v>
      </c>
      <c r="F2637" s="77"/>
    </row>
    <row r="2638" spans="1:6" ht="13.5">
      <c r="A2638" s="353">
        <v>95812</v>
      </c>
      <c r="B2638" s="357" t="s">
        <v>2525</v>
      </c>
      <c r="C2638" s="357" t="s">
        <v>130</v>
      </c>
      <c r="D2638" s="357" t="s">
        <v>350</v>
      </c>
      <c r="E2638" s="353">
        <v>12.84</v>
      </c>
      <c r="F2638" s="77"/>
    </row>
    <row r="2639" spans="1:6" ht="13.5">
      <c r="A2639" s="353">
        <v>95813</v>
      </c>
      <c r="B2639" s="357" t="s">
        <v>2526</v>
      </c>
      <c r="C2639" s="357" t="s">
        <v>130</v>
      </c>
      <c r="D2639" s="357" t="s">
        <v>350</v>
      </c>
      <c r="E2639" s="353">
        <v>12.58</v>
      </c>
      <c r="F2639" s="77"/>
    </row>
    <row r="2640" spans="1:6" ht="13.5">
      <c r="A2640" s="353">
        <v>95814</v>
      </c>
      <c r="B2640" s="357" t="s">
        <v>2527</v>
      </c>
      <c r="C2640" s="357" t="s">
        <v>130</v>
      </c>
      <c r="D2640" s="357" t="s">
        <v>350</v>
      </c>
      <c r="E2640" s="353">
        <v>13.3</v>
      </c>
      <c r="F2640" s="77"/>
    </row>
    <row r="2641" spans="1:6" ht="13.5">
      <c r="A2641" s="353">
        <v>95815</v>
      </c>
      <c r="B2641" s="357" t="s">
        <v>2528</v>
      </c>
      <c r="C2641" s="357" t="s">
        <v>130</v>
      </c>
      <c r="D2641" s="357" t="s">
        <v>350</v>
      </c>
      <c r="E2641" s="353">
        <v>17.02</v>
      </c>
      <c r="F2641" s="77"/>
    </row>
    <row r="2642" spans="1:6" ht="13.5">
      <c r="A2642" s="353">
        <v>95816</v>
      </c>
      <c r="B2642" s="357" t="s">
        <v>2529</v>
      </c>
      <c r="C2642" s="357" t="s">
        <v>130</v>
      </c>
      <c r="D2642" s="357" t="s">
        <v>350</v>
      </c>
      <c r="E2642" s="353">
        <v>24.04</v>
      </c>
      <c r="F2642" s="77"/>
    </row>
    <row r="2643" spans="1:6" ht="13.5">
      <c r="A2643" s="353">
        <v>95817</v>
      </c>
      <c r="B2643" s="357" t="s">
        <v>2530</v>
      </c>
      <c r="C2643" s="357" t="s">
        <v>130</v>
      </c>
      <c r="D2643" s="357" t="s">
        <v>350</v>
      </c>
      <c r="E2643" s="353">
        <v>24.67</v>
      </c>
      <c r="F2643" s="77"/>
    </row>
    <row r="2644" spans="1:6" ht="13.5">
      <c r="A2644" s="353">
        <v>95818</v>
      </c>
      <c r="B2644" s="357" t="s">
        <v>2531</v>
      </c>
      <c r="C2644" s="357" t="s">
        <v>130</v>
      </c>
      <c r="D2644" s="357" t="s">
        <v>350</v>
      </c>
      <c r="E2644" s="353">
        <v>29.67</v>
      </c>
      <c r="F2644" s="77"/>
    </row>
    <row r="2645" spans="1:6" ht="13.5">
      <c r="A2645" s="353">
        <v>97886</v>
      </c>
      <c r="B2645" s="357" t="s">
        <v>6000</v>
      </c>
      <c r="C2645" s="357" t="s">
        <v>130</v>
      </c>
      <c r="D2645" s="357" t="s">
        <v>270</v>
      </c>
      <c r="E2645" s="353">
        <v>105.09</v>
      </c>
      <c r="F2645" s="77"/>
    </row>
    <row r="2646" spans="1:6" ht="13.5">
      <c r="A2646" s="353">
        <v>97887</v>
      </c>
      <c r="B2646" s="357" t="s">
        <v>6001</v>
      </c>
      <c r="C2646" s="357" t="s">
        <v>130</v>
      </c>
      <c r="D2646" s="357" t="s">
        <v>270</v>
      </c>
      <c r="E2646" s="353">
        <v>165.55</v>
      </c>
      <c r="F2646" s="77"/>
    </row>
    <row r="2647" spans="1:6" ht="13.5">
      <c r="A2647" s="353">
        <v>97888</v>
      </c>
      <c r="B2647" s="357" t="s">
        <v>6002</v>
      </c>
      <c r="C2647" s="357" t="s">
        <v>130</v>
      </c>
      <c r="D2647" s="357" t="s">
        <v>270</v>
      </c>
      <c r="E2647" s="353">
        <v>319.14999999999998</v>
      </c>
      <c r="F2647" s="77"/>
    </row>
    <row r="2648" spans="1:6" ht="13.5">
      <c r="A2648" s="353">
        <v>97889</v>
      </c>
      <c r="B2648" s="357" t="s">
        <v>6003</v>
      </c>
      <c r="C2648" s="357" t="s">
        <v>130</v>
      </c>
      <c r="D2648" s="357" t="s">
        <v>270</v>
      </c>
      <c r="E2648" s="353">
        <v>429.04</v>
      </c>
      <c r="F2648" s="77"/>
    </row>
    <row r="2649" spans="1:6" ht="13.5">
      <c r="A2649" s="353">
        <v>97890</v>
      </c>
      <c r="B2649" s="357" t="s">
        <v>6004</v>
      </c>
      <c r="C2649" s="357" t="s">
        <v>130</v>
      </c>
      <c r="D2649" s="357" t="s">
        <v>270</v>
      </c>
      <c r="E2649" s="353">
        <v>495.41</v>
      </c>
      <c r="F2649" s="77"/>
    </row>
    <row r="2650" spans="1:6" ht="13.5">
      <c r="A2650" s="353">
        <v>97891</v>
      </c>
      <c r="B2650" s="357" t="s">
        <v>6005</v>
      </c>
      <c r="C2650" s="357" t="s">
        <v>130</v>
      </c>
      <c r="D2650" s="357" t="s">
        <v>270</v>
      </c>
      <c r="E2650" s="353">
        <v>125.11</v>
      </c>
      <c r="F2650" s="77"/>
    </row>
    <row r="2651" spans="1:6" ht="13.5">
      <c r="A2651" s="353">
        <v>97892</v>
      </c>
      <c r="B2651" s="357" t="s">
        <v>6006</v>
      </c>
      <c r="C2651" s="357" t="s">
        <v>130</v>
      </c>
      <c r="D2651" s="357" t="s">
        <v>270</v>
      </c>
      <c r="E2651" s="353">
        <v>233.66</v>
      </c>
      <c r="F2651" s="77"/>
    </row>
    <row r="2652" spans="1:6" ht="13.5">
      <c r="A2652" s="353">
        <v>97893</v>
      </c>
      <c r="B2652" s="357" t="s">
        <v>6007</v>
      </c>
      <c r="C2652" s="357" t="s">
        <v>130</v>
      </c>
      <c r="D2652" s="357" t="s">
        <v>270</v>
      </c>
      <c r="E2652" s="353">
        <v>320.01</v>
      </c>
      <c r="F2652" s="77"/>
    </row>
    <row r="2653" spans="1:6" ht="13.5">
      <c r="A2653" s="353">
        <v>97894</v>
      </c>
      <c r="B2653" s="357" t="s">
        <v>6008</v>
      </c>
      <c r="C2653" s="357" t="s">
        <v>130</v>
      </c>
      <c r="D2653" s="357" t="s">
        <v>270</v>
      </c>
      <c r="E2653" s="353">
        <v>363.29</v>
      </c>
      <c r="F2653" s="77"/>
    </row>
    <row r="2654" spans="1:6" ht="13.5">
      <c r="A2654" s="353">
        <v>68066</v>
      </c>
      <c r="B2654" s="357" t="s">
        <v>2532</v>
      </c>
      <c r="C2654" s="357" t="s">
        <v>130</v>
      </c>
      <c r="D2654" s="357" t="s">
        <v>350</v>
      </c>
      <c r="E2654" s="353">
        <v>91.71</v>
      </c>
      <c r="F2654" s="77"/>
    </row>
    <row r="2655" spans="1:6" ht="13.5">
      <c r="A2655" s="353">
        <v>72319</v>
      </c>
      <c r="B2655" s="357" t="s">
        <v>2533</v>
      </c>
      <c r="C2655" s="357" t="s">
        <v>130</v>
      </c>
      <c r="D2655" s="357" t="s">
        <v>350</v>
      </c>
      <c r="E2655" s="353">
        <v>4559.5200000000004</v>
      </c>
      <c r="F2655" s="77"/>
    </row>
    <row r="2656" spans="1:6" ht="13.5">
      <c r="A2656" s="353">
        <v>72341</v>
      </c>
      <c r="B2656" s="357" t="s">
        <v>2534</v>
      </c>
      <c r="C2656" s="357" t="s">
        <v>130</v>
      </c>
      <c r="D2656" s="357" t="s">
        <v>270</v>
      </c>
      <c r="E2656" s="353">
        <v>221.26</v>
      </c>
      <c r="F2656" s="77"/>
    </row>
    <row r="2657" spans="1:6" ht="13.5">
      <c r="A2657" s="353">
        <v>72343</v>
      </c>
      <c r="B2657" s="357" t="s">
        <v>2535</v>
      </c>
      <c r="C2657" s="357" t="s">
        <v>130</v>
      </c>
      <c r="D2657" s="357" t="s">
        <v>270</v>
      </c>
      <c r="E2657" s="353">
        <v>262.63</v>
      </c>
      <c r="F2657" s="77"/>
    </row>
    <row r="2658" spans="1:6" ht="13.5">
      <c r="A2658" s="353">
        <v>72344</v>
      </c>
      <c r="B2658" s="357" t="s">
        <v>2536</v>
      </c>
      <c r="C2658" s="357" t="s">
        <v>130</v>
      </c>
      <c r="D2658" s="357" t="s">
        <v>270</v>
      </c>
      <c r="E2658" s="353">
        <v>419.38</v>
      </c>
      <c r="F2658" s="77"/>
    </row>
    <row r="2659" spans="1:6" ht="13.5">
      <c r="A2659" s="353">
        <v>72345</v>
      </c>
      <c r="B2659" s="357" t="s">
        <v>2537</v>
      </c>
      <c r="C2659" s="357" t="s">
        <v>130</v>
      </c>
      <c r="D2659" s="357" t="s">
        <v>270</v>
      </c>
      <c r="E2659" s="353">
        <v>1225.58</v>
      </c>
      <c r="F2659" s="77"/>
    </row>
    <row r="2660" spans="1:6" ht="13.5">
      <c r="A2660" s="353" t="s">
        <v>6472</v>
      </c>
      <c r="B2660" s="357" t="s">
        <v>2538</v>
      </c>
      <c r="C2660" s="357" t="s">
        <v>130</v>
      </c>
      <c r="D2660" s="357" t="s">
        <v>350</v>
      </c>
      <c r="E2660" s="353">
        <v>13.39</v>
      </c>
      <c r="F2660" s="77"/>
    </row>
    <row r="2661" spans="1:6" ht="13.5">
      <c r="A2661" s="353" t="s">
        <v>6473</v>
      </c>
      <c r="B2661" s="357" t="s">
        <v>2539</v>
      </c>
      <c r="C2661" s="357" t="s">
        <v>130</v>
      </c>
      <c r="D2661" s="357" t="s">
        <v>350</v>
      </c>
      <c r="E2661" s="353">
        <v>20.84</v>
      </c>
      <c r="F2661" s="77"/>
    </row>
    <row r="2662" spans="1:6" ht="13.5">
      <c r="A2662" s="353" t="s">
        <v>6474</v>
      </c>
      <c r="B2662" s="357" t="s">
        <v>2540</v>
      </c>
      <c r="C2662" s="357" t="s">
        <v>130</v>
      </c>
      <c r="D2662" s="357" t="s">
        <v>350</v>
      </c>
      <c r="E2662" s="353">
        <v>62.07</v>
      </c>
      <c r="F2662" s="77"/>
    </row>
    <row r="2663" spans="1:6" ht="13.5">
      <c r="A2663" s="353" t="s">
        <v>6475</v>
      </c>
      <c r="B2663" s="357" t="s">
        <v>2541</v>
      </c>
      <c r="C2663" s="357" t="s">
        <v>130</v>
      </c>
      <c r="D2663" s="357" t="s">
        <v>350</v>
      </c>
      <c r="E2663" s="353">
        <v>87.38</v>
      </c>
      <c r="F2663" s="77"/>
    </row>
    <row r="2664" spans="1:6" ht="13.5">
      <c r="A2664" s="353" t="s">
        <v>6476</v>
      </c>
      <c r="B2664" s="357" t="s">
        <v>2542</v>
      </c>
      <c r="C2664" s="357" t="s">
        <v>130</v>
      </c>
      <c r="D2664" s="357" t="s">
        <v>350</v>
      </c>
      <c r="E2664" s="353">
        <v>117.57</v>
      </c>
      <c r="F2664" s="77"/>
    </row>
    <row r="2665" spans="1:6" ht="13.5">
      <c r="A2665" s="353" t="s">
        <v>6477</v>
      </c>
      <c r="B2665" s="357" t="s">
        <v>2543</v>
      </c>
      <c r="C2665" s="357" t="s">
        <v>130</v>
      </c>
      <c r="D2665" s="357" t="s">
        <v>350</v>
      </c>
      <c r="E2665" s="353">
        <v>338.89</v>
      </c>
      <c r="F2665" s="77"/>
    </row>
    <row r="2666" spans="1:6" ht="13.5">
      <c r="A2666" s="353" t="s">
        <v>6478</v>
      </c>
      <c r="B2666" s="357" t="s">
        <v>2544</v>
      </c>
      <c r="C2666" s="357" t="s">
        <v>130</v>
      </c>
      <c r="D2666" s="357" t="s">
        <v>350</v>
      </c>
      <c r="E2666" s="353">
        <v>881</v>
      </c>
      <c r="F2666" s="77"/>
    </row>
    <row r="2667" spans="1:6" ht="13.5">
      <c r="A2667" s="353" t="s">
        <v>6479</v>
      </c>
      <c r="B2667" s="357" t="s">
        <v>2545</v>
      </c>
      <c r="C2667" s="357" t="s">
        <v>130</v>
      </c>
      <c r="D2667" s="357" t="s">
        <v>350</v>
      </c>
      <c r="E2667" s="353">
        <v>1205.1099999999999</v>
      </c>
      <c r="F2667" s="77"/>
    </row>
    <row r="2668" spans="1:6" ht="13.5">
      <c r="A2668" s="353" t="s">
        <v>6480</v>
      </c>
      <c r="B2668" s="357" t="s">
        <v>2546</v>
      </c>
      <c r="C2668" s="357" t="s">
        <v>130</v>
      </c>
      <c r="D2668" s="357" t="s">
        <v>350</v>
      </c>
      <c r="E2668" s="353">
        <v>1976.05</v>
      </c>
      <c r="F2668" s="77"/>
    </row>
    <row r="2669" spans="1:6" ht="13.5">
      <c r="A2669" s="353" t="s">
        <v>6481</v>
      </c>
      <c r="B2669" s="357" t="s">
        <v>2547</v>
      </c>
      <c r="C2669" s="357" t="s">
        <v>130</v>
      </c>
      <c r="D2669" s="357" t="s">
        <v>350</v>
      </c>
      <c r="E2669" s="353">
        <v>531.54</v>
      </c>
      <c r="F2669" s="77"/>
    </row>
    <row r="2670" spans="1:6" ht="13.5">
      <c r="A2670" s="353" t="s">
        <v>6482</v>
      </c>
      <c r="B2670" s="357" t="s">
        <v>2548</v>
      </c>
      <c r="C2670" s="357" t="s">
        <v>130</v>
      </c>
      <c r="D2670" s="357" t="s">
        <v>350</v>
      </c>
      <c r="E2670" s="353">
        <v>49.57</v>
      </c>
      <c r="F2670" s="77"/>
    </row>
    <row r="2671" spans="1:6" ht="13.5">
      <c r="A2671" s="353" t="s">
        <v>6483</v>
      </c>
      <c r="B2671" s="357" t="s">
        <v>2549</v>
      </c>
      <c r="C2671" s="357" t="s">
        <v>130</v>
      </c>
      <c r="D2671" s="357" t="s">
        <v>350</v>
      </c>
      <c r="E2671" s="353">
        <v>284.38</v>
      </c>
      <c r="F2671" s="77"/>
    </row>
    <row r="2672" spans="1:6" ht="13.5">
      <c r="A2672" s="353" t="s">
        <v>6484</v>
      </c>
      <c r="B2672" s="357" t="s">
        <v>2550</v>
      </c>
      <c r="C2672" s="357" t="s">
        <v>130</v>
      </c>
      <c r="D2672" s="357" t="s">
        <v>350</v>
      </c>
      <c r="E2672" s="353">
        <v>331</v>
      </c>
      <c r="F2672" s="77"/>
    </row>
    <row r="2673" spans="1:6" ht="13.5">
      <c r="A2673" s="353" t="s">
        <v>6485</v>
      </c>
      <c r="B2673" s="357" t="s">
        <v>2551</v>
      </c>
      <c r="C2673" s="357" t="s">
        <v>130</v>
      </c>
      <c r="D2673" s="357" t="s">
        <v>350</v>
      </c>
      <c r="E2673" s="353">
        <v>620.41999999999996</v>
      </c>
      <c r="F2673" s="77"/>
    </row>
    <row r="2674" spans="1:6" ht="13.5">
      <c r="A2674" s="353" t="s">
        <v>6486</v>
      </c>
      <c r="B2674" s="357" t="s">
        <v>2552</v>
      </c>
      <c r="C2674" s="357" t="s">
        <v>130</v>
      </c>
      <c r="D2674" s="357" t="s">
        <v>350</v>
      </c>
      <c r="E2674" s="353">
        <v>526.54</v>
      </c>
      <c r="F2674" s="77"/>
    </row>
    <row r="2675" spans="1:6" ht="13.5">
      <c r="A2675" s="353" t="s">
        <v>6487</v>
      </c>
      <c r="B2675" s="357" t="s">
        <v>2553</v>
      </c>
      <c r="C2675" s="357" t="s">
        <v>130</v>
      </c>
      <c r="D2675" s="357" t="s">
        <v>350</v>
      </c>
      <c r="E2675" s="353">
        <v>781.91</v>
      </c>
      <c r="F2675" s="77"/>
    </row>
    <row r="2676" spans="1:6" ht="13.5">
      <c r="A2676" s="353">
        <v>83463</v>
      </c>
      <c r="B2676" s="357" t="s">
        <v>2554</v>
      </c>
      <c r="C2676" s="357" t="s">
        <v>130</v>
      </c>
      <c r="D2676" s="357" t="s">
        <v>350</v>
      </c>
      <c r="E2676" s="353">
        <v>210.7</v>
      </c>
      <c r="F2676" s="77"/>
    </row>
    <row r="2677" spans="1:6" ht="13.5">
      <c r="A2677" s="353">
        <v>84402</v>
      </c>
      <c r="B2677" s="357" t="s">
        <v>2555</v>
      </c>
      <c r="C2677" s="357" t="s">
        <v>130</v>
      </c>
      <c r="D2677" s="357" t="s">
        <v>350</v>
      </c>
      <c r="E2677" s="353">
        <v>55.47</v>
      </c>
      <c r="F2677" s="77"/>
    </row>
    <row r="2678" spans="1:6" ht="13.5">
      <c r="A2678" s="353">
        <v>93653</v>
      </c>
      <c r="B2678" s="357" t="s">
        <v>2556</v>
      </c>
      <c r="C2678" s="357" t="s">
        <v>130</v>
      </c>
      <c r="D2678" s="357" t="s">
        <v>350</v>
      </c>
      <c r="E2678" s="353">
        <v>10.19</v>
      </c>
      <c r="F2678" s="77"/>
    </row>
    <row r="2679" spans="1:6" ht="13.5">
      <c r="A2679" s="353">
        <v>93654</v>
      </c>
      <c r="B2679" s="357" t="s">
        <v>2557</v>
      </c>
      <c r="C2679" s="357" t="s">
        <v>130</v>
      </c>
      <c r="D2679" s="357" t="s">
        <v>350</v>
      </c>
      <c r="E2679" s="353">
        <v>10.62</v>
      </c>
      <c r="F2679" s="77"/>
    </row>
    <row r="2680" spans="1:6" ht="13.5">
      <c r="A2680" s="353">
        <v>93655</v>
      </c>
      <c r="B2680" s="357" t="s">
        <v>2558</v>
      </c>
      <c r="C2680" s="357" t="s">
        <v>130</v>
      </c>
      <c r="D2680" s="357" t="s">
        <v>350</v>
      </c>
      <c r="E2680" s="353">
        <v>11.39</v>
      </c>
      <c r="F2680" s="77"/>
    </row>
    <row r="2681" spans="1:6" ht="13.5">
      <c r="A2681" s="353">
        <v>93656</v>
      </c>
      <c r="B2681" s="357" t="s">
        <v>2559</v>
      </c>
      <c r="C2681" s="357" t="s">
        <v>130</v>
      </c>
      <c r="D2681" s="357" t="s">
        <v>350</v>
      </c>
      <c r="E2681" s="353">
        <v>11.39</v>
      </c>
      <c r="F2681" s="77"/>
    </row>
    <row r="2682" spans="1:6" ht="13.5">
      <c r="A2682" s="353">
        <v>93657</v>
      </c>
      <c r="B2682" s="357" t="s">
        <v>2560</v>
      </c>
      <c r="C2682" s="357" t="s">
        <v>130</v>
      </c>
      <c r="D2682" s="357" t="s">
        <v>350</v>
      </c>
      <c r="E2682" s="353">
        <v>12.36</v>
      </c>
      <c r="F2682" s="77"/>
    </row>
    <row r="2683" spans="1:6" ht="13.5">
      <c r="A2683" s="353">
        <v>93658</v>
      </c>
      <c r="B2683" s="357" t="s">
        <v>2561</v>
      </c>
      <c r="C2683" s="357" t="s">
        <v>130</v>
      </c>
      <c r="D2683" s="357" t="s">
        <v>350</v>
      </c>
      <c r="E2683" s="353">
        <v>18.02</v>
      </c>
      <c r="F2683" s="77"/>
    </row>
    <row r="2684" spans="1:6" ht="13.5">
      <c r="A2684" s="353">
        <v>93659</v>
      </c>
      <c r="B2684" s="357" t="s">
        <v>2562</v>
      </c>
      <c r="C2684" s="357" t="s">
        <v>130</v>
      </c>
      <c r="D2684" s="357" t="s">
        <v>350</v>
      </c>
      <c r="E2684" s="353">
        <v>20.010000000000002</v>
      </c>
      <c r="F2684" s="77"/>
    </row>
    <row r="2685" spans="1:6" ht="13.5">
      <c r="A2685" s="353">
        <v>93660</v>
      </c>
      <c r="B2685" s="357" t="s">
        <v>2563</v>
      </c>
      <c r="C2685" s="357" t="s">
        <v>130</v>
      </c>
      <c r="D2685" s="357" t="s">
        <v>350</v>
      </c>
      <c r="E2685" s="353">
        <v>52.08</v>
      </c>
      <c r="F2685" s="77"/>
    </row>
    <row r="2686" spans="1:6" ht="13.5">
      <c r="A2686" s="353">
        <v>93661</v>
      </c>
      <c r="B2686" s="357" t="s">
        <v>2564</v>
      </c>
      <c r="C2686" s="357" t="s">
        <v>130</v>
      </c>
      <c r="D2686" s="357" t="s">
        <v>350</v>
      </c>
      <c r="E2686" s="353">
        <v>52.93</v>
      </c>
      <c r="F2686" s="77"/>
    </row>
    <row r="2687" spans="1:6" ht="13.5">
      <c r="A2687" s="353">
        <v>93662</v>
      </c>
      <c r="B2687" s="357" t="s">
        <v>2565</v>
      </c>
      <c r="C2687" s="357" t="s">
        <v>130</v>
      </c>
      <c r="D2687" s="357" t="s">
        <v>350</v>
      </c>
      <c r="E2687" s="353">
        <v>54.51</v>
      </c>
      <c r="F2687" s="77"/>
    </row>
    <row r="2688" spans="1:6" ht="13.5">
      <c r="A2688" s="353">
        <v>93663</v>
      </c>
      <c r="B2688" s="357" t="s">
        <v>2566</v>
      </c>
      <c r="C2688" s="357" t="s">
        <v>130</v>
      </c>
      <c r="D2688" s="357" t="s">
        <v>350</v>
      </c>
      <c r="E2688" s="353">
        <v>54.51</v>
      </c>
      <c r="F2688" s="77"/>
    </row>
    <row r="2689" spans="1:6" ht="13.5">
      <c r="A2689" s="353">
        <v>93664</v>
      </c>
      <c r="B2689" s="357" t="s">
        <v>2567</v>
      </c>
      <c r="C2689" s="357" t="s">
        <v>130</v>
      </c>
      <c r="D2689" s="357" t="s">
        <v>350</v>
      </c>
      <c r="E2689" s="353">
        <v>56.43</v>
      </c>
      <c r="F2689" s="77"/>
    </row>
    <row r="2690" spans="1:6" ht="13.5">
      <c r="A2690" s="353">
        <v>93665</v>
      </c>
      <c r="B2690" s="357" t="s">
        <v>2568</v>
      </c>
      <c r="C2690" s="357" t="s">
        <v>130</v>
      </c>
      <c r="D2690" s="357" t="s">
        <v>350</v>
      </c>
      <c r="E2690" s="353">
        <v>58.81</v>
      </c>
      <c r="F2690" s="77"/>
    </row>
    <row r="2691" spans="1:6" ht="13.5">
      <c r="A2691" s="353">
        <v>93666</v>
      </c>
      <c r="B2691" s="357" t="s">
        <v>2569</v>
      </c>
      <c r="C2691" s="357" t="s">
        <v>130</v>
      </c>
      <c r="D2691" s="357" t="s">
        <v>350</v>
      </c>
      <c r="E2691" s="353">
        <v>62.79</v>
      </c>
      <c r="F2691" s="77"/>
    </row>
    <row r="2692" spans="1:6" ht="13.5">
      <c r="A2692" s="353">
        <v>93667</v>
      </c>
      <c r="B2692" s="357" t="s">
        <v>2570</v>
      </c>
      <c r="C2692" s="357" t="s">
        <v>130</v>
      </c>
      <c r="D2692" s="357" t="s">
        <v>350</v>
      </c>
      <c r="E2692" s="353">
        <v>64.760000000000005</v>
      </c>
      <c r="F2692" s="77"/>
    </row>
    <row r="2693" spans="1:6" ht="13.5">
      <c r="A2693" s="353">
        <v>93668</v>
      </c>
      <c r="B2693" s="357" t="s">
        <v>2571</v>
      </c>
      <c r="C2693" s="357" t="s">
        <v>130</v>
      </c>
      <c r="D2693" s="357" t="s">
        <v>350</v>
      </c>
      <c r="E2693" s="353">
        <v>66.040000000000006</v>
      </c>
      <c r="F2693" s="77"/>
    </row>
    <row r="2694" spans="1:6" ht="13.5">
      <c r="A2694" s="353">
        <v>93669</v>
      </c>
      <c r="B2694" s="357" t="s">
        <v>2572</v>
      </c>
      <c r="C2694" s="357" t="s">
        <v>130</v>
      </c>
      <c r="D2694" s="357" t="s">
        <v>350</v>
      </c>
      <c r="E2694" s="353">
        <v>68.39</v>
      </c>
      <c r="F2694" s="77"/>
    </row>
    <row r="2695" spans="1:6" ht="13.5">
      <c r="A2695" s="353">
        <v>93670</v>
      </c>
      <c r="B2695" s="357" t="s">
        <v>2573</v>
      </c>
      <c r="C2695" s="357" t="s">
        <v>130</v>
      </c>
      <c r="D2695" s="357" t="s">
        <v>350</v>
      </c>
      <c r="E2695" s="353">
        <v>68.39</v>
      </c>
      <c r="F2695" s="77"/>
    </row>
    <row r="2696" spans="1:6" ht="13.5">
      <c r="A2696" s="353">
        <v>93671</v>
      </c>
      <c r="B2696" s="357" t="s">
        <v>2574</v>
      </c>
      <c r="C2696" s="357" t="s">
        <v>130</v>
      </c>
      <c r="D2696" s="357" t="s">
        <v>350</v>
      </c>
      <c r="E2696" s="353">
        <v>71.290000000000006</v>
      </c>
      <c r="F2696" s="77"/>
    </row>
    <row r="2697" spans="1:6" ht="13.5">
      <c r="A2697" s="353">
        <v>93672</v>
      </c>
      <c r="B2697" s="357" t="s">
        <v>2575</v>
      </c>
      <c r="C2697" s="357" t="s">
        <v>130</v>
      </c>
      <c r="D2697" s="357" t="s">
        <v>350</v>
      </c>
      <c r="E2697" s="353">
        <v>75.989999999999995</v>
      </c>
      <c r="F2697" s="77"/>
    </row>
    <row r="2698" spans="1:6" ht="13.5">
      <c r="A2698" s="353">
        <v>93673</v>
      </c>
      <c r="B2698" s="357" t="s">
        <v>2576</v>
      </c>
      <c r="C2698" s="357" t="s">
        <v>130</v>
      </c>
      <c r="D2698" s="357" t="s">
        <v>350</v>
      </c>
      <c r="E2698" s="353">
        <v>81.96</v>
      </c>
      <c r="F2698" s="77"/>
    </row>
    <row r="2699" spans="1:6" ht="13.5">
      <c r="A2699" s="353">
        <v>72339</v>
      </c>
      <c r="B2699" s="357" t="s">
        <v>2577</v>
      </c>
      <c r="C2699" s="357" t="s">
        <v>130</v>
      </c>
      <c r="D2699" s="357" t="s">
        <v>350</v>
      </c>
      <c r="E2699" s="353">
        <v>52.35</v>
      </c>
      <c r="F2699" s="77"/>
    </row>
    <row r="2700" spans="1:6" ht="13.5">
      <c r="A2700" s="353">
        <v>83403</v>
      </c>
      <c r="B2700" s="357" t="s">
        <v>2578</v>
      </c>
      <c r="C2700" s="357" t="s">
        <v>130</v>
      </c>
      <c r="D2700" s="357" t="s">
        <v>350</v>
      </c>
      <c r="E2700" s="353">
        <v>16.18</v>
      </c>
      <c r="F2700" s="77"/>
    </row>
    <row r="2701" spans="1:6" ht="13.5">
      <c r="A2701" s="353">
        <v>83465</v>
      </c>
      <c r="B2701" s="357" t="s">
        <v>2579</v>
      </c>
      <c r="C2701" s="357" t="s">
        <v>130</v>
      </c>
      <c r="D2701" s="357" t="s">
        <v>350</v>
      </c>
      <c r="E2701" s="353">
        <v>42.53</v>
      </c>
      <c r="F2701" s="77"/>
    </row>
    <row r="2702" spans="1:6" ht="13.5">
      <c r="A2702" s="353">
        <v>91945</v>
      </c>
      <c r="B2702" s="357" t="s">
        <v>2580</v>
      </c>
      <c r="C2702" s="357" t="s">
        <v>130</v>
      </c>
      <c r="D2702" s="357" t="s">
        <v>350</v>
      </c>
      <c r="E2702" s="353">
        <v>7.32</v>
      </c>
      <c r="F2702" s="77"/>
    </row>
    <row r="2703" spans="1:6" ht="13.5">
      <c r="A2703" s="353">
        <v>91946</v>
      </c>
      <c r="B2703" s="357" t="s">
        <v>2581</v>
      </c>
      <c r="C2703" s="357" t="s">
        <v>130</v>
      </c>
      <c r="D2703" s="357" t="s">
        <v>350</v>
      </c>
      <c r="E2703" s="353">
        <v>6.21</v>
      </c>
      <c r="F2703" s="77"/>
    </row>
    <row r="2704" spans="1:6" ht="13.5">
      <c r="A2704" s="353">
        <v>91947</v>
      </c>
      <c r="B2704" s="357" t="s">
        <v>2582</v>
      </c>
      <c r="C2704" s="357" t="s">
        <v>130</v>
      </c>
      <c r="D2704" s="357" t="s">
        <v>350</v>
      </c>
      <c r="E2704" s="353">
        <v>5.52</v>
      </c>
      <c r="F2704" s="77"/>
    </row>
    <row r="2705" spans="1:6" ht="13.5">
      <c r="A2705" s="353">
        <v>91949</v>
      </c>
      <c r="B2705" s="357" t="s">
        <v>2583</v>
      </c>
      <c r="C2705" s="357" t="s">
        <v>130</v>
      </c>
      <c r="D2705" s="357" t="s">
        <v>350</v>
      </c>
      <c r="E2705" s="353">
        <v>11.43</v>
      </c>
      <c r="F2705" s="77"/>
    </row>
    <row r="2706" spans="1:6" ht="13.5">
      <c r="A2706" s="353">
        <v>91950</v>
      </c>
      <c r="B2706" s="357" t="s">
        <v>2584</v>
      </c>
      <c r="C2706" s="357" t="s">
        <v>130</v>
      </c>
      <c r="D2706" s="357" t="s">
        <v>350</v>
      </c>
      <c r="E2706" s="353">
        <v>10.09</v>
      </c>
      <c r="F2706" s="77"/>
    </row>
    <row r="2707" spans="1:6" ht="13.5">
      <c r="A2707" s="353">
        <v>91951</v>
      </c>
      <c r="B2707" s="357" t="s">
        <v>2585</v>
      </c>
      <c r="C2707" s="357" t="s">
        <v>130</v>
      </c>
      <c r="D2707" s="357" t="s">
        <v>350</v>
      </c>
      <c r="E2707" s="353">
        <v>9.2899999999999991</v>
      </c>
      <c r="F2707" s="77"/>
    </row>
    <row r="2708" spans="1:6" ht="13.5">
      <c r="A2708" s="353">
        <v>91952</v>
      </c>
      <c r="B2708" s="357" t="s">
        <v>2586</v>
      </c>
      <c r="C2708" s="357" t="s">
        <v>130</v>
      </c>
      <c r="D2708" s="357" t="s">
        <v>350</v>
      </c>
      <c r="E2708" s="353">
        <v>13.59</v>
      </c>
      <c r="F2708" s="77"/>
    </row>
    <row r="2709" spans="1:6" ht="13.5">
      <c r="A2709" s="353">
        <v>91953</v>
      </c>
      <c r="B2709" s="357" t="s">
        <v>2587</v>
      </c>
      <c r="C2709" s="357" t="s">
        <v>130</v>
      </c>
      <c r="D2709" s="357" t="s">
        <v>350</v>
      </c>
      <c r="E2709" s="353">
        <v>19.8</v>
      </c>
      <c r="F2709" s="77"/>
    </row>
    <row r="2710" spans="1:6" ht="13.5">
      <c r="A2710" s="353">
        <v>91954</v>
      </c>
      <c r="B2710" s="357" t="s">
        <v>2588</v>
      </c>
      <c r="C2710" s="357" t="s">
        <v>130</v>
      </c>
      <c r="D2710" s="357" t="s">
        <v>350</v>
      </c>
      <c r="E2710" s="353">
        <v>18.21</v>
      </c>
      <c r="F2710" s="77"/>
    </row>
    <row r="2711" spans="1:6" ht="13.5">
      <c r="A2711" s="353">
        <v>91955</v>
      </c>
      <c r="B2711" s="357" t="s">
        <v>2589</v>
      </c>
      <c r="C2711" s="357" t="s">
        <v>130</v>
      </c>
      <c r="D2711" s="357" t="s">
        <v>350</v>
      </c>
      <c r="E2711" s="353">
        <v>24.42</v>
      </c>
      <c r="F2711" s="77"/>
    </row>
    <row r="2712" spans="1:6" ht="13.5">
      <c r="A2712" s="353">
        <v>91956</v>
      </c>
      <c r="B2712" s="357" t="s">
        <v>2590</v>
      </c>
      <c r="C2712" s="357" t="s">
        <v>130</v>
      </c>
      <c r="D2712" s="357" t="s">
        <v>350</v>
      </c>
      <c r="E2712" s="353">
        <v>29.74</v>
      </c>
      <c r="F2712" s="77"/>
    </row>
    <row r="2713" spans="1:6" ht="13.5">
      <c r="A2713" s="353">
        <v>91957</v>
      </c>
      <c r="B2713" s="357" t="s">
        <v>2591</v>
      </c>
      <c r="C2713" s="357" t="s">
        <v>130</v>
      </c>
      <c r="D2713" s="357" t="s">
        <v>350</v>
      </c>
      <c r="E2713" s="353">
        <v>35.950000000000003</v>
      </c>
      <c r="F2713" s="77"/>
    </row>
    <row r="2714" spans="1:6" ht="13.5">
      <c r="A2714" s="353">
        <v>91958</v>
      </c>
      <c r="B2714" s="357" t="s">
        <v>2592</v>
      </c>
      <c r="C2714" s="357" t="s">
        <v>130</v>
      </c>
      <c r="D2714" s="357" t="s">
        <v>350</v>
      </c>
      <c r="E2714" s="353">
        <v>25.16</v>
      </c>
      <c r="F2714" s="77"/>
    </row>
    <row r="2715" spans="1:6" ht="13.5">
      <c r="A2715" s="353">
        <v>91959</v>
      </c>
      <c r="B2715" s="357" t="s">
        <v>2593</v>
      </c>
      <c r="C2715" s="357" t="s">
        <v>130</v>
      </c>
      <c r="D2715" s="357" t="s">
        <v>350</v>
      </c>
      <c r="E2715" s="353">
        <v>31.37</v>
      </c>
      <c r="F2715" s="77"/>
    </row>
    <row r="2716" spans="1:6" ht="13.5">
      <c r="A2716" s="353">
        <v>91960</v>
      </c>
      <c r="B2716" s="357" t="s">
        <v>2594</v>
      </c>
      <c r="C2716" s="357" t="s">
        <v>130</v>
      </c>
      <c r="D2716" s="357" t="s">
        <v>350</v>
      </c>
      <c r="E2716" s="353">
        <v>34.36</v>
      </c>
      <c r="F2716" s="77"/>
    </row>
    <row r="2717" spans="1:6" ht="13.5">
      <c r="A2717" s="353">
        <v>91961</v>
      </c>
      <c r="B2717" s="357" t="s">
        <v>2595</v>
      </c>
      <c r="C2717" s="357" t="s">
        <v>130</v>
      </c>
      <c r="D2717" s="357" t="s">
        <v>350</v>
      </c>
      <c r="E2717" s="353">
        <v>40.57</v>
      </c>
      <c r="F2717" s="77"/>
    </row>
    <row r="2718" spans="1:6" ht="13.5">
      <c r="A2718" s="353">
        <v>91962</v>
      </c>
      <c r="B2718" s="357" t="s">
        <v>2596</v>
      </c>
      <c r="C2718" s="357" t="s">
        <v>130</v>
      </c>
      <c r="D2718" s="357" t="s">
        <v>350</v>
      </c>
      <c r="E2718" s="353">
        <v>45.93</v>
      </c>
      <c r="F2718" s="77"/>
    </row>
    <row r="2719" spans="1:6" ht="13.5">
      <c r="A2719" s="353">
        <v>91963</v>
      </c>
      <c r="B2719" s="357" t="s">
        <v>2597</v>
      </c>
      <c r="C2719" s="357" t="s">
        <v>130</v>
      </c>
      <c r="D2719" s="357" t="s">
        <v>350</v>
      </c>
      <c r="E2719" s="353">
        <v>52.14</v>
      </c>
      <c r="F2719" s="77"/>
    </row>
    <row r="2720" spans="1:6" ht="13.5">
      <c r="A2720" s="353">
        <v>91964</v>
      </c>
      <c r="B2720" s="357" t="s">
        <v>2598</v>
      </c>
      <c r="C2720" s="357" t="s">
        <v>130</v>
      </c>
      <c r="D2720" s="357" t="s">
        <v>350</v>
      </c>
      <c r="E2720" s="353">
        <v>41.31</v>
      </c>
      <c r="F2720" s="77"/>
    </row>
    <row r="2721" spans="1:6" ht="13.5">
      <c r="A2721" s="353">
        <v>91965</v>
      </c>
      <c r="B2721" s="357" t="s">
        <v>2599</v>
      </c>
      <c r="C2721" s="357" t="s">
        <v>130</v>
      </c>
      <c r="D2721" s="357" t="s">
        <v>350</v>
      </c>
      <c r="E2721" s="353">
        <v>47.52</v>
      </c>
      <c r="F2721" s="77"/>
    </row>
    <row r="2722" spans="1:6" ht="13.5">
      <c r="A2722" s="353">
        <v>91966</v>
      </c>
      <c r="B2722" s="357" t="s">
        <v>2600</v>
      </c>
      <c r="C2722" s="357" t="s">
        <v>130</v>
      </c>
      <c r="D2722" s="357" t="s">
        <v>350</v>
      </c>
      <c r="E2722" s="353">
        <v>36.72</v>
      </c>
      <c r="F2722" s="77"/>
    </row>
    <row r="2723" spans="1:6" ht="13.5">
      <c r="A2723" s="353">
        <v>91967</v>
      </c>
      <c r="B2723" s="357" t="s">
        <v>2601</v>
      </c>
      <c r="C2723" s="357" t="s">
        <v>130</v>
      </c>
      <c r="D2723" s="357" t="s">
        <v>350</v>
      </c>
      <c r="E2723" s="353">
        <v>42.93</v>
      </c>
      <c r="F2723" s="77"/>
    </row>
    <row r="2724" spans="1:6" ht="13.5">
      <c r="A2724" s="353">
        <v>91968</v>
      </c>
      <c r="B2724" s="357" t="s">
        <v>2602</v>
      </c>
      <c r="C2724" s="357" t="s">
        <v>130</v>
      </c>
      <c r="D2724" s="357" t="s">
        <v>350</v>
      </c>
      <c r="E2724" s="353">
        <v>50.51</v>
      </c>
      <c r="F2724" s="77"/>
    </row>
    <row r="2725" spans="1:6" ht="13.5">
      <c r="A2725" s="353">
        <v>91969</v>
      </c>
      <c r="B2725" s="357" t="s">
        <v>2603</v>
      </c>
      <c r="C2725" s="357" t="s">
        <v>130</v>
      </c>
      <c r="D2725" s="357" t="s">
        <v>350</v>
      </c>
      <c r="E2725" s="353">
        <v>56.72</v>
      </c>
      <c r="F2725" s="77"/>
    </row>
    <row r="2726" spans="1:6" ht="13.5">
      <c r="A2726" s="353">
        <v>91970</v>
      </c>
      <c r="B2726" s="357" t="s">
        <v>2604</v>
      </c>
      <c r="C2726" s="357" t="s">
        <v>130</v>
      </c>
      <c r="D2726" s="357" t="s">
        <v>350</v>
      </c>
      <c r="E2726" s="353">
        <v>53.12</v>
      </c>
      <c r="F2726" s="77"/>
    </row>
    <row r="2727" spans="1:6" ht="13.5">
      <c r="A2727" s="353">
        <v>91971</v>
      </c>
      <c r="B2727" s="357" t="s">
        <v>2605</v>
      </c>
      <c r="C2727" s="357" t="s">
        <v>130</v>
      </c>
      <c r="D2727" s="357" t="s">
        <v>350</v>
      </c>
      <c r="E2727" s="353">
        <v>63.21</v>
      </c>
      <c r="F2727" s="77"/>
    </row>
    <row r="2728" spans="1:6" ht="13.5">
      <c r="A2728" s="353">
        <v>91972</v>
      </c>
      <c r="B2728" s="357" t="s">
        <v>2606</v>
      </c>
      <c r="C2728" s="357" t="s">
        <v>130</v>
      </c>
      <c r="D2728" s="357" t="s">
        <v>350</v>
      </c>
      <c r="E2728" s="353">
        <v>57.74</v>
      </c>
      <c r="F2728" s="77"/>
    </row>
    <row r="2729" spans="1:6" ht="13.5">
      <c r="A2729" s="353">
        <v>91973</v>
      </c>
      <c r="B2729" s="357" t="s">
        <v>2607</v>
      </c>
      <c r="C2729" s="357" t="s">
        <v>130</v>
      </c>
      <c r="D2729" s="357" t="s">
        <v>350</v>
      </c>
      <c r="E2729" s="353">
        <v>67.83</v>
      </c>
      <c r="F2729" s="77"/>
    </row>
    <row r="2730" spans="1:6" ht="13.5">
      <c r="A2730" s="353">
        <v>91974</v>
      </c>
      <c r="B2730" s="357" t="s">
        <v>2608</v>
      </c>
      <c r="C2730" s="357" t="s">
        <v>130</v>
      </c>
      <c r="D2730" s="357" t="s">
        <v>350</v>
      </c>
      <c r="E2730" s="353">
        <v>48.5</v>
      </c>
      <c r="F2730" s="77"/>
    </row>
    <row r="2731" spans="1:6" ht="13.5">
      <c r="A2731" s="353">
        <v>91975</v>
      </c>
      <c r="B2731" s="357" t="s">
        <v>2609</v>
      </c>
      <c r="C2731" s="357" t="s">
        <v>130</v>
      </c>
      <c r="D2731" s="357" t="s">
        <v>350</v>
      </c>
      <c r="E2731" s="353">
        <v>58.59</v>
      </c>
      <c r="F2731" s="77"/>
    </row>
    <row r="2732" spans="1:6" ht="13.5">
      <c r="A2732" s="353">
        <v>91976</v>
      </c>
      <c r="B2732" s="357" t="s">
        <v>2610</v>
      </c>
      <c r="C2732" s="357" t="s">
        <v>130</v>
      </c>
      <c r="D2732" s="357" t="s">
        <v>350</v>
      </c>
      <c r="E2732" s="353">
        <v>71.7</v>
      </c>
      <c r="F2732" s="77"/>
    </row>
    <row r="2733" spans="1:6" ht="13.5">
      <c r="A2733" s="353">
        <v>91977</v>
      </c>
      <c r="B2733" s="357" t="s">
        <v>2611</v>
      </c>
      <c r="C2733" s="357" t="s">
        <v>130</v>
      </c>
      <c r="D2733" s="357" t="s">
        <v>350</v>
      </c>
      <c r="E2733" s="353">
        <v>81.790000000000006</v>
      </c>
      <c r="F2733" s="77"/>
    </row>
    <row r="2734" spans="1:6" ht="13.5">
      <c r="A2734" s="353">
        <v>91978</v>
      </c>
      <c r="B2734" s="357" t="s">
        <v>2612</v>
      </c>
      <c r="C2734" s="357" t="s">
        <v>130</v>
      </c>
      <c r="D2734" s="357" t="s">
        <v>350</v>
      </c>
      <c r="E2734" s="353">
        <v>29.75</v>
      </c>
      <c r="F2734" s="77"/>
    </row>
    <row r="2735" spans="1:6" ht="13.5">
      <c r="A2735" s="353">
        <v>91979</v>
      </c>
      <c r="B2735" s="357" t="s">
        <v>2613</v>
      </c>
      <c r="C2735" s="357" t="s">
        <v>130</v>
      </c>
      <c r="D2735" s="357" t="s">
        <v>350</v>
      </c>
      <c r="E2735" s="353">
        <v>35.96</v>
      </c>
      <c r="F2735" s="77"/>
    </row>
    <row r="2736" spans="1:6" ht="13.5">
      <c r="A2736" s="353">
        <v>91980</v>
      </c>
      <c r="B2736" s="357" t="s">
        <v>2614</v>
      </c>
      <c r="C2736" s="357" t="s">
        <v>130</v>
      </c>
      <c r="D2736" s="357" t="s">
        <v>350</v>
      </c>
      <c r="E2736" s="353">
        <v>28.7</v>
      </c>
      <c r="F2736" s="77"/>
    </row>
    <row r="2737" spans="1:6" ht="13.5">
      <c r="A2737" s="353">
        <v>91981</v>
      </c>
      <c r="B2737" s="357" t="s">
        <v>2615</v>
      </c>
      <c r="C2737" s="357" t="s">
        <v>130</v>
      </c>
      <c r="D2737" s="357" t="s">
        <v>350</v>
      </c>
      <c r="E2737" s="353">
        <v>34.909999999999997</v>
      </c>
      <c r="F2737" s="77"/>
    </row>
    <row r="2738" spans="1:6" ht="13.5">
      <c r="A2738" s="353">
        <v>91982</v>
      </c>
      <c r="B2738" s="357" t="s">
        <v>2616</v>
      </c>
      <c r="C2738" s="357" t="s">
        <v>130</v>
      </c>
      <c r="D2738" s="357" t="s">
        <v>350</v>
      </c>
      <c r="E2738" s="353">
        <v>74.2</v>
      </c>
      <c r="F2738" s="77"/>
    </row>
    <row r="2739" spans="1:6" ht="13.5">
      <c r="A2739" s="353">
        <v>91983</v>
      </c>
      <c r="B2739" s="357" t="s">
        <v>2617</v>
      </c>
      <c r="C2739" s="357" t="s">
        <v>130</v>
      </c>
      <c r="D2739" s="357" t="s">
        <v>350</v>
      </c>
      <c r="E2739" s="353">
        <v>80.41</v>
      </c>
      <c r="F2739" s="77"/>
    </row>
    <row r="2740" spans="1:6" ht="13.5">
      <c r="A2740" s="353">
        <v>91984</v>
      </c>
      <c r="B2740" s="357" t="s">
        <v>2618</v>
      </c>
      <c r="C2740" s="357" t="s">
        <v>130</v>
      </c>
      <c r="D2740" s="357" t="s">
        <v>350</v>
      </c>
      <c r="E2740" s="353">
        <v>12.62</v>
      </c>
      <c r="F2740" s="77"/>
    </row>
    <row r="2741" spans="1:6" ht="13.5">
      <c r="A2741" s="353">
        <v>91985</v>
      </c>
      <c r="B2741" s="357" t="s">
        <v>2619</v>
      </c>
      <c r="C2741" s="357" t="s">
        <v>130</v>
      </c>
      <c r="D2741" s="357" t="s">
        <v>350</v>
      </c>
      <c r="E2741" s="353">
        <v>18.829999999999998</v>
      </c>
      <c r="F2741" s="77"/>
    </row>
    <row r="2742" spans="1:6" ht="13.5">
      <c r="A2742" s="353">
        <v>91986</v>
      </c>
      <c r="B2742" s="357" t="s">
        <v>2620</v>
      </c>
      <c r="C2742" s="357" t="s">
        <v>130</v>
      </c>
      <c r="D2742" s="357" t="s">
        <v>350</v>
      </c>
      <c r="E2742" s="353">
        <v>27.9</v>
      </c>
      <c r="F2742" s="77"/>
    </row>
    <row r="2743" spans="1:6" ht="13.5">
      <c r="A2743" s="353">
        <v>91987</v>
      </c>
      <c r="B2743" s="357" t="s">
        <v>2621</v>
      </c>
      <c r="C2743" s="357" t="s">
        <v>130</v>
      </c>
      <c r="D2743" s="357" t="s">
        <v>350</v>
      </c>
      <c r="E2743" s="353">
        <v>34.11</v>
      </c>
      <c r="F2743" s="77"/>
    </row>
    <row r="2744" spans="1:6" ht="13.5">
      <c r="A2744" s="353">
        <v>91988</v>
      </c>
      <c r="B2744" s="357" t="s">
        <v>2622</v>
      </c>
      <c r="C2744" s="357" t="s">
        <v>130</v>
      </c>
      <c r="D2744" s="357" t="s">
        <v>350</v>
      </c>
      <c r="E2744" s="353">
        <v>16.14</v>
      </c>
      <c r="F2744" s="77"/>
    </row>
    <row r="2745" spans="1:6" ht="13.5">
      <c r="A2745" s="353">
        <v>91989</v>
      </c>
      <c r="B2745" s="357" t="s">
        <v>2623</v>
      </c>
      <c r="C2745" s="357" t="s">
        <v>130</v>
      </c>
      <c r="D2745" s="357" t="s">
        <v>350</v>
      </c>
      <c r="E2745" s="353">
        <v>22.35</v>
      </c>
      <c r="F2745" s="77"/>
    </row>
    <row r="2746" spans="1:6" ht="13.5">
      <c r="A2746" s="353">
        <v>91990</v>
      </c>
      <c r="B2746" s="357" t="s">
        <v>2624</v>
      </c>
      <c r="C2746" s="357" t="s">
        <v>130</v>
      </c>
      <c r="D2746" s="357" t="s">
        <v>350</v>
      </c>
      <c r="E2746" s="353">
        <v>23.6</v>
      </c>
      <c r="F2746" s="77"/>
    </row>
    <row r="2747" spans="1:6" ht="13.5">
      <c r="A2747" s="353">
        <v>91991</v>
      </c>
      <c r="B2747" s="357" t="s">
        <v>2625</v>
      </c>
      <c r="C2747" s="357" t="s">
        <v>130</v>
      </c>
      <c r="D2747" s="357" t="s">
        <v>350</v>
      </c>
      <c r="E2747" s="353">
        <v>25.5</v>
      </c>
      <c r="F2747" s="77"/>
    </row>
    <row r="2748" spans="1:6" ht="13.5">
      <c r="A2748" s="353">
        <v>91992</v>
      </c>
      <c r="B2748" s="357" t="s">
        <v>2626</v>
      </c>
      <c r="C2748" s="357" t="s">
        <v>130</v>
      </c>
      <c r="D2748" s="357" t="s">
        <v>350</v>
      </c>
      <c r="E2748" s="353">
        <v>29.81</v>
      </c>
      <c r="F2748" s="77"/>
    </row>
    <row r="2749" spans="1:6" ht="13.5">
      <c r="A2749" s="353">
        <v>91993</v>
      </c>
      <c r="B2749" s="357" t="s">
        <v>2627</v>
      </c>
      <c r="C2749" s="357" t="s">
        <v>130</v>
      </c>
      <c r="D2749" s="357" t="s">
        <v>350</v>
      </c>
      <c r="E2749" s="353">
        <v>31.71</v>
      </c>
      <c r="F2749" s="77"/>
    </row>
    <row r="2750" spans="1:6" ht="13.5">
      <c r="A2750" s="353">
        <v>91994</v>
      </c>
      <c r="B2750" s="357" t="s">
        <v>2628</v>
      </c>
      <c r="C2750" s="357" t="s">
        <v>130</v>
      </c>
      <c r="D2750" s="357" t="s">
        <v>350</v>
      </c>
      <c r="E2750" s="353">
        <v>17.23</v>
      </c>
      <c r="F2750" s="77"/>
    </row>
    <row r="2751" spans="1:6" ht="13.5">
      <c r="A2751" s="353">
        <v>91995</v>
      </c>
      <c r="B2751" s="357" t="s">
        <v>2629</v>
      </c>
      <c r="C2751" s="357" t="s">
        <v>130</v>
      </c>
      <c r="D2751" s="357" t="s">
        <v>350</v>
      </c>
      <c r="E2751" s="353">
        <v>19.13</v>
      </c>
      <c r="F2751" s="77"/>
    </row>
    <row r="2752" spans="1:6" ht="13.5">
      <c r="A2752" s="353">
        <v>91996</v>
      </c>
      <c r="B2752" s="357" t="s">
        <v>2630</v>
      </c>
      <c r="C2752" s="357" t="s">
        <v>130</v>
      </c>
      <c r="D2752" s="357" t="s">
        <v>350</v>
      </c>
      <c r="E2752" s="353">
        <v>23.44</v>
      </c>
      <c r="F2752" s="77"/>
    </row>
    <row r="2753" spans="1:6" ht="13.5">
      <c r="A2753" s="353">
        <v>91997</v>
      </c>
      <c r="B2753" s="357" t="s">
        <v>2631</v>
      </c>
      <c r="C2753" s="357" t="s">
        <v>130</v>
      </c>
      <c r="D2753" s="357" t="s">
        <v>350</v>
      </c>
      <c r="E2753" s="353">
        <v>25.34</v>
      </c>
      <c r="F2753" s="77"/>
    </row>
    <row r="2754" spans="1:6" ht="13.5">
      <c r="A2754" s="353">
        <v>91998</v>
      </c>
      <c r="B2754" s="357" t="s">
        <v>2632</v>
      </c>
      <c r="C2754" s="357" t="s">
        <v>130</v>
      </c>
      <c r="D2754" s="357" t="s">
        <v>350</v>
      </c>
      <c r="E2754" s="353">
        <v>14.76</v>
      </c>
      <c r="F2754" s="77"/>
    </row>
    <row r="2755" spans="1:6" ht="13.5">
      <c r="A2755" s="353">
        <v>91999</v>
      </c>
      <c r="B2755" s="357" t="s">
        <v>2633</v>
      </c>
      <c r="C2755" s="357" t="s">
        <v>130</v>
      </c>
      <c r="D2755" s="357" t="s">
        <v>350</v>
      </c>
      <c r="E2755" s="353">
        <v>16.66</v>
      </c>
      <c r="F2755" s="77"/>
    </row>
    <row r="2756" spans="1:6" ht="13.5">
      <c r="A2756" s="353">
        <v>92000</v>
      </c>
      <c r="B2756" s="357" t="s">
        <v>2634</v>
      </c>
      <c r="C2756" s="357" t="s">
        <v>130</v>
      </c>
      <c r="D2756" s="357" t="s">
        <v>350</v>
      </c>
      <c r="E2756" s="353">
        <v>20.97</v>
      </c>
      <c r="F2756" s="77"/>
    </row>
    <row r="2757" spans="1:6" ht="13.5">
      <c r="A2757" s="353">
        <v>92001</v>
      </c>
      <c r="B2757" s="357" t="s">
        <v>2635</v>
      </c>
      <c r="C2757" s="357" t="s">
        <v>130</v>
      </c>
      <c r="D2757" s="357" t="s">
        <v>350</v>
      </c>
      <c r="E2757" s="353">
        <v>22.87</v>
      </c>
      <c r="F2757" s="77"/>
    </row>
    <row r="2758" spans="1:6" ht="13.5">
      <c r="A2758" s="353">
        <v>92002</v>
      </c>
      <c r="B2758" s="357" t="s">
        <v>2636</v>
      </c>
      <c r="C2758" s="357" t="s">
        <v>130</v>
      </c>
      <c r="D2758" s="357" t="s">
        <v>350</v>
      </c>
      <c r="E2758" s="353">
        <v>32.4</v>
      </c>
      <c r="F2758" s="77"/>
    </row>
    <row r="2759" spans="1:6" ht="13.5">
      <c r="A2759" s="353">
        <v>92003</v>
      </c>
      <c r="B2759" s="357" t="s">
        <v>2637</v>
      </c>
      <c r="C2759" s="357" t="s">
        <v>130</v>
      </c>
      <c r="D2759" s="357" t="s">
        <v>350</v>
      </c>
      <c r="E2759" s="353">
        <v>36.200000000000003</v>
      </c>
      <c r="F2759" s="77"/>
    </row>
    <row r="2760" spans="1:6" ht="13.5">
      <c r="A2760" s="353">
        <v>92004</v>
      </c>
      <c r="B2760" s="357" t="s">
        <v>2638</v>
      </c>
      <c r="C2760" s="357" t="s">
        <v>130</v>
      </c>
      <c r="D2760" s="357" t="s">
        <v>350</v>
      </c>
      <c r="E2760" s="353">
        <v>38.61</v>
      </c>
      <c r="F2760" s="77"/>
    </row>
    <row r="2761" spans="1:6" ht="13.5">
      <c r="A2761" s="353">
        <v>92005</v>
      </c>
      <c r="B2761" s="357" t="s">
        <v>2639</v>
      </c>
      <c r="C2761" s="357" t="s">
        <v>130</v>
      </c>
      <c r="D2761" s="357" t="s">
        <v>350</v>
      </c>
      <c r="E2761" s="353">
        <v>42.41</v>
      </c>
      <c r="F2761" s="77"/>
    </row>
    <row r="2762" spans="1:6" ht="13.5">
      <c r="A2762" s="353">
        <v>92006</v>
      </c>
      <c r="B2762" s="357" t="s">
        <v>2640</v>
      </c>
      <c r="C2762" s="357" t="s">
        <v>130</v>
      </c>
      <c r="D2762" s="357" t="s">
        <v>350</v>
      </c>
      <c r="E2762" s="353">
        <v>27.46</v>
      </c>
      <c r="F2762" s="77"/>
    </row>
    <row r="2763" spans="1:6" ht="13.5">
      <c r="A2763" s="353">
        <v>92007</v>
      </c>
      <c r="B2763" s="357" t="s">
        <v>2641</v>
      </c>
      <c r="C2763" s="357" t="s">
        <v>130</v>
      </c>
      <c r="D2763" s="357" t="s">
        <v>350</v>
      </c>
      <c r="E2763" s="353">
        <v>31.26</v>
      </c>
      <c r="F2763" s="77"/>
    </row>
    <row r="2764" spans="1:6" ht="13.5">
      <c r="A2764" s="353">
        <v>92008</v>
      </c>
      <c r="B2764" s="357" t="s">
        <v>2642</v>
      </c>
      <c r="C2764" s="357" t="s">
        <v>130</v>
      </c>
      <c r="D2764" s="357" t="s">
        <v>350</v>
      </c>
      <c r="E2764" s="353">
        <v>33.67</v>
      </c>
      <c r="F2764" s="77"/>
    </row>
    <row r="2765" spans="1:6" ht="13.5">
      <c r="A2765" s="353">
        <v>92009</v>
      </c>
      <c r="B2765" s="357" t="s">
        <v>2643</v>
      </c>
      <c r="C2765" s="357" t="s">
        <v>130</v>
      </c>
      <c r="D2765" s="357" t="s">
        <v>350</v>
      </c>
      <c r="E2765" s="353">
        <v>37.47</v>
      </c>
      <c r="F2765" s="77"/>
    </row>
    <row r="2766" spans="1:6" ht="13.5">
      <c r="A2766" s="353">
        <v>92010</v>
      </c>
      <c r="B2766" s="357" t="s">
        <v>2644</v>
      </c>
      <c r="C2766" s="357" t="s">
        <v>130</v>
      </c>
      <c r="D2766" s="357" t="s">
        <v>350</v>
      </c>
      <c r="E2766" s="353">
        <v>47.57</v>
      </c>
      <c r="F2766" s="77"/>
    </row>
    <row r="2767" spans="1:6" ht="13.5">
      <c r="A2767" s="353">
        <v>92011</v>
      </c>
      <c r="B2767" s="357" t="s">
        <v>2645</v>
      </c>
      <c r="C2767" s="357" t="s">
        <v>130</v>
      </c>
      <c r="D2767" s="357" t="s">
        <v>350</v>
      </c>
      <c r="E2767" s="353">
        <v>53.27</v>
      </c>
      <c r="F2767" s="77"/>
    </row>
    <row r="2768" spans="1:6" ht="13.5">
      <c r="A2768" s="353">
        <v>92012</v>
      </c>
      <c r="B2768" s="357" t="s">
        <v>2646</v>
      </c>
      <c r="C2768" s="357" t="s">
        <v>130</v>
      </c>
      <c r="D2768" s="357" t="s">
        <v>350</v>
      </c>
      <c r="E2768" s="353">
        <v>53.78</v>
      </c>
      <c r="F2768" s="77"/>
    </row>
    <row r="2769" spans="1:6" ht="13.5">
      <c r="A2769" s="353">
        <v>92013</v>
      </c>
      <c r="B2769" s="357" t="s">
        <v>2647</v>
      </c>
      <c r="C2769" s="357" t="s">
        <v>130</v>
      </c>
      <c r="D2769" s="357" t="s">
        <v>350</v>
      </c>
      <c r="E2769" s="353">
        <v>59.48</v>
      </c>
      <c r="F2769" s="77"/>
    </row>
    <row r="2770" spans="1:6" ht="13.5">
      <c r="A2770" s="353">
        <v>92014</v>
      </c>
      <c r="B2770" s="357" t="s">
        <v>2648</v>
      </c>
      <c r="C2770" s="357" t="s">
        <v>130</v>
      </c>
      <c r="D2770" s="357" t="s">
        <v>350</v>
      </c>
      <c r="E2770" s="353">
        <v>40.17</v>
      </c>
      <c r="F2770" s="77"/>
    </row>
    <row r="2771" spans="1:6" ht="13.5">
      <c r="A2771" s="353">
        <v>92015</v>
      </c>
      <c r="B2771" s="357" t="s">
        <v>2649</v>
      </c>
      <c r="C2771" s="357" t="s">
        <v>130</v>
      </c>
      <c r="D2771" s="357" t="s">
        <v>350</v>
      </c>
      <c r="E2771" s="353">
        <v>45.87</v>
      </c>
      <c r="F2771" s="77"/>
    </row>
    <row r="2772" spans="1:6" ht="13.5">
      <c r="A2772" s="353">
        <v>92016</v>
      </c>
      <c r="B2772" s="357" t="s">
        <v>2650</v>
      </c>
      <c r="C2772" s="357" t="s">
        <v>130</v>
      </c>
      <c r="D2772" s="357" t="s">
        <v>350</v>
      </c>
      <c r="E2772" s="353">
        <v>46.38</v>
      </c>
      <c r="F2772" s="77"/>
    </row>
    <row r="2773" spans="1:6" ht="13.5">
      <c r="A2773" s="353">
        <v>92017</v>
      </c>
      <c r="B2773" s="357" t="s">
        <v>2651</v>
      </c>
      <c r="C2773" s="357" t="s">
        <v>130</v>
      </c>
      <c r="D2773" s="357" t="s">
        <v>350</v>
      </c>
      <c r="E2773" s="353">
        <v>52.08</v>
      </c>
      <c r="F2773" s="77"/>
    </row>
    <row r="2774" spans="1:6" ht="13.5">
      <c r="A2774" s="353">
        <v>92018</v>
      </c>
      <c r="B2774" s="357" t="s">
        <v>2652</v>
      </c>
      <c r="C2774" s="357" t="s">
        <v>130</v>
      </c>
      <c r="D2774" s="357" t="s">
        <v>350</v>
      </c>
      <c r="E2774" s="353">
        <v>53.2</v>
      </c>
      <c r="F2774" s="77"/>
    </row>
    <row r="2775" spans="1:6" ht="13.5">
      <c r="A2775" s="353">
        <v>92019</v>
      </c>
      <c r="B2775" s="357" t="s">
        <v>2653</v>
      </c>
      <c r="C2775" s="357" t="s">
        <v>130</v>
      </c>
      <c r="D2775" s="357" t="s">
        <v>350</v>
      </c>
      <c r="E2775" s="353">
        <v>63.29</v>
      </c>
      <c r="F2775" s="77"/>
    </row>
    <row r="2776" spans="1:6" ht="13.5">
      <c r="A2776" s="353">
        <v>92020</v>
      </c>
      <c r="B2776" s="357" t="s">
        <v>2654</v>
      </c>
      <c r="C2776" s="357" t="s">
        <v>130</v>
      </c>
      <c r="D2776" s="357" t="s">
        <v>350</v>
      </c>
      <c r="E2776" s="353">
        <v>78.77</v>
      </c>
      <c r="F2776" s="77"/>
    </row>
    <row r="2777" spans="1:6" ht="13.5">
      <c r="A2777" s="353">
        <v>92021</v>
      </c>
      <c r="B2777" s="357" t="s">
        <v>2655</v>
      </c>
      <c r="C2777" s="357" t="s">
        <v>130</v>
      </c>
      <c r="D2777" s="357" t="s">
        <v>350</v>
      </c>
      <c r="E2777" s="353">
        <v>88.86</v>
      </c>
      <c r="F2777" s="77"/>
    </row>
    <row r="2778" spans="1:6" ht="13.5">
      <c r="A2778" s="353">
        <v>92022</v>
      </c>
      <c r="B2778" s="357" t="s">
        <v>2656</v>
      </c>
      <c r="C2778" s="357" t="s">
        <v>130</v>
      </c>
      <c r="D2778" s="357" t="s">
        <v>350</v>
      </c>
      <c r="E2778" s="353">
        <v>28.76</v>
      </c>
      <c r="F2778" s="77"/>
    </row>
    <row r="2779" spans="1:6" ht="13.5">
      <c r="A2779" s="353">
        <v>92023</v>
      </c>
      <c r="B2779" s="357" t="s">
        <v>2657</v>
      </c>
      <c r="C2779" s="357" t="s">
        <v>130</v>
      </c>
      <c r="D2779" s="357" t="s">
        <v>350</v>
      </c>
      <c r="E2779" s="353">
        <v>34.97</v>
      </c>
      <c r="F2779" s="77"/>
    </row>
    <row r="2780" spans="1:6" ht="13.5">
      <c r="A2780" s="353">
        <v>92024</v>
      </c>
      <c r="B2780" s="357" t="s">
        <v>2658</v>
      </c>
      <c r="C2780" s="357" t="s">
        <v>130</v>
      </c>
      <c r="D2780" s="357" t="s">
        <v>350</v>
      </c>
      <c r="E2780" s="353">
        <v>43.97</v>
      </c>
      <c r="F2780" s="77"/>
    </row>
    <row r="2781" spans="1:6" ht="13.5">
      <c r="A2781" s="353">
        <v>92025</v>
      </c>
      <c r="B2781" s="357" t="s">
        <v>2659</v>
      </c>
      <c r="C2781" s="357" t="s">
        <v>130</v>
      </c>
      <c r="D2781" s="357" t="s">
        <v>350</v>
      </c>
      <c r="E2781" s="353">
        <v>50.18</v>
      </c>
      <c r="F2781" s="77"/>
    </row>
    <row r="2782" spans="1:6" ht="13.5">
      <c r="A2782" s="353">
        <v>92026</v>
      </c>
      <c r="B2782" s="357" t="s">
        <v>2660</v>
      </c>
      <c r="C2782" s="357" t="s">
        <v>130</v>
      </c>
      <c r="D2782" s="357" t="s">
        <v>350</v>
      </c>
      <c r="E2782" s="353">
        <v>40.33</v>
      </c>
      <c r="F2782" s="77"/>
    </row>
    <row r="2783" spans="1:6" ht="13.5">
      <c r="A2783" s="353">
        <v>92027</v>
      </c>
      <c r="B2783" s="357" t="s">
        <v>2661</v>
      </c>
      <c r="C2783" s="357" t="s">
        <v>130</v>
      </c>
      <c r="D2783" s="357" t="s">
        <v>350</v>
      </c>
      <c r="E2783" s="353">
        <v>46.54</v>
      </c>
      <c r="F2783" s="77"/>
    </row>
    <row r="2784" spans="1:6" ht="13.5">
      <c r="A2784" s="353">
        <v>92028</v>
      </c>
      <c r="B2784" s="357" t="s">
        <v>2662</v>
      </c>
      <c r="C2784" s="357" t="s">
        <v>130</v>
      </c>
      <c r="D2784" s="357" t="s">
        <v>350</v>
      </c>
      <c r="E2784" s="353">
        <v>33.380000000000003</v>
      </c>
      <c r="F2784" s="77"/>
    </row>
    <row r="2785" spans="1:6" ht="13.5">
      <c r="A2785" s="353">
        <v>92029</v>
      </c>
      <c r="B2785" s="357" t="s">
        <v>2663</v>
      </c>
      <c r="C2785" s="357" t="s">
        <v>130</v>
      </c>
      <c r="D2785" s="357" t="s">
        <v>350</v>
      </c>
      <c r="E2785" s="353">
        <v>39.590000000000003</v>
      </c>
      <c r="F2785" s="77"/>
    </row>
    <row r="2786" spans="1:6" ht="13.5">
      <c r="A2786" s="353">
        <v>92030</v>
      </c>
      <c r="B2786" s="357" t="s">
        <v>2664</v>
      </c>
      <c r="C2786" s="357" t="s">
        <v>130</v>
      </c>
      <c r="D2786" s="357" t="s">
        <v>350</v>
      </c>
      <c r="E2786" s="353">
        <v>48.55</v>
      </c>
      <c r="F2786" s="77"/>
    </row>
    <row r="2787" spans="1:6" ht="13.5">
      <c r="A2787" s="353">
        <v>92031</v>
      </c>
      <c r="B2787" s="357" t="s">
        <v>2665</v>
      </c>
      <c r="C2787" s="357" t="s">
        <v>130</v>
      </c>
      <c r="D2787" s="357" t="s">
        <v>350</v>
      </c>
      <c r="E2787" s="353">
        <v>54.76</v>
      </c>
      <c r="F2787" s="77"/>
    </row>
    <row r="2788" spans="1:6" ht="13.5">
      <c r="A2788" s="353">
        <v>92032</v>
      </c>
      <c r="B2788" s="357" t="s">
        <v>2666</v>
      </c>
      <c r="C2788" s="357" t="s">
        <v>130</v>
      </c>
      <c r="D2788" s="357" t="s">
        <v>350</v>
      </c>
      <c r="E2788" s="353">
        <v>49.53</v>
      </c>
      <c r="F2788" s="77"/>
    </row>
    <row r="2789" spans="1:6" ht="13.5">
      <c r="A2789" s="353">
        <v>92033</v>
      </c>
      <c r="B2789" s="357" t="s">
        <v>2667</v>
      </c>
      <c r="C2789" s="357" t="s">
        <v>130</v>
      </c>
      <c r="D2789" s="357" t="s">
        <v>350</v>
      </c>
      <c r="E2789" s="353">
        <v>55.74</v>
      </c>
      <c r="F2789" s="77"/>
    </row>
    <row r="2790" spans="1:6" ht="13.5">
      <c r="A2790" s="353">
        <v>92034</v>
      </c>
      <c r="B2790" s="357" t="s">
        <v>2668</v>
      </c>
      <c r="C2790" s="357" t="s">
        <v>130</v>
      </c>
      <c r="D2790" s="357" t="s">
        <v>350</v>
      </c>
      <c r="E2790" s="353">
        <v>44.95</v>
      </c>
      <c r="F2790" s="77"/>
    </row>
    <row r="2791" spans="1:6" ht="13.5">
      <c r="A2791" s="353">
        <v>92035</v>
      </c>
      <c r="B2791" s="357" t="s">
        <v>2669</v>
      </c>
      <c r="C2791" s="357" t="s">
        <v>130</v>
      </c>
      <c r="D2791" s="357" t="s">
        <v>350</v>
      </c>
      <c r="E2791" s="353">
        <v>51.16</v>
      </c>
      <c r="F2791" s="77"/>
    </row>
    <row r="2792" spans="1:6" ht="13.5">
      <c r="A2792" s="353">
        <v>72278</v>
      </c>
      <c r="B2792" s="357" t="s">
        <v>2670</v>
      </c>
      <c r="C2792" s="357" t="s">
        <v>130</v>
      </c>
      <c r="D2792" s="357" t="s">
        <v>350</v>
      </c>
      <c r="E2792" s="353">
        <v>85.36</v>
      </c>
      <c r="F2792" s="77"/>
    </row>
    <row r="2793" spans="1:6" ht="13.5">
      <c r="A2793" s="353">
        <v>72280</v>
      </c>
      <c r="B2793" s="357" t="s">
        <v>2671</v>
      </c>
      <c r="C2793" s="357" t="s">
        <v>130</v>
      </c>
      <c r="D2793" s="357" t="s">
        <v>270</v>
      </c>
      <c r="E2793" s="353">
        <v>45.93</v>
      </c>
      <c r="F2793" s="77"/>
    </row>
    <row r="2794" spans="1:6" ht="13.5">
      <c r="A2794" s="353" t="s">
        <v>6488</v>
      </c>
      <c r="B2794" s="357" t="s">
        <v>2672</v>
      </c>
      <c r="C2794" s="357" t="s">
        <v>130</v>
      </c>
      <c r="D2794" s="357" t="s">
        <v>350</v>
      </c>
      <c r="E2794" s="353">
        <v>166.87</v>
      </c>
      <c r="F2794" s="77"/>
    </row>
    <row r="2795" spans="1:6" ht="13.5">
      <c r="A2795" s="353" t="s">
        <v>6489</v>
      </c>
      <c r="B2795" s="357" t="s">
        <v>2673</v>
      </c>
      <c r="C2795" s="357" t="s">
        <v>130</v>
      </c>
      <c r="D2795" s="357" t="s">
        <v>350</v>
      </c>
      <c r="E2795" s="353">
        <v>224.94</v>
      </c>
      <c r="F2795" s="77"/>
    </row>
    <row r="2796" spans="1:6" ht="13.5">
      <c r="A2796" s="353" t="s">
        <v>6490</v>
      </c>
      <c r="B2796" s="357" t="s">
        <v>2674</v>
      </c>
      <c r="C2796" s="357" t="s">
        <v>130</v>
      </c>
      <c r="D2796" s="357" t="s">
        <v>350</v>
      </c>
      <c r="E2796" s="353">
        <v>62.34</v>
      </c>
      <c r="F2796" s="77"/>
    </row>
    <row r="2797" spans="1:6" ht="13.5">
      <c r="A2797" s="353">
        <v>83391</v>
      </c>
      <c r="B2797" s="357" t="s">
        <v>2675</v>
      </c>
      <c r="C2797" s="357" t="s">
        <v>130</v>
      </c>
      <c r="D2797" s="357" t="s">
        <v>350</v>
      </c>
      <c r="E2797" s="353">
        <v>34.53</v>
      </c>
      <c r="F2797" s="77"/>
    </row>
    <row r="2798" spans="1:6" ht="13.5">
      <c r="A2798" s="353">
        <v>83392</v>
      </c>
      <c r="B2798" s="357" t="s">
        <v>2676</v>
      </c>
      <c r="C2798" s="357" t="s">
        <v>130</v>
      </c>
      <c r="D2798" s="357" t="s">
        <v>350</v>
      </c>
      <c r="E2798" s="353">
        <v>25.41</v>
      </c>
      <c r="F2798" s="77"/>
    </row>
    <row r="2799" spans="1:6" ht="13.5">
      <c r="A2799" s="353">
        <v>83393</v>
      </c>
      <c r="B2799" s="357" t="s">
        <v>2677</v>
      </c>
      <c r="C2799" s="357" t="s">
        <v>130</v>
      </c>
      <c r="D2799" s="357" t="s">
        <v>350</v>
      </c>
      <c r="E2799" s="353">
        <v>32.47</v>
      </c>
      <c r="F2799" s="77"/>
    </row>
    <row r="2800" spans="1:6" ht="13.5">
      <c r="A2800" s="353">
        <v>83470</v>
      </c>
      <c r="B2800" s="357" t="s">
        <v>2678</v>
      </c>
      <c r="C2800" s="357" t="s">
        <v>130</v>
      </c>
      <c r="D2800" s="357" t="s">
        <v>350</v>
      </c>
      <c r="E2800" s="353">
        <v>83.1</v>
      </c>
      <c r="F2800" s="77"/>
    </row>
    <row r="2801" spans="1:6" ht="13.5">
      <c r="A2801" s="353">
        <v>93040</v>
      </c>
      <c r="B2801" s="357" t="s">
        <v>2679</v>
      </c>
      <c r="C2801" s="357" t="s">
        <v>130</v>
      </c>
      <c r="D2801" s="357" t="s">
        <v>350</v>
      </c>
      <c r="E2801" s="353">
        <v>13.12</v>
      </c>
      <c r="F2801" s="77"/>
    </row>
    <row r="2802" spans="1:6" ht="13.5">
      <c r="A2802" s="353">
        <v>93041</v>
      </c>
      <c r="B2802" s="357" t="s">
        <v>2680</v>
      </c>
      <c r="C2802" s="357" t="s">
        <v>130</v>
      </c>
      <c r="D2802" s="357" t="s">
        <v>350</v>
      </c>
      <c r="E2802" s="353">
        <v>82.66</v>
      </c>
      <c r="F2802" s="77"/>
    </row>
    <row r="2803" spans="1:6" ht="13.5">
      <c r="A2803" s="353">
        <v>93042</v>
      </c>
      <c r="B2803" s="357" t="s">
        <v>2681</v>
      </c>
      <c r="C2803" s="357" t="s">
        <v>130</v>
      </c>
      <c r="D2803" s="357" t="s">
        <v>350</v>
      </c>
      <c r="E2803" s="353">
        <v>26.7</v>
      </c>
      <c r="F2803" s="77"/>
    </row>
    <row r="2804" spans="1:6" ht="13.5">
      <c r="A2804" s="353">
        <v>93043</v>
      </c>
      <c r="B2804" s="357" t="s">
        <v>2682</v>
      </c>
      <c r="C2804" s="357" t="s">
        <v>130</v>
      </c>
      <c r="D2804" s="357" t="s">
        <v>350</v>
      </c>
      <c r="E2804" s="353">
        <v>35.58</v>
      </c>
      <c r="F2804" s="77"/>
    </row>
    <row r="2805" spans="1:6" ht="13.5">
      <c r="A2805" s="353">
        <v>93044</v>
      </c>
      <c r="B2805" s="357" t="s">
        <v>2683</v>
      </c>
      <c r="C2805" s="357" t="s">
        <v>130</v>
      </c>
      <c r="D2805" s="357" t="s">
        <v>350</v>
      </c>
      <c r="E2805" s="353">
        <v>14.76</v>
      </c>
      <c r="F2805" s="77"/>
    </row>
    <row r="2806" spans="1:6" ht="13.5">
      <c r="A2806" s="353">
        <v>93045</v>
      </c>
      <c r="B2806" s="357" t="s">
        <v>2684</v>
      </c>
      <c r="C2806" s="357" t="s">
        <v>130</v>
      </c>
      <c r="D2806" s="357" t="s">
        <v>350</v>
      </c>
      <c r="E2806" s="353">
        <v>46.34</v>
      </c>
      <c r="F2806" s="77"/>
    </row>
    <row r="2807" spans="1:6" ht="13.5">
      <c r="A2807" s="353">
        <v>97583</v>
      </c>
      <c r="B2807" s="357" t="s">
        <v>2685</v>
      </c>
      <c r="C2807" s="357" t="s">
        <v>130</v>
      </c>
      <c r="D2807" s="357" t="s">
        <v>350</v>
      </c>
      <c r="E2807" s="353">
        <v>55.62</v>
      </c>
      <c r="F2807" s="77"/>
    </row>
    <row r="2808" spans="1:6" ht="13.5">
      <c r="A2808" s="353">
        <v>97584</v>
      </c>
      <c r="B2808" s="357" t="s">
        <v>2686</v>
      </c>
      <c r="C2808" s="357" t="s">
        <v>130</v>
      </c>
      <c r="D2808" s="357" t="s">
        <v>350</v>
      </c>
      <c r="E2808" s="353">
        <v>77.69</v>
      </c>
      <c r="F2808" s="77"/>
    </row>
    <row r="2809" spans="1:6" ht="13.5">
      <c r="A2809" s="353">
        <v>97585</v>
      </c>
      <c r="B2809" s="357" t="s">
        <v>2687</v>
      </c>
      <c r="C2809" s="357" t="s">
        <v>130</v>
      </c>
      <c r="D2809" s="357" t="s">
        <v>350</v>
      </c>
      <c r="E2809" s="353">
        <v>76.22</v>
      </c>
      <c r="F2809" s="77"/>
    </row>
    <row r="2810" spans="1:6" ht="13.5">
      <c r="A2810" s="353">
        <v>97586</v>
      </c>
      <c r="B2810" s="357" t="s">
        <v>2688</v>
      </c>
      <c r="C2810" s="357" t="s">
        <v>130</v>
      </c>
      <c r="D2810" s="357" t="s">
        <v>350</v>
      </c>
      <c r="E2810" s="353">
        <v>102.87</v>
      </c>
      <c r="F2810" s="77"/>
    </row>
    <row r="2811" spans="1:6" ht="13.5">
      <c r="A2811" s="353">
        <v>97587</v>
      </c>
      <c r="B2811" s="357" t="s">
        <v>2689</v>
      </c>
      <c r="C2811" s="357" t="s">
        <v>130</v>
      </c>
      <c r="D2811" s="357" t="s">
        <v>350</v>
      </c>
      <c r="E2811" s="353">
        <v>183.6</v>
      </c>
      <c r="F2811" s="77"/>
    </row>
    <row r="2812" spans="1:6" ht="13.5">
      <c r="A2812" s="353">
        <v>97589</v>
      </c>
      <c r="B2812" s="357" t="s">
        <v>2690</v>
      </c>
      <c r="C2812" s="357" t="s">
        <v>130</v>
      </c>
      <c r="D2812" s="357" t="s">
        <v>350</v>
      </c>
      <c r="E2812" s="353">
        <v>29.54</v>
      </c>
      <c r="F2812" s="77"/>
    </row>
    <row r="2813" spans="1:6" ht="13.5">
      <c r="A2813" s="353">
        <v>97590</v>
      </c>
      <c r="B2813" s="357" t="s">
        <v>2691</v>
      </c>
      <c r="C2813" s="357" t="s">
        <v>130</v>
      </c>
      <c r="D2813" s="357" t="s">
        <v>350</v>
      </c>
      <c r="E2813" s="353">
        <v>66.36</v>
      </c>
      <c r="F2813" s="77"/>
    </row>
    <row r="2814" spans="1:6" ht="13.5">
      <c r="A2814" s="353">
        <v>97591</v>
      </c>
      <c r="B2814" s="357" t="s">
        <v>2692</v>
      </c>
      <c r="C2814" s="357" t="s">
        <v>130</v>
      </c>
      <c r="D2814" s="357" t="s">
        <v>350</v>
      </c>
      <c r="E2814" s="353">
        <v>88.47</v>
      </c>
      <c r="F2814" s="77"/>
    </row>
    <row r="2815" spans="1:6" ht="13.5">
      <c r="A2815" s="353">
        <v>97592</v>
      </c>
      <c r="B2815" s="357" t="s">
        <v>2693</v>
      </c>
      <c r="C2815" s="357" t="s">
        <v>130</v>
      </c>
      <c r="D2815" s="357" t="s">
        <v>350</v>
      </c>
      <c r="E2815" s="353">
        <v>124.92</v>
      </c>
      <c r="F2815" s="77"/>
    </row>
    <row r="2816" spans="1:6" ht="13.5">
      <c r="A2816" s="353">
        <v>97593</v>
      </c>
      <c r="B2816" s="357" t="s">
        <v>2694</v>
      </c>
      <c r="C2816" s="357" t="s">
        <v>130</v>
      </c>
      <c r="D2816" s="357" t="s">
        <v>350</v>
      </c>
      <c r="E2816" s="353">
        <v>94.52</v>
      </c>
      <c r="F2816" s="77"/>
    </row>
    <row r="2817" spans="1:6" ht="13.5">
      <c r="A2817" s="353">
        <v>97594</v>
      </c>
      <c r="B2817" s="357" t="s">
        <v>2695</v>
      </c>
      <c r="C2817" s="357" t="s">
        <v>130</v>
      </c>
      <c r="D2817" s="357" t="s">
        <v>350</v>
      </c>
      <c r="E2817" s="353">
        <v>88.76</v>
      </c>
      <c r="F2817" s="77"/>
    </row>
    <row r="2818" spans="1:6" ht="13.5">
      <c r="A2818" s="353">
        <v>97595</v>
      </c>
      <c r="B2818" s="357" t="s">
        <v>2696</v>
      </c>
      <c r="C2818" s="357" t="s">
        <v>130</v>
      </c>
      <c r="D2818" s="357" t="s">
        <v>350</v>
      </c>
      <c r="E2818" s="353">
        <v>61.63</v>
      </c>
      <c r="F2818" s="77"/>
    </row>
    <row r="2819" spans="1:6" ht="13.5">
      <c r="A2819" s="353">
        <v>97596</v>
      </c>
      <c r="B2819" s="357" t="s">
        <v>2697</v>
      </c>
      <c r="C2819" s="357" t="s">
        <v>130</v>
      </c>
      <c r="D2819" s="357" t="s">
        <v>350</v>
      </c>
      <c r="E2819" s="353">
        <v>41.74</v>
      </c>
      <c r="F2819" s="77"/>
    </row>
    <row r="2820" spans="1:6" ht="13.5">
      <c r="A2820" s="353">
        <v>97597</v>
      </c>
      <c r="B2820" s="357" t="s">
        <v>2698</v>
      </c>
      <c r="C2820" s="357" t="s">
        <v>130</v>
      </c>
      <c r="D2820" s="357" t="s">
        <v>350</v>
      </c>
      <c r="E2820" s="353">
        <v>50.54</v>
      </c>
      <c r="F2820" s="77"/>
    </row>
    <row r="2821" spans="1:6" ht="13.5">
      <c r="A2821" s="353">
        <v>97598</v>
      </c>
      <c r="B2821" s="357" t="s">
        <v>2699</v>
      </c>
      <c r="C2821" s="357" t="s">
        <v>130</v>
      </c>
      <c r="D2821" s="357" t="s">
        <v>350</v>
      </c>
      <c r="E2821" s="353">
        <v>48</v>
      </c>
      <c r="F2821" s="77"/>
    </row>
    <row r="2822" spans="1:6" ht="13.5">
      <c r="A2822" s="353">
        <v>97599</v>
      </c>
      <c r="B2822" s="357" t="s">
        <v>2700</v>
      </c>
      <c r="C2822" s="357" t="s">
        <v>130</v>
      </c>
      <c r="D2822" s="357" t="s">
        <v>350</v>
      </c>
      <c r="E2822" s="353">
        <v>48.55</v>
      </c>
      <c r="F2822" s="77"/>
    </row>
    <row r="2823" spans="1:6" ht="13.5">
      <c r="A2823" s="353">
        <v>97609</v>
      </c>
      <c r="B2823" s="357" t="s">
        <v>2701</v>
      </c>
      <c r="C2823" s="357" t="s">
        <v>130</v>
      </c>
      <c r="D2823" s="357" t="s">
        <v>350</v>
      </c>
      <c r="E2823" s="353">
        <v>31.71</v>
      </c>
      <c r="F2823" s="77"/>
    </row>
    <row r="2824" spans="1:6" ht="13.5">
      <c r="A2824" s="353">
        <v>97610</v>
      </c>
      <c r="B2824" s="357" t="s">
        <v>2702</v>
      </c>
      <c r="C2824" s="357" t="s">
        <v>130</v>
      </c>
      <c r="D2824" s="357" t="s">
        <v>350</v>
      </c>
      <c r="E2824" s="353">
        <v>40.590000000000003</v>
      </c>
      <c r="F2824" s="77"/>
    </row>
    <row r="2825" spans="1:6" ht="13.5">
      <c r="A2825" s="353">
        <v>97611</v>
      </c>
      <c r="B2825" s="357" t="s">
        <v>2703</v>
      </c>
      <c r="C2825" s="357" t="s">
        <v>130</v>
      </c>
      <c r="D2825" s="357" t="s">
        <v>350</v>
      </c>
      <c r="E2825" s="353">
        <v>18.13</v>
      </c>
      <c r="F2825" s="77"/>
    </row>
    <row r="2826" spans="1:6" ht="13.5">
      <c r="A2826" s="353">
        <v>97612</v>
      </c>
      <c r="B2826" s="357" t="s">
        <v>2704</v>
      </c>
      <c r="C2826" s="357" t="s">
        <v>130</v>
      </c>
      <c r="D2826" s="357" t="s">
        <v>350</v>
      </c>
      <c r="E2826" s="353">
        <v>19.77</v>
      </c>
      <c r="F2826" s="77"/>
    </row>
    <row r="2827" spans="1:6" ht="13.5">
      <c r="A2827" s="353">
        <v>97613</v>
      </c>
      <c r="B2827" s="357" t="s">
        <v>2705</v>
      </c>
      <c r="C2827" s="357" t="s">
        <v>130</v>
      </c>
      <c r="D2827" s="357" t="s">
        <v>350</v>
      </c>
      <c r="E2827" s="353">
        <v>25.22</v>
      </c>
      <c r="F2827" s="77"/>
    </row>
    <row r="2828" spans="1:6" ht="13.5">
      <c r="A2828" s="353">
        <v>97614</v>
      </c>
      <c r="B2828" s="357" t="s">
        <v>2706</v>
      </c>
      <c r="C2828" s="357" t="s">
        <v>130</v>
      </c>
      <c r="D2828" s="357" t="s">
        <v>350</v>
      </c>
      <c r="E2828" s="353">
        <v>44.92</v>
      </c>
      <c r="F2828" s="77"/>
    </row>
    <row r="2829" spans="1:6" ht="13.5">
      <c r="A2829" s="353">
        <v>97615</v>
      </c>
      <c r="B2829" s="357" t="s">
        <v>2707</v>
      </c>
      <c r="C2829" s="357" t="s">
        <v>130</v>
      </c>
      <c r="D2829" s="357" t="s">
        <v>350</v>
      </c>
      <c r="E2829" s="353">
        <v>36.880000000000003</v>
      </c>
      <c r="F2829" s="77"/>
    </row>
    <row r="2830" spans="1:6" ht="13.5">
      <c r="A2830" s="353">
        <v>97616</v>
      </c>
      <c r="B2830" s="357" t="s">
        <v>2708</v>
      </c>
      <c r="C2830" s="357" t="s">
        <v>130</v>
      </c>
      <c r="D2830" s="357" t="s">
        <v>350</v>
      </c>
      <c r="E2830" s="353">
        <v>42.06</v>
      </c>
      <c r="F2830" s="77"/>
    </row>
    <row r="2831" spans="1:6" ht="13.5">
      <c r="A2831" s="353">
        <v>97617</v>
      </c>
      <c r="B2831" s="357" t="s">
        <v>2709</v>
      </c>
      <c r="C2831" s="357" t="s">
        <v>130</v>
      </c>
      <c r="D2831" s="357" t="s">
        <v>350</v>
      </c>
      <c r="E2831" s="353">
        <v>41.8</v>
      </c>
      <c r="F2831" s="77"/>
    </row>
    <row r="2832" spans="1:6" ht="13.5">
      <c r="A2832" s="353">
        <v>97618</v>
      </c>
      <c r="B2832" s="357" t="s">
        <v>2710</v>
      </c>
      <c r="C2832" s="357" t="s">
        <v>130</v>
      </c>
      <c r="D2832" s="357" t="s">
        <v>350</v>
      </c>
      <c r="E2832" s="353">
        <v>39.19</v>
      </c>
      <c r="F2832" s="77"/>
    </row>
    <row r="2833" spans="1:6" ht="13.5">
      <c r="A2833" s="353">
        <v>41598</v>
      </c>
      <c r="B2833" s="357" t="s">
        <v>2711</v>
      </c>
      <c r="C2833" s="357" t="s">
        <v>130</v>
      </c>
      <c r="D2833" s="357" t="s">
        <v>270</v>
      </c>
      <c r="E2833" s="353">
        <v>1291.99</v>
      </c>
      <c r="F2833" s="77"/>
    </row>
    <row r="2834" spans="1:6" ht="13.5">
      <c r="A2834" s="353">
        <v>72941</v>
      </c>
      <c r="B2834" s="357" t="s">
        <v>2712</v>
      </c>
      <c r="C2834" s="357" t="s">
        <v>130</v>
      </c>
      <c r="D2834" s="357" t="s">
        <v>350</v>
      </c>
      <c r="E2834" s="353">
        <v>217.4</v>
      </c>
      <c r="F2834" s="77"/>
    </row>
    <row r="2835" spans="1:6" ht="13.5">
      <c r="A2835" s="353">
        <v>73624</v>
      </c>
      <c r="B2835" s="357" t="s">
        <v>2713</v>
      </c>
      <c r="C2835" s="357" t="s">
        <v>130</v>
      </c>
      <c r="D2835" s="357" t="s">
        <v>270</v>
      </c>
      <c r="E2835" s="353">
        <v>75.510000000000005</v>
      </c>
      <c r="F2835" s="77"/>
    </row>
    <row r="2836" spans="1:6" ht="13.5">
      <c r="A2836" s="353" t="s">
        <v>6491</v>
      </c>
      <c r="B2836" s="357" t="s">
        <v>2714</v>
      </c>
      <c r="C2836" s="357" t="s">
        <v>130</v>
      </c>
      <c r="D2836" s="357" t="s">
        <v>350</v>
      </c>
      <c r="E2836" s="353">
        <v>8.1</v>
      </c>
      <c r="F2836" s="77"/>
    </row>
    <row r="2837" spans="1:6" ht="13.5">
      <c r="A2837" s="353" t="s">
        <v>6492</v>
      </c>
      <c r="B2837" s="357" t="s">
        <v>2715</v>
      </c>
      <c r="C2837" s="357" t="s">
        <v>130</v>
      </c>
      <c r="D2837" s="357" t="s">
        <v>270</v>
      </c>
      <c r="E2837" s="353">
        <v>9.98</v>
      </c>
      <c r="F2837" s="77"/>
    </row>
    <row r="2838" spans="1:6" ht="13.5">
      <c r="A2838" s="353" t="s">
        <v>6493</v>
      </c>
      <c r="B2838" s="357" t="s">
        <v>173</v>
      </c>
      <c r="C2838" s="357" t="s">
        <v>130</v>
      </c>
      <c r="D2838" s="357" t="s">
        <v>270</v>
      </c>
      <c r="E2838" s="353">
        <v>7.09</v>
      </c>
      <c r="F2838" s="77"/>
    </row>
    <row r="2839" spans="1:6" ht="13.5">
      <c r="A2839" s="353" t="s">
        <v>6494</v>
      </c>
      <c r="B2839" s="357" t="s">
        <v>2716</v>
      </c>
      <c r="C2839" s="357" t="s">
        <v>130</v>
      </c>
      <c r="D2839" s="357" t="s">
        <v>270</v>
      </c>
      <c r="E2839" s="353">
        <v>4.45</v>
      </c>
      <c r="F2839" s="77"/>
    </row>
    <row r="2840" spans="1:6" ht="13.5">
      <c r="A2840" s="353" t="s">
        <v>6495</v>
      </c>
      <c r="B2840" s="357" t="s">
        <v>2717</v>
      </c>
      <c r="C2840" s="357" t="s">
        <v>130</v>
      </c>
      <c r="D2840" s="357" t="s">
        <v>270</v>
      </c>
      <c r="E2840" s="353">
        <v>4.03</v>
      </c>
      <c r="F2840" s="77"/>
    </row>
    <row r="2841" spans="1:6" ht="13.5">
      <c r="A2841" s="353" t="s">
        <v>6496</v>
      </c>
      <c r="B2841" s="357" t="s">
        <v>172</v>
      </c>
      <c r="C2841" s="357" t="s">
        <v>130</v>
      </c>
      <c r="D2841" s="357" t="s">
        <v>270</v>
      </c>
      <c r="E2841" s="353">
        <v>335.74</v>
      </c>
      <c r="F2841" s="77"/>
    </row>
    <row r="2842" spans="1:6" ht="13.5">
      <c r="A2842" s="353" t="s">
        <v>6497</v>
      </c>
      <c r="B2842" s="357" t="s">
        <v>2718</v>
      </c>
      <c r="C2842" s="357" t="s">
        <v>130</v>
      </c>
      <c r="D2842" s="357" t="s">
        <v>350</v>
      </c>
      <c r="E2842" s="353">
        <v>22.37</v>
      </c>
      <c r="F2842" s="77"/>
    </row>
    <row r="2843" spans="1:6" ht="13.5">
      <c r="A2843" s="353" t="s">
        <v>6498</v>
      </c>
      <c r="B2843" s="357" t="s">
        <v>2719</v>
      </c>
      <c r="C2843" s="357" t="s">
        <v>130</v>
      </c>
      <c r="D2843" s="357" t="s">
        <v>350</v>
      </c>
      <c r="E2843" s="353">
        <v>68.2</v>
      </c>
      <c r="F2843" s="77"/>
    </row>
    <row r="2844" spans="1:6" ht="13.5">
      <c r="A2844" s="353">
        <v>88543</v>
      </c>
      <c r="B2844" s="357" t="s">
        <v>2720</v>
      </c>
      <c r="C2844" s="357" t="s">
        <v>130</v>
      </c>
      <c r="D2844" s="357" t="s">
        <v>270</v>
      </c>
      <c r="E2844" s="353">
        <v>132.27000000000001</v>
      </c>
      <c r="F2844" s="77"/>
    </row>
    <row r="2845" spans="1:6" ht="13.5">
      <c r="A2845" s="353">
        <v>88544</v>
      </c>
      <c r="B2845" s="357" t="s">
        <v>2721</v>
      </c>
      <c r="C2845" s="357" t="s">
        <v>130</v>
      </c>
      <c r="D2845" s="357" t="s">
        <v>270</v>
      </c>
      <c r="E2845" s="353">
        <v>81.42</v>
      </c>
      <c r="F2845" s="77"/>
    </row>
    <row r="2846" spans="1:6" ht="13.5">
      <c r="A2846" s="353">
        <v>88545</v>
      </c>
      <c r="B2846" s="357" t="s">
        <v>2722</v>
      </c>
      <c r="C2846" s="357" t="s">
        <v>130</v>
      </c>
      <c r="D2846" s="357" t="s">
        <v>270</v>
      </c>
      <c r="E2846" s="353">
        <v>154.08000000000001</v>
      </c>
      <c r="F2846" s="77"/>
    </row>
    <row r="2847" spans="1:6" ht="13.5">
      <c r="A2847" s="353">
        <v>83397</v>
      </c>
      <c r="B2847" s="357" t="s">
        <v>2723</v>
      </c>
      <c r="C2847" s="357" t="s">
        <v>130</v>
      </c>
      <c r="D2847" s="357" t="s">
        <v>270</v>
      </c>
      <c r="E2847" s="353">
        <v>1090.43</v>
      </c>
      <c r="F2847" s="77"/>
    </row>
    <row r="2848" spans="1:6" ht="13.5">
      <c r="A2848" s="353" t="s">
        <v>6499</v>
      </c>
      <c r="B2848" s="357" t="s">
        <v>2724</v>
      </c>
      <c r="C2848" s="357" t="s">
        <v>130</v>
      </c>
      <c r="D2848" s="357" t="s">
        <v>270</v>
      </c>
      <c r="E2848" s="353">
        <v>1140.6300000000001</v>
      </c>
      <c r="F2848" s="77"/>
    </row>
    <row r="2849" spans="1:6" ht="13.5">
      <c r="A2849" s="353" t="s">
        <v>6500</v>
      </c>
      <c r="B2849" s="357" t="s">
        <v>2725</v>
      </c>
      <c r="C2849" s="357" t="s">
        <v>130</v>
      </c>
      <c r="D2849" s="357" t="s">
        <v>270</v>
      </c>
      <c r="E2849" s="353">
        <v>1142.0899999999999</v>
      </c>
      <c r="F2849" s="77"/>
    </row>
    <row r="2850" spans="1:6" ht="13.5">
      <c r="A2850" s="353" t="s">
        <v>6501</v>
      </c>
      <c r="B2850" s="357" t="s">
        <v>2726</v>
      </c>
      <c r="C2850" s="357" t="s">
        <v>130</v>
      </c>
      <c r="D2850" s="357" t="s">
        <v>270</v>
      </c>
      <c r="E2850" s="353">
        <v>1176.8900000000001</v>
      </c>
      <c r="F2850" s="77"/>
    </row>
    <row r="2851" spans="1:6" ht="13.5">
      <c r="A2851" s="353" t="s">
        <v>6502</v>
      </c>
      <c r="B2851" s="357" t="s">
        <v>6009</v>
      </c>
      <c r="C2851" s="357" t="s">
        <v>130</v>
      </c>
      <c r="D2851" s="357" t="s">
        <v>270</v>
      </c>
      <c r="E2851" s="353">
        <v>1187.73</v>
      </c>
      <c r="F2851" s="77"/>
    </row>
    <row r="2852" spans="1:6" ht="13.5">
      <c r="A2852" s="353" t="s">
        <v>6503</v>
      </c>
      <c r="B2852" s="357" t="s">
        <v>2727</v>
      </c>
      <c r="C2852" s="357" t="s">
        <v>130</v>
      </c>
      <c r="D2852" s="357" t="s">
        <v>350</v>
      </c>
      <c r="E2852" s="353">
        <v>733.32</v>
      </c>
      <c r="F2852" s="77"/>
    </row>
    <row r="2853" spans="1:6" ht="13.5">
      <c r="A2853" s="353">
        <v>72281</v>
      </c>
      <c r="B2853" s="357" t="s">
        <v>2728</v>
      </c>
      <c r="C2853" s="357" t="s">
        <v>130</v>
      </c>
      <c r="D2853" s="357" t="s">
        <v>350</v>
      </c>
      <c r="E2853" s="353">
        <v>129.66</v>
      </c>
      <c r="F2853" s="77"/>
    </row>
    <row r="2854" spans="1:6" ht="13.5">
      <c r="A2854" s="353">
        <v>72282</v>
      </c>
      <c r="B2854" s="357" t="s">
        <v>2729</v>
      </c>
      <c r="C2854" s="357" t="s">
        <v>130</v>
      </c>
      <c r="D2854" s="357" t="s">
        <v>350</v>
      </c>
      <c r="E2854" s="353">
        <v>183.22</v>
      </c>
      <c r="F2854" s="77"/>
    </row>
    <row r="2855" spans="1:6" ht="13.5">
      <c r="A2855" s="353" t="s">
        <v>6504</v>
      </c>
      <c r="B2855" s="357" t="s">
        <v>2730</v>
      </c>
      <c r="C2855" s="357" t="s">
        <v>130</v>
      </c>
      <c r="D2855" s="357" t="s">
        <v>350</v>
      </c>
      <c r="E2855" s="353">
        <v>37.24</v>
      </c>
      <c r="F2855" s="77"/>
    </row>
    <row r="2856" spans="1:6" ht="13.5">
      <c r="A2856" s="353" t="s">
        <v>6505</v>
      </c>
      <c r="B2856" s="357" t="s">
        <v>2731</v>
      </c>
      <c r="C2856" s="357" t="s">
        <v>130</v>
      </c>
      <c r="D2856" s="357" t="s">
        <v>350</v>
      </c>
      <c r="E2856" s="353">
        <v>49.42</v>
      </c>
      <c r="F2856" s="77"/>
    </row>
    <row r="2857" spans="1:6" ht="13.5">
      <c r="A2857" s="353" t="s">
        <v>6506</v>
      </c>
      <c r="B2857" s="357" t="s">
        <v>2732</v>
      </c>
      <c r="C2857" s="357" t="s">
        <v>130</v>
      </c>
      <c r="D2857" s="357" t="s">
        <v>350</v>
      </c>
      <c r="E2857" s="353">
        <v>23.89</v>
      </c>
      <c r="F2857" s="77"/>
    </row>
    <row r="2858" spans="1:6" ht="13.5">
      <c r="A2858" s="353" t="s">
        <v>6507</v>
      </c>
      <c r="B2858" s="357" t="s">
        <v>2733</v>
      </c>
      <c r="C2858" s="357" t="s">
        <v>130</v>
      </c>
      <c r="D2858" s="357" t="s">
        <v>350</v>
      </c>
      <c r="E2858" s="353">
        <v>31.13</v>
      </c>
      <c r="F2858" s="77"/>
    </row>
    <row r="2859" spans="1:6" ht="13.5">
      <c r="A2859" s="353" t="s">
        <v>6508</v>
      </c>
      <c r="B2859" s="357" t="s">
        <v>2734</v>
      </c>
      <c r="C2859" s="357" t="s">
        <v>130</v>
      </c>
      <c r="D2859" s="357" t="s">
        <v>350</v>
      </c>
      <c r="E2859" s="353">
        <v>55.68</v>
      </c>
      <c r="F2859" s="77"/>
    </row>
    <row r="2860" spans="1:6" ht="13.5">
      <c r="A2860" s="353" t="s">
        <v>6509</v>
      </c>
      <c r="B2860" s="357" t="s">
        <v>2735</v>
      </c>
      <c r="C2860" s="357" t="s">
        <v>130</v>
      </c>
      <c r="D2860" s="357" t="s">
        <v>350</v>
      </c>
      <c r="E2860" s="353">
        <v>44.43</v>
      </c>
      <c r="F2860" s="77"/>
    </row>
    <row r="2861" spans="1:6" ht="13.5">
      <c r="A2861" s="353" t="s">
        <v>6510</v>
      </c>
      <c r="B2861" s="357" t="s">
        <v>2736</v>
      </c>
      <c r="C2861" s="357" t="s">
        <v>130</v>
      </c>
      <c r="D2861" s="357" t="s">
        <v>350</v>
      </c>
      <c r="E2861" s="353">
        <v>50.78</v>
      </c>
      <c r="F2861" s="77"/>
    </row>
    <row r="2862" spans="1:6" ht="13.5">
      <c r="A2862" s="353" t="s">
        <v>6511</v>
      </c>
      <c r="B2862" s="357" t="s">
        <v>2737</v>
      </c>
      <c r="C2862" s="357" t="s">
        <v>130</v>
      </c>
      <c r="D2862" s="357" t="s">
        <v>350</v>
      </c>
      <c r="E2862" s="353">
        <v>58.57</v>
      </c>
      <c r="F2862" s="77"/>
    </row>
    <row r="2863" spans="1:6" ht="13.5">
      <c r="A2863" s="353" t="s">
        <v>6512</v>
      </c>
      <c r="B2863" s="357" t="s">
        <v>2738</v>
      </c>
      <c r="C2863" s="357" t="s">
        <v>130</v>
      </c>
      <c r="D2863" s="357" t="s">
        <v>350</v>
      </c>
      <c r="E2863" s="353">
        <v>145.29</v>
      </c>
      <c r="F2863" s="77"/>
    </row>
    <row r="2864" spans="1:6" ht="13.5">
      <c r="A2864" s="353" t="s">
        <v>6513</v>
      </c>
      <c r="B2864" s="357" t="s">
        <v>2739</v>
      </c>
      <c r="C2864" s="357" t="s">
        <v>130</v>
      </c>
      <c r="D2864" s="357" t="s">
        <v>350</v>
      </c>
      <c r="E2864" s="353">
        <v>317.38</v>
      </c>
      <c r="F2864" s="77"/>
    </row>
    <row r="2865" spans="1:6" ht="13.5">
      <c r="A2865" s="353">
        <v>83399</v>
      </c>
      <c r="B2865" s="357" t="s">
        <v>2740</v>
      </c>
      <c r="C2865" s="357" t="s">
        <v>130</v>
      </c>
      <c r="D2865" s="357" t="s">
        <v>350</v>
      </c>
      <c r="E2865" s="353">
        <v>34.74</v>
      </c>
      <c r="F2865" s="77"/>
    </row>
    <row r="2866" spans="1:6" ht="13.5">
      <c r="A2866" s="353">
        <v>83400</v>
      </c>
      <c r="B2866" s="357" t="s">
        <v>2741</v>
      </c>
      <c r="C2866" s="357" t="s">
        <v>130</v>
      </c>
      <c r="D2866" s="357" t="s">
        <v>270</v>
      </c>
      <c r="E2866" s="353">
        <v>93.04</v>
      </c>
      <c r="F2866" s="77"/>
    </row>
    <row r="2867" spans="1:6" ht="13.5">
      <c r="A2867" s="353">
        <v>83401</v>
      </c>
      <c r="B2867" s="357" t="s">
        <v>2742</v>
      </c>
      <c r="C2867" s="357" t="s">
        <v>130</v>
      </c>
      <c r="D2867" s="357" t="s">
        <v>270</v>
      </c>
      <c r="E2867" s="353">
        <v>93.04</v>
      </c>
      <c r="F2867" s="77"/>
    </row>
    <row r="2868" spans="1:6" ht="13.5">
      <c r="A2868" s="353">
        <v>83402</v>
      </c>
      <c r="B2868" s="357" t="s">
        <v>2743</v>
      </c>
      <c r="C2868" s="357" t="s">
        <v>130</v>
      </c>
      <c r="D2868" s="357" t="s">
        <v>270</v>
      </c>
      <c r="E2868" s="353">
        <v>45.61</v>
      </c>
      <c r="F2868" s="77"/>
    </row>
    <row r="2869" spans="1:6" ht="13.5">
      <c r="A2869" s="353">
        <v>83475</v>
      </c>
      <c r="B2869" s="357" t="s">
        <v>2744</v>
      </c>
      <c r="C2869" s="357" t="s">
        <v>130</v>
      </c>
      <c r="D2869" s="357" t="s">
        <v>270</v>
      </c>
      <c r="E2869" s="353">
        <v>457.79</v>
      </c>
      <c r="F2869" s="77"/>
    </row>
    <row r="2870" spans="1:6" ht="13.5">
      <c r="A2870" s="353">
        <v>83478</v>
      </c>
      <c r="B2870" s="357" t="s">
        <v>2745</v>
      </c>
      <c r="C2870" s="357" t="s">
        <v>130</v>
      </c>
      <c r="D2870" s="357" t="s">
        <v>270</v>
      </c>
      <c r="E2870" s="353">
        <v>327.98</v>
      </c>
      <c r="F2870" s="77"/>
    </row>
    <row r="2871" spans="1:6" ht="13.5">
      <c r="A2871" s="353">
        <v>83479</v>
      </c>
      <c r="B2871" s="357" t="s">
        <v>2746</v>
      </c>
      <c r="C2871" s="357" t="s">
        <v>130</v>
      </c>
      <c r="D2871" s="357" t="s">
        <v>350</v>
      </c>
      <c r="E2871" s="353">
        <v>132.72999999999999</v>
      </c>
      <c r="F2871" s="77"/>
    </row>
    <row r="2872" spans="1:6" ht="13.5">
      <c r="A2872" s="353">
        <v>83480</v>
      </c>
      <c r="B2872" s="357" t="s">
        <v>2747</v>
      </c>
      <c r="C2872" s="357" t="s">
        <v>130</v>
      </c>
      <c r="D2872" s="357" t="s">
        <v>350</v>
      </c>
      <c r="E2872" s="353">
        <v>101.74</v>
      </c>
      <c r="F2872" s="77"/>
    </row>
    <row r="2873" spans="1:6" ht="13.5">
      <c r="A2873" s="353">
        <v>83481</v>
      </c>
      <c r="B2873" s="357" t="s">
        <v>2748</v>
      </c>
      <c r="C2873" s="357" t="s">
        <v>130</v>
      </c>
      <c r="D2873" s="357" t="s">
        <v>350</v>
      </c>
      <c r="E2873" s="353">
        <v>116.12</v>
      </c>
      <c r="F2873" s="77"/>
    </row>
    <row r="2874" spans="1:6" ht="13.5">
      <c r="A2874" s="353">
        <v>97600</v>
      </c>
      <c r="B2874" s="357" t="s">
        <v>2749</v>
      </c>
      <c r="C2874" s="357" t="s">
        <v>130</v>
      </c>
      <c r="D2874" s="357" t="s">
        <v>350</v>
      </c>
      <c r="E2874" s="353">
        <v>249.94</v>
      </c>
      <c r="F2874" s="77"/>
    </row>
    <row r="2875" spans="1:6" ht="13.5">
      <c r="A2875" s="353">
        <v>97601</v>
      </c>
      <c r="B2875" s="357" t="s">
        <v>2750</v>
      </c>
      <c r="C2875" s="357" t="s">
        <v>130</v>
      </c>
      <c r="D2875" s="357" t="s">
        <v>350</v>
      </c>
      <c r="E2875" s="353">
        <v>264.61</v>
      </c>
      <c r="F2875" s="77"/>
    </row>
    <row r="2876" spans="1:6" ht="13.5">
      <c r="A2876" s="353">
        <v>97605</v>
      </c>
      <c r="B2876" s="357" t="s">
        <v>2751</v>
      </c>
      <c r="C2876" s="357" t="s">
        <v>130</v>
      </c>
      <c r="D2876" s="357" t="s">
        <v>350</v>
      </c>
      <c r="E2876" s="353">
        <v>80.61</v>
      </c>
      <c r="F2876" s="77"/>
    </row>
    <row r="2877" spans="1:6" ht="13.5">
      <c r="A2877" s="353">
        <v>97606</v>
      </c>
      <c r="B2877" s="357" t="s">
        <v>2752</v>
      </c>
      <c r="C2877" s="357" t="s">
        <v>130</v>
      </c>
      <c r="D2877" s="357" t="s">
        <v>350</v>
      </c>
      <c r="E2877" s="353">
        <v>67.03</v>
      </c>
      <c r="F2877" s="77"/>
    </row>
    <row r="2878" spans="1:6" ht="13.5">
      <c r="A2878" s="353">
        <v>97607</v>
      </c>
      <c r="B2878" s="357" t="s">
        <v>2753</v>
      </c>
      <c r="C2878" s="357" t="s">
        <v>130</v>
      </c>
      <c r="D2878" s="357" t="s">
        <v>350</v>
      </c>
      <c r="E2878" s="353">
        <v>118.16</v>
      </c>
      <c r="F2878" s="77"/>
    </row>
    <row r="2879" spans="1:6" ht="13.5">
      <c r="A2879" s="353">
        <v>97608</v>
      </c>
      <c r="B2879" s="357" t="s">
        <v>2754</v>
      </c>
      <c r="C2879" s="357" t="s">
        <v>130</v>
      </c>
      <c r="D2879" s="357" t="s">
        <v>350</v>
      </c>
      <c r="E2879" s="353">
        <v>91</v>
      </c>
      <c r="F2879" s="77"/>
    </row>
    <row r="2880" spans="1:6" ht="13.5">
      <c r="A2880" s="353" t="s">
        <v>6514</v>
      </c>
      <c r="B2880" s="357" t="s">
        <v>2755</v>
      </c>
      <c r="C2880" s="357" t="s">
        <v>130</v>
      </c>
      <c r="D2880" s="357" t="s">
        <v>350</v>
      </c>
      <c r="E2880" s="353">
        <v>7983.72</v>
      </c>
      <c r="F2880" s="77"/>
    </row>
    <row r="2881" spans="1:6" ht="13.5">
      <c r="A2881" s="353" t="s">
        <v>6515</v>
      </c>
      <c r="B2881" s="357" t="s">
        <v>2756</v>
      </c>
      <c r="C2881" s="357" t="s">
        <v>130</v>
      </c>
      <c r="D2881" s="357" t="s">
        <v>350</v>
      </c>
      <c r="E2881" s="353">
        <v>9865.81</v>
      </c>
      <c r="F2881" s="77"/>
    </row>
    <row r="2882" spans="1:6" ht="13.5">
      <c r="A2882" s="353" t="s">
        <v>6516</v>
      </c>
      <c r="B2882" s="357" t="s">
        <v>2757</v>
      </c>
      <c r="C2882" s="357" t="s">
        <v>130</v>
      </c>
      <c r="D2882" s="357" t="s">
        <v>350</v>
      </c>
      <c r="E2882" s="353">
        <v>12438.27</v>
      </c>
      <c r="F2882" s="77"/>
    </row>
    <row r="2883" spans="1:6" ht="13.5">
      <c r="A2883" s="353" t="s">
        <v>6517</v>
      </c>
      <c r="B2883" s="357" t="s">
        <v>2758</v>
      </c>
      <c r="C2883" s="357" t="s">
        <v>130</v>
      </c>
      <c r="D2883" s="357" t="s">
        <v>350</v>
      </c>
      <c r="E2883" s="353">
        <v>17426.48</v>
      </c>
      <c r="F2883" s="77"/>
    </row>
    <row r="2884" spans="1:6" ht="13.5">
      <c r="A2884" s="353" t="s">
        <v>6518</v>
      </c>
      <c r="B2884" s="357" t="s">
        <v>2759</v>
      </c>
      <c r="C2884" s="357" t="s">
        <v>130</v>
      </c>
      <c r="D2884" s="357" t="s">
        <v>350</v>
      </c>
      <c r="E2884" s="353">
        <v>20328.240000000002</v>
      </c>
      <c r="F2884" s="77"/>
    </row>
    <row r="2885" spans="1:6" ht="13.5">
      <c r="A2885" s="353" t="s">
        <v>6519</v>
      </c>
      <c r="B2885" s="357" t="s">
        <v>2760</v>
      </c>
      <c r="C2885" s="357" t="s">
        <v>130</v>
      </c>
      <c r="D2885" s="357" t="s">
        <v>350</v>
      </c>
      <c r="E2885" s="353">
        <v>33107.879999999997</v>
      </c>
      <c r="F2885" s="77"/>
    </row>
    <row r="2886" spans="1:6" ht="13.5">
      <c r="A2886" s="353" t="s">
        <v>6520</v>
      </c>
      <c r="B2886" s="357" t="s">
        <v>2761</v>
      </c>
      <c r="C2886" s="357" t="s">
        <v>130</v>
      </c>
      <c r="D2886" s="357" t="s">
        <v>350</v>
      </c>
      <c r="E2886" s="353">
        <v>5514.93</v>
      </c>
      <c r="F2886" s="77"/>
    </row>
    <row r="2887" spans="1:6" ht="13.5">
      <c r="A2887" s="353" t="s">
        <v>6521</v>
      </c>
      <c r="B2887" s="357" t="s">
        <v>2762</v>
      </c>
      <c r="C2887" s="357" t="s">
        <v>130</v>
      </c>
      <c r="D2887" s="357" t="s">
        <v>350</v>
      </c>
      <c r="E2887" s="353">
        <v>6172.16</v>
      </c>
      <c r="F2887" s="77"/>
    </row>
    <row r="2888" spans="1:6" ht="13.5">
      <c r="A2888" s="353" t="s">
        <v>6522</v>
      </c>
      <c r="B2888" s="357" t="s">
        <v>2763</v>
      </c>
      <c r="C2888" s="357" t="s">
        <v>130</v>
      </c>
      <c r="D2888" s="357" t="s">
        <v>350</v>
      </c>
      <c r="E2888" s="353">
        <v>45375.76</v>
      </c>
      <c r="F2888" s="77"/>
    </row>
    <row r="2889" spans="1:6" ht="13.5">
      <c r="A2889" s="353" t="s">
        <v>6523</v>
      </c>
      <c r="B2889" s="357" t="s">
        <v>2764</v>
      </c>
      <c r="C2889" s="357" t="s">
        <v>130</v>
      </c>
      <c r="D2889" s="357" t="s">
        <v>350</v>
      </c>
      <c r="E2889" s="353">
        <v>63483.92</v>
      </c>
      <c r="F2889" s="77"/>
    </row>
    <row r="2890" spans="1:6" ht="13.5">
      <c r="A2890" s="353">
        <v>93128</v>
      </c>
      <c r="B2890" s="357" t="s">
        <v>2765</v>
      </c>
      <c r="C2890" s="357" t="s">
        <v>130</v>
      </c>
      <c r="D2890" s="357" t="s">
        <v>350</v>
      </c>
      <c r="E2890" s="353">
        <v>100.51</v>
      </c>
      <c r="F2890" s="77"/>
    </row>
    <row r="2891" spans="1:6" ht="13.5">
      <c r="A2891" s="353">
        <v>93137</v>
      </c>
      <c r="B2891" s="357" t="s">
        <v>2766</v>
      </c>
      <c r="C2891" s="357" t="s">
        <v>130</v>
      </c>
      <c r="D2891" s="357" t="s">
        <v>350</v>
      </c>
      <c r="E2891" s="353">
        <v>118.97</v>
      </c>
      <c r="F2891" s="77"/>
    </row>
    <row r="2892" spans="1:6" ht="13.5">
      <c r="A2892" s="353">
        <v>93138</v>
      </c>
      <c r="B2892" s="357" t="s">
        <v>2767</v>
      </c>
      <c r="C2892" s="357" t="s">
        <v>130</v>
      </c>
      <c r="D2892" s="357" t="s">
        <v>350</v>
      </c>
      <c r="E2892" s="353">
        <v>112.02</v>
      </c>
      <c r="F2892" s="77"/>
    </row>
    <row r="2893" spans="1:6" ht="13.5">
      <c r="A2893" s="353">
        <v>93139</v>
      </c>
      <c r="B2893" s="357" t="s">
        <v>2768</v>
      </c>
      <c r="C2893" s="357" t="s">
        <v>130</v>
      </c>
      <c r="D2893" s="357" t="s">
        <v>350</v>
      </c>
      <c r="E2893" s="353">
        <v>141.94999999999999</v>
      </c>
      <c r="F2893" s="77"/>
    </row>
    <row r="2894" spans="1:6" ht="13.5">
      <c r="A2894" s="353">
        <v>93140</v>
      </c>
      <c r="B2894" s="357" t="s">
        <v>2769</v>
      </c>
      <c r="C2894" s="357" t="s">
        <v>130</v>
      </c>
      <c r="D2894" s="357" t="s">
        <v>350</v>
      </c>
      <c r="E2894" s="353">
        <v>133.88</v>
      </c>
      <c r="F2894" s="77"/>
    </row>
    <row r="2895" spans="1:6" ht="13.5">
      <c r="A2895" s="353">
        <v>93141</v>
      </c>
      <c r="B2895" s="357" t="s">
        <v>2770</v>
      </c>
      <c r="C2895" s="357" t="s">
        <v>130</v>
      </c>
      <c r="D2895" s="357" t="s">
        <v>350</v>
      </c>
      <c r="E2895" s="353">
        <v>120.36</v>
      </c>
      <c r="F2895" s="77"/>
    </row>
    <row r="2896" spans="1:6" ht="13.5">
      <c r="A2896" s="353">
        <v>93142</v>
      </c>
      <c r="B2896" s="357" t="s">
        <v>2771</v>
      </c>
      <c r="C2896" s="357" t="s">
        <v>130</v>
      </c>
      <c r="D2896" s="357" t="s">
        <v>350</v>
      </c>
      <c r="E2896" s="353">
        <v>135.53</v>
      </c>
      <c r="F2896" s="77"/>
    </row>
    <row r="2897" spans="1:6" ht="13.5">
      <c r="A2897" s="353">
        <v>93143</v>
      </c>
      <c r="B2897" s="357" t="s">
        <v>2772</v>
      </c>
      <c r="C2897" s="357" t="s">
        <v>130</v>
      </c>
      <c r="D2897" s="357" t="s">
        <v>350</v>
      </c>
      <c r="E2897" s="353">
        <v>122.26</v>
      </c>
      <c r="F2897" s="77"/>
    </row>
    <row r="2898" spans="1:6" ht="13.5">
      <c r="A2898" s="353">
        <v>93144</v>
      </c>
      <c r="B2898" s="357" t="s">
        <v>2773</v>
      </c>
      <c r="C2898" s="357" t="s">
        <v>130</v>
      </c>
      <c r="D2898" s="357" t="s">
        <v>350</v>
      </c>
      <c r="E2898" s="353">
        <v>149.78</v>
      </c>
      <c r="F2898" s="77"/>
    </row>
    <row r="2899" spans="1:6" ht="13.5">
      <c r="A2899" s="353">
        <v>93145</v>
      </c>
      <c r="B2899" s="357" t="s">
        <v>2774</v>
      </c>
      <c r="C2899" s="357" t="s">
        <v>130</v>
      </c>
      <c r="D2899" s="357" t="s">
        <v>350</v>
      </c>
      <c r="E2899" s="353">
        <v>145.66</v>
      </c>
      <c r="F2899" s="77"/>
    </row>
    <row r="2900" spans="1:6" ht="13.5">
      <c r="A2900" s="353">
        <v>93146</v>
      </c>
      <c r="B2900" s="357" t="s">
        <v>2775</v>
      </c>
      <c r="C2900" s="357" t="s">
        <v>130</v>
      </c>
      <c r="D2900" s="357" t="s">
        <v>350</v>
      </c>
      <c r="E2900" s="353">
        <v>157.16999999999999</v>
      </c>
      <c r="F2900" s="77"/>
    </row>
    <row r="2901" spans="1:6" ht="13.5">
      <c r="A2901" s="353">
        <v>93147</v>
      </c>
      <c r="B2901" s="357" t="s">
        <v>2776</v>
      </c>
      <c r="C2901" s="357" t="s">
        <v>130</v>
      </c>
      <c r="D2901" s="357" t="s">
        <v>350</v>
      </c>
      <c r="E2901" s="353">
        <v>179.07</v>
      </c>
      <c r="F2901" s="77"/>
    </row>
    <row r="2902" spans="1:6" ht="13.5">
      <c r="A2902" s="353">
        <v>8260</v>
      </c>
      <c r="B2902" s="357" t="s">
        <v>2777</v>
      </c>
      <c r="C2902" s="357" t="s">
        <v>130</v>
      </c>
      <c r="D2902" s="357" t="s">
        <v>270</v>
      </c>
      <c r="E2902" s="353">
        <v>2910.64</v>
      </c>
      <c r="F2902" s="77"/>
    </row>
    <row r="2903" spans="1:6" ht="13.5">
      <c r="A2903" s="353">
        <v>72315</v>
      </c>
      <c r="B2903" s="357" t="s">
        <v>2778</v>
      </c>
      <c r="C2903" s="357" t="s">
        <v>130</v>
      </c>
      <c r="D2903" s="357" t="s">
        <v>350</v>
      </c>
      <c r="E2903" s="353">
        <v>26.52</v>
      </c>
      <c r="F2903" s="77"/>
    </row>
    <row r="2904" spans="1:6" ht="13.5">
      <c r="A2904" s="353">
        <v>96971</v>
      </c>
      <c r="B2904" s="357" t="s">
        <v>2779</v>
      </c>
      <c r="C2904" s="357" t="s">
        <v>129</v>
      </c>
      <c r="D2904" s="357" t="s">
        <v>350</v>
      </c>
      <c r="E2904" s="353">
        <v>22.64</v>
      </c>
      <c r="F2904" s="77"/>
    </row>
    <row r="2905" spans="1:6" ht="13.5">
      <c r="A2905" s="353">
        <v>96972</v>
      </c>
      <c r="B2905" s="357" t="s">
        <v>2780</v>
      </c>
      <c r="C2905" s="357" t="s">
        <v>129</v>
      </c>
      <c r="D2905" s="357" t="s">
        <v>350</v>
      </c>
      <c r="E2905" s="353">
        <v>31.11</v>
      </c>
      <c r="F2905" s="77"/>
    </row>
    <row r="2906" spans="1:6" ht="13.5">
      <c r="A2906" s="353">
        <v>96973</v>
      </c>
      <c r="B2906" s="357" t="s">
        <v>2781</v>
      </c>
      <c r="C2906" s="357" t="s">
        <v>129</v>
      </c>
      <c r="D2906" s="357" t="s">
        <v>350</v>
      </c>
      <c r="E2906" s="353">
        <v>39.299999999999997</v>
      </c>
      <c r="F2906" s="77"/>
    </row>
    <row r="2907" spans="1:6" ht="13.5">
      <c r="A2907" s="353">
        <v>96974</v>
      </c>
      <c r="B2907" s="357" t="s">
        <v>2782</v>
      </c>
      <c r="C2907" s="357" t="s">
        <v>129</v>
      </c>
      <c r="D2907" s="357" t="s">
        <v>350</v>
      </c>
      <c r="E2907" s="353">
        <v>50.09</v>
      </c>
      <c r="F2907" s="77"/>
    </row>
    <row r="2908" spans="1:6" ht="13.5">
      <c r="A2908" s="353">
        <v>96975</v>
      </c>
      <c r="B2908" s="357" t="s">
        <v>2783</v>
      </c>
      <c r="C2908" s="357" t="s">
        <v>129</v>
      </c>
      <c r="D2908" s="357" t="s">
        <v>350</v>
      </c>
      <c r="E2908" s="353">
        <v>64.52</v>
      </c>
      <c r="F2908" s="77"/>
    </row>
    <row r="2909" spans="1:6" ht="13.5">
      <c r="A2909" s="353">
        <v>96976</v>
      </c>
      <c r="B2909" s="357" t="s">
        <v>2784</v>
      </c>
      <c r="C2909" s="357" t="s">
        <v>129</v>
      </c>
      <c r="D2909" s="357" t="s">
        <v>350</v>
      </c>
      <c r="E2909" s="353">
        <v>83.67</v>
      </c>
      <c r="F2909" s="77"/>
    </row>
    <row r="2910" spans="1:6" ht="13.5">
      <c r="A2910" s="353">
        <v>96977</v>
      </c>
      <c r="B2910" s="357" t="s">
        <v>2785</v>
      </c>
      <c r="C2910" s="357" t="s">
        <v>129</v>
      </c>
      <c r="D2910" s="357" t="s">
        <v>350</v>
      </c>
      <c r="E2910" s="353">
        <v>32.21</v>
      </c>
      <c r="F2910" s="77"/>
    </row>
    <row r="2911" spans="1:6" ht="13.5">
      <c r="A2911" s="353">
        <v>96978</v>
      </c>
      <c r="B2911" s="357" t="s">
        <v>2786</v>
      </c>
      <c r="C2911" s="357" t="s">
        <v>129</v>
      </c>
      <c r="D2911" s="357" t="s">
        <v>350</v>
      </c>
      <c r="E2911" s="353">
        <v>45.15</v>
      </c>
      <c r="F2911" s="77"/>
    </row>
    <row r="2912" spans="1:6" ht="13.5">
      <c r="A2912" s="353">
        <v>96979</v>
      </c>
      <c r="B2912" s="357" t="s">
        <v>2787</v>
      </c>
      <c r="C2912" s="357" t="s">
        <v>129</v>
      </c>
      <c r="D2912" s="357" t="s">
        <v>350</v>
      </c>
      <c r="E2912" s="353">
        <v>63.26</v>
      </c>
      <c r="F2912" s="77"/>
    </row>
    <row r="2913" spans="1:6" ht="13.5">
      <c r="A2913" s="353">
        <v>96984</v>
      </c>
      <c r="B2913" s="357" t="s">
        <v>2789</v>
      </c>
      <c r="C2913" s="357" t="s">
        <v>130</v>
      </c>
      <c r="D2913" s="357" t="s">
        <v>350</v>
      </c>
      <c r="E2913" s="353">
        <v>38.19</v>
      </c>
      <c r="F2913" s="77"/>
    </row>
    <row r="2914" spans="1:6" ht="13.5">
      <c r="A2914" s="353">
        <v>96985</v>
      </c>
      <c r="B2914" s="357" t="s">
        <v>2790</v>
      </c>
      <c r="C2914" s="357" t="s">
        <v>130</v>
      </c>
      <c r="D2914" s="357" t="s">
        <v>350</v>
      </c>
      <c r="E2914" s="353">
        <v>36.409999999999997</v>
      </c>
      <c r="F2914" s="77"/>
    </row>
    <row r="2915" spans="1:6" ht="13.5">
      <c r="A2915" s="353">
        <v>96986</v>
      </c>
      <c r="B2915" s="357" t="s">
        <v>2791</v>
      </c>
      <c r="C2915" s="357" t="s">
        <v>130</v>
      </c>
      <c r="D2915" s="357" t="s">
        <v>350</v>
      </c>
      <c r="E2915" s="353">
        <v>54.59</v>
      </c>
      <c r="F2915" s="77"/>
    </row>
    <row r="2916" spans="1:6" ht="13.5">
      <c r="A2916" s="353">
        <v>96987</v>
      </c>
      <c r="B2916" s="357" t="s">
        <v>2792</v>
      </c>
      <c r="C2916" s="357" t="s">
        <v>130</v>
      </c>
      <c r="D2916" s="357" t="s">
        <v>350</v>
      </c>
      <c r="E2916" s="353">
        <v>99.23</v>
      </c>
      <c r="F2916" s="77"/>
    </row>
    <row r="2917" spans="1:6" ht="13.5">
      <c r="A2917" s="353">
        <v>96988</v>
      </c>
      <c r="B2917" s="357" t="s">
        <v>2793</v>
      </c>
      <c r="C2917" s="357" t="s">
        <v>130</v>
      </c>
      <c r="D2917" s="357" t="s">
        <v>350</v>
      </c>
      <c r="E2917" s="353">
        <v>144.88</v>
      </c>
      <c r="F2917" s="77"/>
    </row>
    <row r="2918" spans="1:6" ht="13.5">
      <c r="A2918" s="353">
        <v>96989</v>
      </c>
      <c r="B2918" s="357" t="s">
        <v>2794</v>
      </c>
      <c r="C2918" s="357" t="s">
        <v>130</v>
      </c>
      <c r="D2918" s="357" t="s">
        <v>350</v>
      </c>
      <c r="E2918" s="353">
        <v>95.35</v>
      </c>
      <c r="F2918" s="77"/>
    </row>
    <row r="2919" spans="1:6" ht="13.5">
      <c r="A2919" s="353">
        <v>98463</v>
      </c>
      <c r="B2919" s="357" t="s">
        <v>2788</v>
      </c>
      <c r="C2919" s="357" t="s">
        <v>130</v>
      </c>
      <c r="D2919" s="357" t="s">
        <v>350</v>
      </c>
      <c r="E2919" s="353">
        <v>18.86</v>
      </c>
      <c r="F2919" s="77"/>
    </row>
    <row r="2920" spans="1:6" ht="13.5">
      <c r="A2920" s="353">
        <v>9535</v>
      </c>
      <c r="B2920" s="357" t="s">
        <v>2795</v>
      </c>
      <c r="C2920" s="357" t="s">
        <v>130</v>
      </c>
      <c r="D2920" s="357" t="s">
        <v>350</v>
      </c>
      <c r="E2920" s="353">
        <v>70.41</v>
      </c>
      <c r="F2920" s="77"/>
    </row>
    <row r="2921" spans="1:6" ht="13.5">
      <c r="A2921" s="353">
        <v>72327</v>
      </c>
      <c r="B2921" s="357" t="s">
        <v>2796</v>
      </c>
      <c r="C2921" s="357" t="s">
        <v>130</v>
      </c>
      <c r="D2921" s="357" t="s">
        <v>350</v>
      </c>
      <c r="E2921" s="353">
        <v>7.1</v>
      </c>
      <c r="F2921" s="77"/>
    </row>
    <row r="2922" spans="1:6" ht="13.5">
      <c r="A2922" s="353">
        <v>72328</v>
      </c>
      <c r="B2922" s="357" t="s">
        <v>2797</v>
      </c>
      <c r="C2922" s="357" t="s">
        <v>130</v>
      </c>
      <c r="D2922" s="357" t="s">
        <v>350</v>
      </c>
      <c r="E2922" s="353">
        <v>8.91</v>
      </c>
      <c r="F2922" s="77"/>
    </row>
    <row r="2923" spans="1:6" ht="13.5">
      <c r="A2923" s="353">
        <v>72330</v>
      </c>
      <c r="B2923" s="357" t="s">
        <v>2798</v>
      </c>
      <c r="C2923" s="357" t="s">
        <v>130</v>
      </c>
      <c r="D2923" s="357" t="s">
        <v>350</v>
      </c>
      <c r="E2923" s="353">
        <v>48.1</v>
      </c>
      <c r="F2923" s="77"/>
    </row>
    <row r="2924" spans="1:6" ht="13.5">
      <c r="A2924" s="353" t="s">
        <v>6524</v>
      </c>
      <c r="B2924" s="357" t="s">
        <v>2799</v>
      </c>
      <c r="C2924" s="357" t="s">
        <v>130</v>
      </c>
      <c r="D2924" s="357" t="s">
        <v>270</v>
      </c>
      <c r="E2924" s="353">
        <v>217.84</v>
      </c>
      <c r="F2924" s="77"/>
    </row>
    <row r="2925" spans="1:6" ht="13.5">
      <c r="A2925" s="353" t="s">
        <v>6525</v>
      </c>
      <c r="B2925" s="357" t="s">
        <v>2800</v>
      </c>
      <c r="C2925" s="357" t="s">
        <v>130</v>
      </c>
      <c r="D2925" s="357" t="s">
        <v>270</v>
      </c>
      <c r="E2925" s="353">
        <v>335.08</v>
      </c>
      <c r="F2925" s="77"/>
    </row>
    <row r="2926" spans="1:6" ht="13.5">
      <c r="A2926" s="353" t="s">
        <v>6526</v>
      </c>
      <c r="B2926" s="357" t="s">
        <v>2801</v>
      </c>
      <c r="C2926" s="357" t="s">
        <v>130</v>
      </c>
      <c r="D2926" s="357" t="s">
        <v>270</v>
      </c>
      <c r="E2926" s="353">
        <v>619.24</v>
      </c>
      <c r="F2926" s="77"/>
    </row>
    <row r="2927" spans="1:6" ht="13.5">
      <c r="A2927" s="353">
        <v>83482</v>
      </c>
      <c r="B2927" s="357" t="s">
        <v>2802</v>
      </c>
      <c r="C2927" s="357" t="s">
        <v>130</v>
      </c>
      <c r="D2927" s="357" t="s">
        <v>350</v>
      </c>
      <c r="E2927" s="353">
        <v>48.1</v>
      </c>
      <c r="F2927" s="77"/>
    </row>
    <row r="2928" spans="1:6" ht="13.5">
      <c r="A2928" s="353">
        <v>83487</v>
      </c>
      <c r="B2928" s="357" t="s">
        <v>2803</v>
      </c>
      <c r="C2928" s="357" t="s">
        <v>130</v>
      </c>
      <c r="D2928" s="357" t="s">
        <v>270</v>
      </c>
      <c r="E2928" s="353">
        <v>102.74</v>
      </c>
      <c r="F2928" s="77"/>
    </row>
    <row r="2929" spans="1:6" ht="13.5">
      <c r="A2929" s="353">
        <v>83490</v>
      </c>
      <c r="B2929" s="357" t="s">
        <v>2804</v>
      </c>
      <c r="C2929" s="357" t="s">
        <v>130</v>
      </c>
      <c r="D2929" s="357" t="s">
        <v>270</v>
      </c>
      <c r="E2929" s="353">
        <v>215.25</v>
      </c>
      <c r="F2929" s="77"/>
    </row>
    <row r="2930" spans="1:6" ht="13.5">
      <c r="A2930" s="353">
        <v>83491</v>
      </c>
      <c r="B2930" s="357" t="s">
        <v>2805</v>
      </c>
      <c r="C2930" s="357" t="s">
        <v>130</v>
      </c>
      <c r="D2930" s="357" t="s">
        <v>270</v>
      </c>
      <c r="E2930" s="353">
        <v>302.64</v>
      </c>
      <c r="F2930" s="77"/>
    </row>
    <row r="2931" spans="1:6" ht="13.5">
      <c r="A2931" s="353">
        <v>83492</v>
      </c>
      <c r="B2931" s="357" t="s">
        <v>2806</v>
      </c>
      <c r="C2931" s="357" t="s">
        <v>130</v>
      </c>
      <c r="D2931" s="357" t="s">
        <v>270</v>
      </c>
      <c r="E2931" s="353">
        <v>457.86</v>
      </c>
      <c r="F2931" s="77"/>
    </row>
    <row r="2932" spans="1:6" ht="13.5">
      <c r="A2932" s="353">
        <v>83493</v>
      </c>
      <c r="B2932" s="357" t="s">
        <v>2807</v>
      </c>
      <c r="C2932" s="357" t="s">
        <v>130</v>
      </c>
      <c r="D2932" s="357" t="s">
        <v>350</v>
      </c>
      <c r="E2932" s="353">
        <v>48.1</v>
      </c>
      <c r="F2932" s="77"/>
    </row>
    <row r="2933" spans="1:6" ht="13.5">
      <c r="A2933" s="353">
        <v>85195</v>
      </c>
      <c r="B2933" s="357" t="s">
        <v>75</v>
      </c>
      <c r="C2933" s="357" t="s">
        <v>130</v>
      </c>
      <c r="D2933" s="357" t="s">
        <v>350</v>
      </c>
      <c r="E2933" s="353">
        <v>58.91</v>
      </c>
      <c r="F2933" s="77"/>
    </row>
    <row r="2934" spans="1:6" ht="13.5">
      <c r="A2934" s="353">
        <v>88547</v>
      </c>
      <c r="B2934" s="357" t="s">
        <v>2808</v>
      </c>
      <c r="C2934" s="357" t="s">
        <v>130</v>
      </c>
      <c r="D2934" s="357" t="s">
        <v>350</v>
      </c>
      <c r="E2934" s="353">
        <v>65.36</v>
      </c>
      <c r="F2934" s="77"/>
    </row>
    <row r="2935" spans="1:6" ht="13.5">
      <c r="A2935" s="353">
        <v>72283</v>
      </c>
      <c r="B2935" s="357" t="s">
        <v>2809</v>
      </c>
      <c r="C2935" s="357" t="s">
        <v>130</v>
      </c>
      <c r="D2935" s="357" t="s">
        <v>350</v>
      </c>
      <c r="E2935" s="353">
        <v>1001.09</v>
      </c>
      <c r="F2935" s="77"/>
    </row>
    <row r="2936" spans="1:6" ht="13.5">
      <c r="A2936" s="353">
        <v>72287</v>
      </c>
      <c r="B2936" s="357" t="s">
        <v>2810</v>
      </c>
      <c r="C2936" s="357" t="s">
        <v>130</v>
      </c>
      <c r="D2936" s="357" t="s">
        <v>350</v>
      </c>
      <c r="E2936" s="353">
        <v>260.8</v>
      </c>
      <c r="F2936" s="77"/>
    </row>
    <row r="2937" spans="1:6" ht="13.5">
      <c r="A2937" s="353">
        <v>72288</v>
      </c>
      <c r="B2937" s="357" t="s">
        <v>2811</v>
      </c>
      <c r="C2937" s="357" t="s">
        <v>130</v>
      </c>
      <c r="D2937" s="357" t="s">
        <v>350</v>
      </c>
      <c r="E2937" s="353">
        <v>327.13</v>
      </c>
      <c r="F2937" s="77"/>
    </row>
    <row r="2938" spans="1:6" ht="13.5">
      <c r="A2938" s="353">
        <v>72553</v>
      </c>
      <c r="B2938" s="357" t="s">
        <v>2812</v>
      </c>
      <c r="C2938" s="357" t="s">
        <v>130</v>
      </c>
      <c r="D2938" s="357" t="s">
        <v>350</v>
      </c>
      <c r="E2938" s="353">
        <v>153.68</v>
      </c>
      <c r="F2938" s="77"/>
    </row>
    <row r="2939" spans="1:6" ht="13.5">
      <c r="A2939" s="353">
        <v>72554</v>
      </c>
      <c r="B2939" s="357" t="s">
        <v>89</v>
      </c>
      <c r="C2939" s="357" t="s">
        <v>130</v>
      </c>
      <c r="D2939" s="357" t="s">
        <v>350</v>
      </c>
      <c r="E2939" s="353">
        <v>519.84</v>
      </c>
      <c r="F2939" s="77"/>
    </row>
    <row r="2940" spans="1:6" ht="13.5">
      <c r="A2940" s="353" t="s">
        <v>6527</v>
      </c>
      <c r="B2940" s="357" t="s">
        <v>2813</v>
      </c>
      <c r="C2940" s="357" t="s">
        <v>130</v>
      </c>
      <c r="D2940" s="357" t="s">
        <v>350</v>
      </c>
      <c r="E2940" s="353">
        <v>158.13</v>
      </c>
      <c r="F2940" s="77"/>
    </row>
    <row r="2941" spans="1:6" ht="13.5">
      <c r="A2941" s="353" t="s">
        <v>6528</v>
      </c>
      <c r="B2941" s="357" t="s">
        <v>2814</v>
      </c>
      <c r="C2941" s="357" t="s">
        <v>130</v>
      </c>
      <c r="D2941" s="357" t="s">
        <v>350</v>
      </c>
      <c r="E2941" s="353">
        <v>163.04</v>
      </c>
      <c r="F2941" s="77"/>
    </row>
    <row r="2942" spans="1:6" ht="13.5">
      <c r="A2942" s="353">
        <v>83633</v>
      </c>
      <c r="B2942" s="357" t="s">
        <v>2815</v>
      </c>
      <c r="C2942" s="357" t="s">
        <v>130</v>
      </c>
      <c r="D2942" s="357" t="s">
        <v>270</v>
      </c>
      <c r="E2942" s="353">
        <v>1722.72</v>
      </c>
      <c r="F2942" s="77"/>
    </row>
    <row r="2943" spans="1:6" ht="13.5">
      <c r="A2943" s="353">
        <v>83634</v>
      </c>
      <c r="B2943" s="357" t="s">
        <v>2816</v>
      </c>
      <c r="C2943" s="357" t="s">
        <v>130</v>
      </c>
      <c r="D2943" s="357" t="s">
        <v>350</v>
      </c>
      <c r="E2943" s="353">
        <v>485.05</v>
      </c>
      <c r="F2943" s="77"/>
    </row>
    <row r="2944" spans="1:6" ht="13.5">
      <c r="A2944" s="353">
        <v>83635</v>
      </c>
      <c r="B2944" s="357" t="s">
        <v>2817</v>
      </c>
      <c r="C2944" s="357" t="s">
        <v>130</v>
      </c>
      <c r="D2944" s="357" t="s">
        <v>350</v>
      </c>
      <c r="E2944" s="353">
        <v>184.29</v>
      </c>
      <c r="F2944" s="77"/>
    </row>
    <row r="2945" spans="1:6" ht="13.5">
      <c r="A2945" s="353">
        <v>96765</v>
      </c>
      <c r="B2945" s="357" t="s">
        <v>6529</v>
      </c>
      <c r="C2945" s="357" t="s">
        <v>130</v>
      </c>
      <c r="D2945" s="357" t="s">
        <v>350</v>
      </c>
      <c r="E2945" s="353">
        <v>1190.76</v>
      </c>
      <c r="F2945" s="77"/>
    </row>
    <row r="2946" spans="1:6" ht="13.5">
      <c r="A2946" s="353">
        <v>72337</v>
      </c>
      <c r="B2946" s="357" t="s">
        <v>2818</v>
      </c>
      <c r="C2946" s="357" t="s">
        <v>130</v>
      </c>
      <c r="D2946" s="357" t="s">
        <v>350</v>
      </c>
      <c r="E2946" s="353">
        <v>22.77</v>
      </c>
      <c r="F2946" s="77"/>
    </row>
    <row r="2947" spans="1:6" ht="13.5">
      <c r="A2947" s="353" t="s">
        <v>6530</v>
      </c>
      <c r="B2947" s="357" t="s">
        <v>2819</v>
      </c>
      <c r="C2947" s="357" t="s">
        <v>130</v>
      </c>
      <c r="D2947" s="357" t="s">
        <v>270</v>
      </c>
      <c r="E2947" s="353">
        <v>159.77000000000001</v>
      </c>
      <c r="F2947" s="77"/>
    </row>
    <row r="2948" spans="1:6" ht="13.5">
      <c r="A2948" s="353" t="s">
        <v>6531</v>
      </c>
      <c r="B2948" s="357" t="s">
        <v>2820</v>
      </c>
      <c r="C2948" s="357" t="s">
        <v>130</v>
      </c>
      <c r="D2948" s="357" t="s">
        <v>270</v>
      </c>
      <c r="E2948" s="353">
        <v>296.38</v>
      </c>
      <c r="F2948" s="77"/>
    </row>
    <row r="2949" spans="1:6" ht="13.5">
      <c r="A2949" s="353" t="s">
        <v>6532</v>
      </c>
      <c r="B2949" s="357" t="s">
        <v>2821</v>
      </c>
      <c r="C2949" s="357" t="s">
        <v>130</v>
      </c>
      <c r="D2949" s="357" t="s">
        <v>270</v>
      </c>
      <c r="E2949" s="353">
        <v>947.17</v>
      </c>
      <c r="F2949" s="77"/>
    </row>
    <row r="2950" spans="1:6" ht="13.5">
      <c r="A2950" s="353" t="s">
        <v>6533</v>
      </c>
      <c r="B2950" s="357" t="s">
        <v>2822</v>
      </c>
      <c r="C2950" s="357" t="s">
        <v>129</v>
      </c>
      <c r="D2950" s="357" t="s">
        <v>350</v>
      </c>
      <c r="E2950" s="353">
        <v>1.33</v>
      </c>
      <c r="F2950" s="77"/>
    </row>
    <row r="2951" spans="1:6" ht="13.5">
      <c r="A2951" s="353">
        <v>83366</v>
      </c>
      <c r="B2951" s="357" t="s">
        <v>2823</v>
      </c>
      <c r="C2951" s="357" t="s">
        <v>130</v>
      </c>
      <c r="D2951" s="357" t="s">
        <v>350</v>
      </c>
      <c r="E2951" s="353">
        <v>51.81</v>
      </c>
      <c r="F2951" s="77"/>
    </row>
    <row r="2952" spans="1:6" ht="13.5">
      <c r="A2952" s="353">
        <v>83367</v>
      </c>
      <c r="B2952" s="357" t="s">
        <v>2824</v>
      </c>
      <c r="C2952" s="357" t="s">
        <v>130</v>
      </c>
      <c r="D2952" s="357" t="s">
        <v>350</v>
      </c>
      <c r="E2952" s="353">
        <v>292.98</v>
      </c>
      <c r="F2952" s="77"/>
    </row>
    <row r="2953" spans="1:6" ht="13.5">
      <c r="A2953" s="353">
        <v>83368</v>
      </c>
      <c r="B2953" s="357" t="s">
        <v>2825</v>
      </c>
      <c r="C2953" s="357" t="s">
        <v>130</v>
      </c>
      <c r="D2953" s="357" t="s">
        <v>350</v>
      </c>
      <c r="E2953" s="353">
        <v>821.87</v>
      </c>
      <c r="F2953" s="77"/>
    </row>
    <row r="2954" spans="1:6" ht="13.5">
      <c r="A2954" s="353">
        <v>83369</v>
      </c>
      <c r="B2954" s="357" t="s">
        <v>2826</v>
      </c>
      <c r="C2954" s="357" t="s">
        <v>130</v>
      </c>
      <c r="D2954" s="357" t="s">
        <v>350</v>
      </c>
      <c r="E2954" s="353">
        <v>200.38</v>
      </c>
      <c r="F2954" s="77"/>
    </row>
    <row r="2955" spans="1:6" ht="13.5">
      <c r="A2955" s="353">
        <v>83370</v>
      </c>
      <c r="B2955" s="357" t="s">
        <v>2827</v>
      </c>
      <c r="C2955" s="357" t="s">
        <v>130</v>
      </c>
      <c r="D2955" s="357" t="s">
        <v>350</v>
      </c>
      <c r="E2955" s="353">
        <v>131.57</v>
      </c>
      <c r="F2955" s="77"/>
    </row>
    <row r="2956" spans="1:6" ht="13.5">
      <c r="A2956" s="353">
        <v>83371</v>
      </c>
      <c r="B2956" s="357" t="s">
        <v>2828</v>
      </c>
      <c r="C2956" s="357" t="s">
        <v>130</v>
      </c>
      <c r="D2956" s="357" t="s">
        <v>350</v>
      </c>
      <c r="E2956" s="353">
        <v>83.44</v>
      </c>
      <c r="F2956" s="77"/>
    </row>
    <row r="2957" spans="1:6" ht="13.5">
      <c r="A2957" s="353">
        <v>83639</v>
      </c>
      <c r="B2957" s="357" t="s">
        <v>2829</v>
      </c>
      <c r="C2957" s="357" t="s">
        <v>129</v>
      </c>
      <c r="D2957" s="357" t="s">
        <v>350</v>
      </c>
      <c r="E2957" s="353">
        <v>37.82</v>
      </c>
      <c r="F2957" s="77"/>
    </row>
    <row r="2958" spans="1:6" ht="13.5">
      <c r="A2958" s="353">
        <v>84676</v>
      </c>
      <c r="B2958" s="357" t="s">
        <v>2830</v>
      </c>
      <c r="C2958" s="357" t="s">
        <v>130</v>
      </c>
      <c r="D2958" s="357" t="s">
        <v>350</v>
      </c>
      <c r="E2958" s="353">
        <v>273.41000000000003</v>
      </c>
      <c r="F2958" s="77"/>
    </row>
    <row r="2959" spans="1:6" ht="13.5">
      <c r="A2959" s="353">
        <v>84796</v>
      </c>
      <c r="B2959" s="357" t="s">
        <v>2831</v>
      </c>
      <c r="C2959" s="357" t="s">
        <v>130</v>
      </c>
      <c r="D2959" s="357" t="s">
        <v>270</v>
      </c>
      <c r="E2959" s="353">
        <v>498.65</v>
      </c>
      <c r="F2959" s="77"/>
    </row>
    <row r="2960" spans="1:6" ht="13.5">
      <c r="A2960" s="353">
        <v>84798</v>
      </c>
      <c r="B2960" s="357" t="s">
        <v>2832</v>
      </c>
      <c r="C2960" s="357" t="s">
        <v>130</v>
      </c>
      <c r="D2960" s="357" t="s">
        <v>270</v>
      </c>
      <c r="E2960" s="353">
        <v>220.76</v>
      </c>
      <c r="F2960" s="77"/>
    </row>
    <row r="2961" spans="1:6" ht="13.5">
      <c r="A2961" s="353">
        <v>98261</v>
      </c>
      <c r="B2961" s="357" t="s">
        <v>5711</v>
      </c>
      <c r="C2961" s="357" t="s">
        <v>129</v>
      </c>
      <c r="D2961" s="357" t="s">
        <v>350</v>
      </c>
      <c r="E2961" s="353">
        <v>2.42</v>
      </c>
      <c r="F2961" s="77"/>
    </row>
    <row r="2962" spans="1:6" ht="13.5">
      <c r="A2962" s="353">
        <v>98262</v>
      </c>
      <c r="B2962" s="357" t="s">
        <v>5712</v>
      </c>
      <c r="C2962" s="357" t="s">
        <v>129</v>
      </c>
      <c r="D2962" s="357" t="s">
        <v>350</v>
      </c>
      <c r="E2962" s="353">
        <v>2.77</v>
      </c>
      <c r="F2962" s="77"/>
    </row>
    <row r="2963" spans="1:6" ht="13.5">
      <c r="A2963" s="353">
        <v>98263</v>
      </c>
      <c r="B2963" s="357" t="s">
        <v>5713</v>
      </c>
      <c r="C2963" s="357" t="s">
        <v>129</v>
      </c>
      <c r="D2963" s="357" t="s">
        <v>350</v>
      </c>
      <c r="E2963" s="353">
        <v>3.19</v>
      </c>
      <c r="F2963" s="77"/>
    </row>
    <row r="2964" spans="1:6" ht="13.5">
      <c r="A2964" s="353">
        <v>98264</v>
      </c>
      <c r="B2964" s="357" t="s">
        <v>5714</v>
      </c>
      <c r="C2964" s="357" t="s">
        <v>129</v>
      </c>
      <c r="D2964" s="357" t="s">
        <v>350</v>
      </c>
      <c r="E2964" s="353">
        <v>3.52</v>
      </c>
      <c r="F2964" s="77"/>
    </row>
    <row r="2965" spans="1:6" ht="13.5">
      <c r="A2965" s="353">
        <v>98265</v>
      </c>
      <c r="B2965" s="357" t="s">
        <v>5715</v>
      </c>
      <c r="C2965" s="357" t="s">
        <v>129</v>
      </c>
      <c r="D2965" s="357" t="s">
        <v>350</v>
      </c>
      <c r="E2965" s="353">
        <v>4</v>
      </c>
      <c r="F2965" s="77"/>
    </row>
    <row r="2966" spans="1:6" ht="13.5">
      <c r="A2966" s="353">
        <v>98266</v>
      </c>
      <c r="B2966" s="357" t="s">
        <v>5716</v>
      </c>
      <c r="C2966" s="357" t="s">
        <v>129</v>
      </c>
      <c r="D2966" s="357" t="s">
        <v>350</v>
      </c>
      <c r="E2966" s="353">
        <v>4.29</v>
      </c>
      <c r="F2966" s="77"/>
    </row>
    <row r="2967" spans="1:6" ht="13.5">
      <c r="A2967" s="353">
        <v>98267</v>
      </c>
      <c r="B2967" s="357" t="s">
        <v>5717</v>
      </c>
      <c r="C2967" s="357" t="s">
        <v>129</v>
      </c>
      <c r="D2967" s="357" t="s">
        <v>350</v>
      </c>
      <c r="E2967" s="353">
        <v>6.82</v>
      </c>
      <c r="F2967" s="77"/>
    </row>
    <row r="2968" spans="1:6" ht="13.5">
      <c r="A2968" s="353">
        <v>98268</v>
      </c>
      <c r="B2968" s="357" t="s">
        <v>5718</v>
      </c>
      <c r="C2968" s="357" t="s">
        <v>129</v>
      </c>
      <c r="D2968" s="357" t="s">
        <v>350</v>
      </c>
      <c r="E2968" s="353">
        <v>10.72</v>
      </c>
      <c r="F2968" s="77"/>
    </row>
    <row r="2969" spans="1:6" ht="13.5">
      <c r="A2969" s="353">
        <v>98269</v>
      </c>
      <c r="B2969" s="357" t="s">
        <v>5719</v>
      </c>
      <c r="C2969" s="357" t="s">
        <v>129</v>
      </c>
      <c r="D2969" s="357" t="s">
        <v>350</v>
      </c>
      <c r="E2969" s="353">
        <v>13.66</v>
      </c>
      <c r="F2969" s="77"/>
    </row>
    <row r="2970" spans="1:6" ht="13.5">
      <c r="A2970" s="353">
        <v>98270</v>
      </c>
      <c r="B2970" s="357" t="s">
        <v>5720</v>
      </c>
      <c r="C2970" s="357" t="s">
        <v>129</v>
      </c>
      <c r="D2970" s="357" t="s">
        <v>350</v>
      </c>
      <c r="E2970" s="353">
        <v>21.68</v>
      </c>
      <c r="F2970" s="77"/>
    </row>
    <row r="2971" spans="1:6" ht="13.5">
      <c r="A2971" s="353">
        <v>98271</v>
      </c>
      <c r="B2971" s="357" t="s">
        <v>5721</v>
      </c>
      <c r="C2971" s="357" t="s">
        <v>129</v>
      </c>
      <c r="D2971" s="357" t="s">
        <v>350</v>
      </c>
      <c r="E2971" s="353">
        <v>33.119999999999997</v>
      </c>
      <c r="F2971" s="77"/>
    </row>
    <row r="2972" spans="1:6" ht="13.5">
      <c r="A2972" s="353">
        <v>98272</v>
      </c>
      <c r="B2972" s="357" t="s">
        <v>5722</v>
      </c>
      <c r="C2972" s="357" t="s">
        <v>129</v>
      </c>
      <c r="D2972" s="357" t="s">
        <v>350</v>
      </c>
      <c r="E2972" s="353">
        <v>76.47</v>
      </c>
      <c r="F2972" s="77"/>
    </row>
    <row r="2973" spans="1:6" ht="13.5">
      <c r="A2973" s="353">
        <v>98273</v>
      </c>
      <c r="B2973" s="357" t="s">
        <v>5723</v>
      </c>
      <c r="C2973" s="357" t="s">
        <v>129</v>
      </c>
      <c r="D2973" s="357" t="s">
        <v>350</v>
      </c>
      <c r="E2973" s="353">
        <v>1.49</v>
      </c>
      <c r="F2973" s="77"/>
    </row>
    <row r="2974" spans="1:6" ht="13.5">
      <c r="A2974" s="353">
        <v>98274</v>
      </c>
      <c r="B2974" s="357" t="s">
        <v>5724</v>
      </c>
      <c r="C2974" s="357" t="s">
        <v>129</v>
      </c>
      <c r="D2974" s="357" t="s">
        <v>350</v>
      </c>
      <c r="E2974" s="353">
        <v>1.96</v>
      </c>
      <c r="F2974" s="77"/>
    </row>
    <row r="2975" spans="1:6" ht="13.5">
      <c r="A2975" s="353">
        <v>98275</v>
      </c>
      <c r="B2975" s="357" t="s">
        <v>5725</v>
      </c>
      <c r="C2975" s="357" t="s">
        <v>129</v>
      </c>
      <c r="D2975" s="357" t="s">
        <v>350</v>
      </c>
      <c r="E2975" s="353">
        <v>2.2400000000000002</v>
      </c>
      <c r="F2975" s="77"/>
    </row>
    <row r="2976" spans="1:6" ht="13.5">
      <c r="A2976" s="353">
        <v>98276</v>
      </c>
      <c r="B2976" s="357" t="s">
        <v>5726</v>
      </c>
      <c r="C2976" s="357" t="s">
        <v>129</v>
      </c>
      <c r="D2976" s="357" t="s">
        <v>350</v>
      </c>
      <c r="E2976" s="353">
        <v>4.7699999999999996</v>
      </c>
      <c r="F2976" s="77"/>
    </row>
    <row r="2977" spans="1:6" ht="13.5">
      <c r="A2977" s="353">
        <v>98277</v>
      </c>
      <c r="B2977" s="357" t="s">
        <v>5727</v>
      </c>
      <c r="C2977" s="357" t="s">
        <v>129</v>
      </c>
      <c r="D2977" s="357" t="s">
        <v>350</v>
      </c>
      <c r="E2977" s="353">
        <v>8.68</v>
      </c>
      <c r="F2977" s="77"/>
    </row>
    <row r="2978" spans="1:6" ht="13.5">
      <c r="A2978" s="353">
        <v>98278</v>
      </c>
      <c r="B2978" s="357" t="s">
        <v>5728</v>
      </c>
      <c r="C2978" s="357" t="s">
        <v>129</v>
      </c>
      <c r="D2978" s="357" t="s">
        <v>350</v>
      </c>
      <c r="E2978" s="353">
        <v>11.62</v>
      </c>
      <c r="F2978" s="77"/>
    </row>
    <row r="2979" spans="1:6" ht="13.5">
      <c r="A2979" s="353">
        <v>98279</v>
      </c>
      <c r="B2979" s="357" t="s">
        <v>5729</v>
      </c>
      <c r="C2979" s="357" t="s">
        <v>129</v>
      </c>
      <c r="D2979" s="357" t="s">
        <v>350</v>
      </c>
      <c r="E2979" s="353">
        <v>19.64</v>
      </c>
      <c r="F2979" s="77"/>
    </row>
    <row r="2980" spans="1:6" ht="13.5">
      <c r="A2980" s="353">
        <v>98280</v>
      </c>
      <c r="B2980" s="357" t="s">
        <v>5730</v>
      </c>
      <c r="C2980" s="357" t="s">
        <v>129</v>
      </c>
      <c r="D2980" s="357" t="s">
        <v>350</v>
      </c>
      <c r="E2980" s="353">
        <v>5.04</v>
      </c>
      <c r="F2980" s="77"/>
    </row>
    <row r="2981" spans="1:6" ht="13.5">
      <c r="A2981" s="353">
        <v>98281</v>
      </c>
      <c r="B2981" s="357" t="s">
        <v>5731</v>
      </c>
      <c r="C2981" s="357" t="s">
        <v>129</v>
      </c>
      <c r="D2981" s="357" t="s">
        <v>350</v>
      </c>
      <c r="E2981" s="353">
        <v>5.4</v>
      </c>
      <c r="F2981" s="77"/>
    </row>
    <row r="2982" spans="1:6" ht="13.5">
      <c r="A2982" s="353">
        <v>98282</v>
      </c>
      <c r="B2982" s="357" t="s">
        <v>5732</v>
      </c>
      <c r="C2982" s="357" t="s">
        <v>129</v>
      </c>
      <c r="D2982" s="357" t="s">
        <v>350</v>
      </c>
      <c r="E2982" s="353">
        <v>5.82</v>
      </c>
      <c r="F2982" s="77"/>
    </row>
    <row r="2983" spans="1:6" ht="13.5">
      <c r="A2983" s="353">
        <v>98283</v>
      </c>
      <c r="B2983" s="357" t="s">
        <v>5733</v>
      </c>
      <c r="C2983" s="357" t="s">
        <v>129</v>
      </c>
      <c r="D2983" s="357" t="s">
        <v>350</v>
      </c>
      <c r="E2983" s="353">
        <v>6.14</v>
      </c>
      <c r="F2983" s="77"/>
    </row>
    <row r="2984" spans="1:6" ht="13.5">
      <c r="A2984" s="353">
        <v>98284</v>
      </c>
      <c r="B2984" s="357" t="s">
        <v>5734</v>
      </c>
      <c r="C2984" s="357" t="s">
        <v>129</v>
      </c>
      <c r="D2984" s="357" t="s">
        <v>350</v>
      </c>
      <c r="E2984" s="353">
        <v>6.62</v>
      </c>
      <c r="F2984" s="77"/>
    </row>
    <row r="2985" spans="1:6" ht="13.5">
      <c r="A2985" s="353">
        <v>98285</v>
      </c>
      <c r="B2985" s="357" t="s">
        <v>5735</v>
      </c>
      <c r="C2985" s="357" t="s">
        <v>129</v>
      </c>
      <c r="D2985" s="357" t="s">
        <v>350</v>
      </c>
      <c r="E2985" s="353">
        <v>6.91</v>
      </c>
      <c r="F2985" s="77"/>
    </row>
    <row r="2986" spans="1:6" ht="13.5">
      <c r="A2986" s="353">
        <v>98286</v>
      </c>
      <c r="B2986" s="357" t="s">
        <v>5736</v>
      </c>
      <c r="C2986" s="357" t="s">
        <v>129</v>
      </c>
      <c r="D2986" s="357" t="s">
        <v>350</v>
      </c>
      <c r="E2986" s="353">
        <v>9.44</v>
      </c>
      <c r="F2986" s="77"/>
    </row>
    <row r="2987" spans="1:6" ht="13.5">
      <c r="A2987" s="353">
        <v>98287</v>
      </c>
      <c r="B2987" s="357" t="s">
        <v>5737</v>
      </c>
      <c r="C2987" s="357" t="s">
        <v>129</v>
      </c>
      <c r="D2987" s="357" t="s">
        <v>350</v>
      </c>
      <c r="E2987" s="353">
        <v>0.84</v>
      </c>
      <c r="F2987" s="77"/>
    </row>
    <row r="2988" spans="1:6" ht="13.5">
      <c r="A2988" s="353">
        <v>98288</v>
      </c>
      <c r="B2988" s="357" t="s">
        <v>5738</v>
      </c>
      <c r="C2988" s="357" t="s">
        <v>129</v>
      </c>
      <c r="D2988" s="357" t="s">
        <v>350</v>
      </c>
      <c r="E2988" s="353">
        <v>1.19</v>
      </c>
      <c r="F2988" s="77"/>
    </row>
    <row r="2989" spans="1:6" ht="13.5">
      <c r="A2989" s="353">
        <v>98289</v>
      </c>
      <c r="B2989" s="357" t="s">
        <v>5739</v>
      </c>
      <c r="C2989" s="357" t="s">
        <v>129</v>
      </c>
      <c r="D2989" s="357" t="s">
        <v>350</v>
      </c>
      <c r="E2989" s="353">
        <v>1.62</v>
      </c>
      <c r="F2989" s="77"/>
    </row>
    <row r="2990" spans="1:6" ht="13.5">
      <c r="A2990" s="353">
        <v>98290</v>
      </c>
      <c r="B2990" s="357" t="s">
        <v>5740</v>
      </c>
      <c r="C2990" s="357" t="s">
        <v>129</v>
      </c>
      <c r="D2990" s="357" t="s">
        <v>350</v>
      </c>
      <c r="E2990" s="353">
        <v>1.95</v>
      </c>
      <c r="F2990" s="77"/>
    </row>
    <row r="2991" spans="1:6" ht="13.5">
      <c r="A2991" s="353">
        <v>98291</v>
      </c>
      <c r="B2991" s="357" t="s">
        <v>5741</v>
      </c>
      <c r="C2991" s="357" t="s">
        <v>129</v>
      </c>
      <c r="D2991" s="357" t="s">
        <v>350</v>
      </c>
      <c r="E2991" s="353">
        <v>2.42</v>
      </c>
      <c r="F2991" s="77"/>
    </row>
    <row r="2992" spans="1:6" ht="13.5">
      <c r="A2992" s="353">
        <v>98292</v>
      </c>
      <c r="B2992" s="357" t="s">
        <v>5742</v>
      </c>
      <c r="C2992" s="357" t="s">
        <v>129</v>
      </c>
      <c r="D2992" s="357" t="s">
        <v>350</v>
      </c>
      <c r="E2992" s="353">
        <v>2.72</v>
      </c>
      <c r="F2992" s="77"/>
    </row>
    <row r="2993" spans="1:6" ht="13.5">
      <c r="A2993" s="353">
        <v>98293</v>
      </c>
      <c r="B2993" s="357" t="s">
        <v>5743</v>
      </c>
      <c r="C2993" s="357" t="s">
        <v>129</v>
      </c>
      <c r="D2993" s="357" t="s">
        <v>350</v>
      </c>
      <c r="E2993" s="353">
        <v>5.23</v>
      </c>
      <c r="F2993" s="77"/>
    </row>
    <row r="2994" spans="1:6" ht="13.5">
      <c r="A2994" s="353">
        <v>98400</v>
      </c>
      <c r="B2994" s="357" t="s">
        <v>5744</v>
      </c>
      <c r="C2994" s="357" t="s">
        <v>129</v>
      </c>
      <c r="D2994" s="357" t="s">
        <v>350</v>
      </c>
      <c r="E2994" s="353">
        <v>7.92</v>
      </c>
      <c r="F2994" s="77"/>
    </row>
    <row r="2995" spans="1:6" ht="13.5">
      <c r="A2995" s="353">
        <v>98401</v>
      </c>
      <c r="B2995" s="357" t="s">
        <v>5745</v>
      </c>
      <c r="C2995" s="357" t="s">
        <v>129</v>
      </c>
      <c r="D2995" s="357" t="s">
        <v>350</v>
      </c>
      <c r="E2995" s="353">
        <v>11.92</v>
      </c>
      <c r="F2995" s="77"/>
    </row>
    <row r="2996" spans="1:6" ht="13.5">
      <c r="A2996" s="353">
        <v>98402</v>
      </c>
      <c r="B2996" s="357" t="s">
        <v>5746</v>
      </c>
      <c r="C2996" s="357" t="s">
        <v>129</v>
      </c>
      <c r="D2996" s="357" t="s">
        <v>350</v>
      </c>
      <c r="E2996" s="353">
        <v>15.25</v>
      </c>
      <c r="F2996" s="77"/>
    </row>
    <row r="2997" spans="1:6" ht="13.5">
      <c r="A2997" s="353">
        <v>98397</v>
      </c>
      <c r="B2997" s="357" t="s">
        <v>5747</v>
      </c>
      <c r="C2997" s="357" t="s">
        <v>132</v>
      </c>
      <c r="D2997" s="357" t="s">
        <v>350</v>
      </c>
      <c r="E2997" s="353">
        <v>6.92</v>
      </c>
      <c r="F2997" s="77"/>
    </row>
    <row r="2998" spans="1:6" ht="13.5">
      <c r="A2998" s="353" t="s">
        <v>6534</v>
      </c>
      <c r="B2998" s="357" t="s">
        <v>2833</v>
      </c>
      <c r="C2998" s="357" t="s">
        <v>130</v>
      </c>
      <c r="D2998" s="357" t="s">
        <v>270</v>
      </c>
      <c r="E2998" s="353">
        <v>5098.04</v>
      </c>
      <c r="F2998" s="77"/>
    </row>
    <row r="2999" spans="1:6" ht="13.5">
      <c r="A2999" s="353">
        <v>85120</v>
      </c>
      <c r="B2999" s="357" t="s">
        <v>2834</v>
      </c>
      <c r="C2999" s="357" t="s">
        <v>130</v>
      </c>
      <c r="D2999" s="357" t="s">
        <v>270</v>
      </c>
      <c r="E2999" s="353">
        <v>122.2</v>
      </c>
      <c r="F2999" s="77"/>
    </row>
    <row r="3000" spans="1:6" ht="13.5">
      <c r="A3000" s="353">
        <v>83486</v>
      </c>
      <c r="B3000" s="357" t="s">
        <v>2835</v>
      </c>
      <c r="C3000" s="357" t="s">
        <v>130</v>
      </c>
      <c r="D3000" s="357" t="s">
        <v>350</v>
      </c>
      <c r="E3000" s="353">
        <v>1549.76</v>
      </c>
      <c r="F3000" s="77"/>
    </row>
    <row r="3001" spans="1:6" ht="13.5">
      <c r="A3001" s="353">
        <v>83643</v>
      </c>
      <c r="B3001" s="357" t="s">
        <v>2836</v>
      </c>
      <c r="C3001" s="357" t="s">
        <v>130</v>
      </c>
      <c r="D3001" s="357" t="s">
        <v>270</v>
      </c>
      <c r="E3001" s="353">
        <v>3224.04</v>
      </c>
      <c r="F3001" s="77"/>
    </row>
    <row r="3002" spans="1:6" ht="13.5">
      <c r="A3002" s="353">
        <v>83644</v>
      </c>
      <c r="B3002" s="357" t="s">
        <v>2837</v>
      </c>
      <c r="C3002" s="357" t="s">
        <v>130</v>
      </c>
      <c r="D3002" s="357" t="s">
        <v>350</v>
      </c>
      <c r="E3002" s="353">
        <v>6996.72</v>
      </c>
      <c r="F3002" s="77"/>
    </row>
    <row r="3003" spans="1:6" ht="13.5">
      <c r="A3003" s="353">
        <v>83645</v>
      </c>
      <c r="B3003" s="357" t="s">
        <v>2838</v>
      </c>
      <c r="C3003" s="357" t="s">
        <v>130</v>
      </c>
      <c r="D3003" s="357" t="s">
        <v>350</v>
      </c>
      <c r="E3003" s="353">
        <v>2153.9699999999998</v>
      </c>
      <c r="F3003" s="77"/>
    </row>
    <row r="3004" spans="1:6" ht="13.5">
      <c r="A3004" s="353">
        <v>83646</v>
      </c>
      <c r="B3004" s="357" t="s">
        <v>2839</v>
      </c>
      <c r="C3004" s="357" t="s">
        <v>130</v>
      </c>
      <c r="D3004" s="357" t="s">
        <v>350</v>
      </c>
      <c r="E3004" s="353">
        <v>2516.8000000000002</v>
      </c>
      <c r="F3004" s="77"/>
    </row>
    <row r="3005" spans="1:6" ht="13.5">
      <c r="A3005" s="353">
        <v>83647</v>
      </c>
      <c r="B3005" s="357" t="s">
        <v>2840</v>
      </c>
      <c r="C3005" s="357" t="s">
        <v>130</v>
      </c>
      <c r="D3005" s="357" t="s">
        <v>350</v>
      </c>
      <c r="E3005" s="353">
        <v>1610.99</v>
      </c>
      <c r="F3005" s="77"/>
    </row>
    <row r="3006" spans="1:6" ht="13.5">
      <c r="A3006" s="353">
        <v>83648</v>
      </c>
      <c r="B3006" s="357" t="s">
        <v>2841</v>
      </c>
      <c r="C3006" s="357" t="s">
        <v>130</v>
      </c>
      <c r="D3006" s="357" t="s">
        <v>350</v>
      </c>
      <c r="E3006" s="353">
        <v>997.56</v>
      </c>
      <c r="F3006" s="77"/>
    </row>
    <row r="3007" spans="1:6" ht="13.5">
      <c r="A3007" s="353">
        <v>83649</v>
      </c>
      <c r="B3007" s="357" t="s">
        <v>2842</v>
      </c>
      <c r="C3007" s="357" t="s">
        <v>130</v>
      </c>
      <c r="D3007" s="357" t="s">
        <v>270</v>
      </c>
      <c r="E3007" s="353">
        <v>5739.17</v>
      </c>
      <c r="F3007" s="77"/>
    </row>
    <row r="3008" spans="1:6" ht="13.5">
      <c r="A3008" s="353">
        <v>83650</v>
      </c>
      <c r="B3008" s="357" t="s">
        <v>2843</v>
      </c>
      <c r="C3008" s="357" t="s">
        <v>130</v>
      </c>
      <c r="D3008" s="357" t="s">
        <v>270</v>
      </c>
      <c r="E3008" s="353">
        <v>4653.21</v>
      </c>
      <c r="F3008" s="77"/>
    </row>
    <row r="3009" spans="1:6" ht="13.5">
      <c r="A3009" s="353">
        <v>98294</v>
      </c>
      <c r="B3009" s="357" t="s">
        <v>5748</v>
      </c>
      <c r="C3009" s="357" t="s">
        <v>129</v>
      </c>
      <c r="D3009" s="357" t="s">
        <v>270</v>
      </c>
      <c r="E3009" s="353">
        <v>2.04</v>
      </c>
      <c r="F3009" s="77"/>
    </row>
    <row r="3010" spans="1:6" ht="13.5">
      <c r="A3010" s="353">
        <v>98295</v>
      </c>
      <c r="B3010" s="357" t="s">
        <v>5749</v>
      </c>
      <c r="C3010" s="357" t="s">
        <v>129</v>
      </c>
      <c r="D3010" s="357" t="s">
        <v>270</v>
      </c>
      <c r="E3010" s="353">
        <v>1.57</v>
      </c>
      <c r="F3010" s="77"/>
    </row>
    <row r="3011" spans="1:6" ht="13.5">
      <c r="A3011" s="353">
        <v>98296</v>
      </c>
      <c r="B3011" s="357" t="s">
        <v>5750</v>
      </c>
      <c r="C3011" s="357" t="s">
        <v>129</v>
      </c>
      <c r="D3011" s="357" t="s">
        <v>270</v>
      </c>
      <c r="E3011" s="353">
        <v>3.13</v>
      </c>
      <c r="F3011" s="77"/>
    </row>
    <row r="3012" spans="1:6" ht="13.5">
      <c r="A3012" s="353">
        <v>98297</v>
      </c>
      <c r="B3012" s="357" t="s">
        <v>5751</v>
      </c>
      <c r="C3012" s="357" t="s">
        <v>129</v>
      </c>
      <c r="D3012" s="357" t="s">
        <v>270</v>
      </c>
      <c r="E3012" s="353">
        <v>2.37</v>
      </c>
      <c r="F3012" s="77"/>
    </row>
    <row r="3013" spans="1:6" ht="13.5">
      <c r="A3013" s="353">
        <v>98301</v>
      </c>
      <c r="B3013" s="357" t="s">
        <v>5752</v>
      </c>
      <c r="C3013" s="357" t="s">
        <v>130</v>
      </c>
      <c r="D3013" s="357" t="s">
        <v>270</v>
      </c>
      <c r="E3013" s="353">
        <v>438.43</v>
      </c>
      <c r="F3013" s="77"/>
    </row>
    <row r="3014" spans="1:6" ht="13.5">
      <c r="A3014" s="353">
        <v>98302</v>
      </c>
      <c r="B3014" s="357" t="s">
        <v>5753</v>
      </c>
      <c r="C3014" s="357" t="s">
        <v>130</v>
      </c>
      <c r="D3014" s="357" t="s">
        <v>270</v>
      </c>
      <c r="E3014" s="353">
        <v>608.17999999999995</v>
      </c>
      <c r="F3014" s="77"/>
    </row>
    <row r="3015" spans="1:6" ht="13.5">
      <c r="A3015" s="353">
        <v>98304</v>
      </c>
      <c r="B3015" s="357" t="s">
        <v>5754</v>
      </c>
      <c r="C3015" s="357" t="s">
        <v>130</v>
      </c>
      <c r="D3015" s="357" t="s">
        <v>270</v>
      </c>
      <c r="E3015" s="353">
        <v>954.3</v>
      </c>
      <c r="F3015" s="77"/>
    </row>
    <row r="3016" spans="1:6" ht="13.5">
      <c r="A3016" s="353">
        <v>98307</v>
      </c>
      <c r="B3016" s="357" t="s">
        <v>5755</v>
      </c>
      <c r="C3016" s="357" t="s">
        <v>130</v>
      </c>
      <c r="D3016" s="357" t="s">
        <v>350</v>
      </c>
      <c r="E3016" s="353">
        <v>38.1</v>
      </c>
      <c r="F3016" s="77"/>
    </row>
    <row r="3017" spans="1:6" ht="13.5">
      <c r="A3017" s="353">
        <v>98308</v>
      </c>
      <c r="B3017" s="357" t="s">
        <v>5756</v>
      </c>
      <c r="C3017" s="357" t="s">
        <v>130</v>
      </c>
      <c r="D3017" s="357" t="s">
        <v>350</v>
      </c>
      <c r="E3017" s="353">
        <v>24.61</v>
      </c>
      <c r="F3017" s="77"/>
    </row>
    <row r="3018" spans="1:6" ht="13.5">
      <c r="A3018" s="353">
        <v>98593</v>
      </c>
      <c r="B3018" s="357" t="s">
        <v>6010</v>
      </c>
      <c r="C3018" s="357" t="s">
        <v>130</v>
      </c>
      <c r="D3018" s="357" t="s">
        <v>270</v>
      </c>
      <c r="E3018" s="353">
        <v>751.55</v>
      </c>
      <c r="F3018" s="77"/>
    </row>
    <row r="3019" spans="1:6" ht="13.5">
      <c r="A3019" s="353">
        <v>89355</v>
      </c>
      <c r="B3019" s="357" t="s">
        <v>2844</v>
      </c>
      <c r="C3019" s="357" t="s">
        <v>129</v>
      </c>
      <c r="D3019" s="357" t="s">
        <v>350</v>
      </c>
      <c r="E3019" s="353">
        <v>12.87</v>
      </c>
      <c r="F3019" s="77"/>
    </row>
    <row r="3020" spans="1:6" ht="13.5">
      <c r="A3020" s="353">
        <v>89356</v>
      </c>
      <c r="B3020" s="357" t="s">
        <v>2845</v>
      </c>
      <c r="C3020" s="357" t="s">
        <v>129</v>
      </c>
      <c r="D3020" s="357" t="s">
        <v>350</v>
      </c>
      <c r="E3020" s="353">
        <v>15.15</v>
      </c>
      <c r="F3020" s="77"/>
    </row>
    <row r="3021" spans="1:6" ht="13.5">
      <c r="A3021" s="353">
        <v>89357</v>
      </c>
      <c r="B3021" s="357" t="s">
        <v>2846</v>
      </c>
      <c r="C3021" s="357" t="s">
        <v>129</v>
      </c>
      <c r="D3021" s="357" t="s">
        <v>350</v>
      </c>
      <c r="E3021" s="353">
        <v>20.82</v>
      </c>
      <c r="F3021" s="77"/>
    </row>
    <row r="3022" spans="1:6" ht="13.5">
      <c r="A3022" s="353">
        <v>89401</v>
      </c>
      <c r="B3022" s="357" t="s">
        <v>2847</v>
      </c>
      <c r="C3022" s="357" t="s">
        <v>129</v>
      </c>
      <c r="D3022" s="357" t="s">
        <v>350</v>
      </c>
      <c r="E3022" s="353">
        <v>5.31</v>
      </c>
      <c r="F3022" s="77"/>
    </row>
    <row r="3023" spans="1:6" ht="13.5">
      <c r="A3023" s="353">
        <v>89402</v>
      </c>
      <c r="B3023" s="357" t="s">
        <v>2848</v>
      </c>
      <c r="C3023" s="357" t="s">
        <v>129</v>
      </c>
      <c r="D3023" s="357" t="s">
        <v>350</v>
      </c>
      <c r="E3023" s="353">
        <v>6.46</v>
      </c>
      <c r="F3023" s="77"/>
    </row>
    <row r="3024" spans="1:6" ht="13.5">
      <c r="A3024" s="353">
        <v>89403</v>
      </c>
      <c r="B3024" s="357" t="s">
        <v>2849</v>
      </c>
      <c r="C3024" s="357" t="s">
        <v>129</v>
      </c>
      <c r="D3024" s="357" t="s">
        <v>350</v>
      </c>
      <c r="E3024" s="353">
        <v>10.41</v>
      </c>
      <c r="F3024" s="77"/>
    </row>
    <row r="3025" spans="1:6" ht="13.5">
      <c r="A3025" s="353">
        <v>89446</v>
      </c>
      <c r="B3025" s="357" t="s">
        <v>2850</v>
      </c>
      <c r="C3025" s="357" t="s">
        <v>129</v>
      </c>
      <c r="D3025" s="357" t="s">
        <v>350</v>
      </c>
      <c r="E3025" s="353">
        <v>3.15</v>
      </c>
      <c r="F3025" s="77"/>
    </row>
    <row r="3026" spans="1:6" ht="13.5">
      <c r="A3026" s="353">
        <v>89447</v>
      </c>
      <c r="B3026" s="357" t="s">
        <v>2851</v>
      </c>
      <c r="C3026" s="357" t="s">
        <v>129</v>
      </c>
      <c r="D3026" s="357" t="s">
        <v>350</v>
      </c>
      <c r="E3026" s="353">
        <v>6.53</v>
      </c>
      <c r="F3026" s="77"/>
    </row>
    <row r="3027" spans="1:6" ht="13.5">
      <c r="A3027" s="353">
        <v>89448</v>
      </c>
      <c r="B3027" s="357" t="s">
        <v>2852</v>
      </c>
      <c r="C3027" s="357" t="s">
        <v>129</v>
      </c>
      <c r="D3027" s="357" t="s">
        <v>350</v>
      </c>
      <c r="E3027" s="353">
        <v>9.3699999999999992</v>
      </c>
      <c r="F3027" s="77"/>
    </row>
    <row r="3028" spans="1:6" ht="13.5">
      <c r="A3028" s="353">
        <v>89449</v>
      </c>
      <c r="B3028" s="357" t="s">
        <v>2853</v>
      </c>
      <c r="C3028" s="357" t="s">
        <v>129</v>
      </c>
      <c r="D3028" s="357" t="s">
        <v>350</v>
      </c>
      <c r="E3028" s="353">
        <v>10.78</v>
      </c>
      <c r="F3028" s="77"/>
    </row>
    <row r="3029" spans="1:6" ht="13.5">
      <c r="A3029" s="353">
        <v>89450</v>
      </c>
      <c r="B3029" s="357" t="s">
        <v>2854</v>
      </c>
      <c r="C3029" s="357" t="s">
        <v>129</v>
      </c>
      <c r="D3029" s="357" t="s">
        <v>350</v>
      </c>
      <c r="E3029" s="353">
        <v>17.690000000000001</v>
      </c>
      <c r="F3029" s="77"/>
    </row>
    <row r="3030" spans="1:6" ht="13.5">
      <c r="A3030" s="353">
        <v>89451</v>
      </c>
      <c r="B3030" s="357" t="s">
        <v>2855</v>
      </c>
      <c r="C3030" s="357" t="s">
        <v>129</v>
      </c>
      <c r="D3030" s="357" t="s">
        <v>350</v>
      </c>
      <c r="E3030" s="353">
        <v>29.14</v>
      </c>
      <c r="F3030" s="77"/>
    </row>
    <row r="3031" spans="1:6" ht="13.5">
      <c r="A3031" s="353">
        <v>89452</v>
      </c>
      <c r="B3031" s="357" t="s">
        <v>2856</v>
      </c>
      <c r="C3031" s="357" t="s">
        <v>129</v>
      </c>
      <c r="D3031" s="357" t="s">
        <v>350</v>
      </c>
      <c r="E3031" s="353">
        <v>36.24</v>
      </c>
      <c r="F3031" s="77"/>
    </row>
    <row r="3032" spans="1:6" ht="13.5">
      <c r="A3032" s="353">
        <v>89508</v>
      </c>
      <c r="B3032" s="357" t="s">
        <v>2857</v>
      </c>
      <c r="C3032" s="357" t="s">
        <v>129</v>
      </c>
      <c r="D3032" s="357" t="s">
        <v>350</v>
      </c>
      <c r="E3032" s="353">
        <v>13.17</v>
      </c>
      <c r="F3032" s="77"/>
    </row>
    <row r="3033" spans="1:6" ht="13.5">
      <c r="A3033" s="353">
        <v>89509</v>
      </c>
      <c r="B3033" s="357" t="s">
        <v>2858</v>
      </c>
      <c r="C3033" s="357" t="s">
        <v>129</v>
      </c>
      <c r="D3033" s="357" t="s">
        <v>350</v>
      </c>
      <c r="E3033" s="353">
        <v>17.61</v>
      </c>
      <c r="F3033" s="77"/>
    </row>
    <row r="3034" spans="1:6" ht="13.5">
      <c r="A3034" s="353">
        <v>89511</v>
      </c>
      <c r="B3034" s="357" t="s">
        <v>2859</v>
      </c>
      <c r="C3034" s="357" t="s">
        <v>129</v>
      </c>
      <c r="D3034" s="357" t="s">
        <v>350</v>
      </c>
      <c r="E3034" s="353">
        <v>25.91</v>
      </c>
      <c r="F3034" s="77"/>
    </row>
    <row r="3035" spans="1:6" ht="13.5">
      <c r="A3035" s="353">
        <v>89512</v>
      </c>
      <c r="B3035" s="357" t="s">
        <v>2860</v>
      </c>
      <c r="C3035" s="357" t="s">
        <v>129</v>
      </c>
      <c r="D3035" s="357" t="s">
        <v>350</v>
      </c>
      <c r="E3035" s="353">
        <v>40.58</v>
      </c>
      <c r="F3035" s="77"/>
    </row>
    <row r="3036" spans="1:6" ht="13.5">
      <c r="A3036" s="353">
        <v>89576</v>
      </c>
      <c r="B3036" s="357" t="s">
        <v>2861</v>
      </c>
      <c r="C3036" s="357" t="s">
        <v>129</v>
      </c>
      <c r="D3036" s="357" t="s">
        <v>350</v>
      </c>
      <c r="E3036" s="353">
        <v>15.03</v>
      </c>
      <c r="F3036" s="77"/>
    </row>
    <row r="3037" spans="1:6" ht="13.5">
      <c r="A3037" s="353">
        <v>89578</v>
      </c>
      <c r="B3037" s="357" t="s">
        <v>2862</v>
      </c>
      <c r="C3037" s="357" t="s">
        <v>129</v>
      </c>
      <c r="D3037" s="357" t="s">
        <v>350</v>
      </c>
      <c r="E3037" s="353">
        <v>25.87</v>
      </c>
      <c r="F3037" s="77"/>
    </row>
    <row r="3038" spans="1:6" ht="13.5">
      <c r="A3038" s="353">
        <v>89580</v>
      </c>
      <c r="B3038" s="357" t="s">
        <v>2863</v>
      </c>
      <c r="C3038" s="357" t="s">
        <v>129</v>
      </c>
      <c r="D3038" s="357" t="s">
        <v>350</v>
      </c>
      <c r="E3038" s="353">
        <v>50.78</v>
      </c>
      <c r="F3038" s="77"/>
    </row>
    <row r="3039" spans="1:6" ht="13.5">
      <c r="A3039" s="353">
        <v>89633</v>
      </c>
      <c r="B3039" s="357" t="s">
        <v>2864</v>
      </c>
      <c r="C3039" s="357" t="s">
        <v>129</v>
      </c>
      <c r="D3039" s="357" t="s">
        <v>350</v>
      </c>
      <c r="E3039" s="353">
        <v>16.059999999999999</v>
      </c>
      <c r="F3039" s="77"/>
    </row>
    <row r="3040" spans="1:6" ht="13.5">
      <c r="A3040" s="353">
        <v>89634</v>
      </c>
      <c r="B3040" s="357" t="s">
        <v>2865</v>
      </c>
      <c r="C3040" s="357" t="s">
        <v>129</v>
      </c>
      <c r="D3040" s="357" t="s">
        <v>350</v>
      </c>
      <c r="E3040" s="353">
        <v>23.93</v>
      </c>
      <c r="F3040" s="77"/>
    </row>
    <row r="3041" spans="1:6" ht="13.5">
      <c r="A3041" s="353">
        <v>89635</v>
      </c>
      <c r="B3041" s="357" t="s">
        <v>2866</v>
      </c>
      <c r="C3041" s="357" t="s">
        <v>129</v>
      </c>
      <c r="D3041" s="357" t="s">
        <v>350</v>
      </c>
      <c r="E3041" s="353">
        <v>33.57</v>
      </c>
      <c r="F3041" s="77"/>
    </row>
    <row r="3042" spans="1:6" ht="13.5">
      <c r="A3042" s="353">
        <v>89636</v>
      </c>
      <c r="B3042" s="357" t="s">
        <v>2867</v>
      </c>
      <c r="C3042" s="357" t="s">
        <v>129</v>
      </c>
      <c r="D3042" s="357" t="s">
        <v>350</v>
      </c>
      <c r="E3042" s="353">
        <v>40.770000000000003</v>
      </c>
      <c r="F3042" s="77"/>
    </row>
    <row r="3043" spans="1:6" ht="13.5">
      <c r="A3043" s="353">
        <v>89711</v>
      </c>
      <c r="B3043" s="357" t="s">
        <v>2868</v>
      </c>
      <c r="C3043" s="357" t="s">
        <v>129</v>
      </c>
      <c r="D3043" s="357" t="s">
        <v>350</v>
      </c>
      <c r="E3043" s="353">
        <v>13.39</v>
      </c>
      <c r="F3043" s="77"/>
    </row>
    <row r="3044" spans="1:6" ht="13.5">
      <c r="A3044" s="353">
        <v>89712</v>
      </c>
      <c r="B3044" s="357" t="s">
        <v>2869</v>
      </c>
      <c r="C3044" s="357" t="s">
        <v>129</v>
      </c>
      <c r="D3044" s="357" t="s">
        <v>350</v>
      </c>
      <c r="E3044" s="353">
        <v>19.27</v>
      </c>
      <c r="F3044" s="77"/>
    </row>
    <row r="3045" spans="1:6" ht="13.5">
      <c r="A3045" s="353">
        <v>89713</v>
      </c>
      <c r="B3045" s="357" t="s">
        <v>2870</v>
      </c>
      <c r="C3045" s="357" t="s">
        <v>129</v>
      </c>
      <c r="D3045" s="357" t="s">
        <v>350</v>
      </c>
      <c r="E3045" s="353">
        <v>28.99</v>
      </c>
      <c r="F3045" s="77"/>
    </row>
    <row r="3046" spans="1:6" ht="13.5">
      <c r="A3046" s="353">
        <v>89714</v>
      </c>
      <c r="B3046" s="357" t="s">
        <v>2871</v>
      </c>
      <c r="C3046" s="357" t="s">
        <v>129</v>
      </c>
      <c r="D3046" s="357" t="s">
        <v>350</v>
      </c>
      <c r="E3046" s="353">
        <v>37.21</v>
      </c>
      <c r="F3046" s="77"/>
    </row>
    <row r="3047" spans="1:6" ht="13.5">
      <c r="A3047" s="353">
        <v>89716</v>
      </c>
      <c r="B3047" s="357" t="s">
        <v>2872</v>
      </c>
      <c r="C3047" s="357" t="s">
        <v>129</v>
      </c>
      <c r="D3047" s="357" t="s">
        <v>350</v>
      </c>
      <c r="E3047" s="353">
        <v>16.010000000000002</v>
      </c>
      <c r="F3047" s="77"/>
    </row>
    <row r="3048" spans="1:6" ht="13.5">
      <c r="A3048" s="353">
        <v>89717</v>
      </c>
      <c r="B3048" s="357" t="s">
        <v>2873</v>
      </c>
      <c r="C3048" s="357" t="s">
        <v>129</v>
      </c>
      <c r="D3048" s="357" t="s">
        <v>350</v>
      </c>
      <c r="E3048" s="353">
        <v>24.25</v>
      </c>
      <c r="F3048" s="77"/>
    </row>
    <row r="3049" spans="1:6" ht="13.5">
      <c r="A3049" s="353">
        <v>89770</v>
      </c>
      <c r="B3049" s="357" t="s">
        <v>2874</v>
      </c>
      <c r="C3049" s="357" t="s">
        <v>129</v>
      </c>
      <c r="D3049" s="357" t="s">
        <v>350</v>
      </c>
      <c r="E3049" s="353">
        <v>25.66</v>
      </c>
      <c r="F3049" s="77"/>
    </row>
    <row r="3050" spans="1:6" ht="13.5">
      <c r="A3050" s="353">
        <v>89771</v>
      </c>
      <c r="B3050" s="357" t="s">
        <v>2875</v>
      </c>
      <c r="C3050" s="357" t="s">
        <v>129</v>
      </c>
      <c r="D3050" s="357" t="s">
        <v>350</v>
      </c>
      <c r="E3050" s="353">
        <v>35.049999999999997</v>
      </c>
      <c r="F3050" s="77"/>
    </row>
    <row r="3051" spans="1:6" ht="13.5">
      <c r="A3051" s="353">
        <v>89773</v>
      </c>
      <c r="B3051" s="357" t="s">
        <v>2876</v>
      </c>
      <c r="C3051" s="357" t="s">
        <v>129</v>
      </c>
      <c r="D3051" s="357" t="s">
        <v>350</v>
      </c>
      <c r="E3051" s="353">
        <v>81.489999999999995</v>
      </c>
      <c r="F3051" s="77"/>
    </row>
    <row r="3052" spans="1:6" ht="13.5">
      <c r="A3052" s="353">
        <v>89775</v>
      </c>
      <c r="B3052" s="357" t="s">
        <v>2877</v>
      </c>
      <c r="C3052" s="357" t="s">
        <v>129</v>
      </c>
      <c r="D3052" s="357" t="s">
        <v>350</v>
      </c>
      <c r="E3052" s="353">
        <v>128.62</v>
      </c>
      <c r="F3052" s="77"/>
    </row>
    <row r="3053" spans="1:6" ht="13.5">
      <c r="A3053" s="353">
        <v>89798</v>
      </c>
      <c r="B3053" s="357" t="s">
        <v>2878</v>
      </c>
      <c r="C3053" s="357" t="s">
        <v>129</v>
      </c>
      <c r="D3053" s="357" t="s">
        <v>350</v>
      </c>
      <c r="E3053" s="353">
        <v>7.42</v>
      </c>
      <c r="F3053" s="77"/>
    </row>
    <row r="3054" spans="1:6" ht="13.5">
      <c r="A3054" s="353">
        <v>89799</v>
      </c>
      <c r="B3054" s="357" t="s">
        <v>2879</v>
      </c>
      <c r="C3054" s="357" t="s">
        <v>129</v>
      </c>
      <c r="D3054" s="357" t="s">
        <v>350</v>
      </c>
      <c r="E3054" s="353">
        <v>12.26</v>
      </c>
      <c r="F3054" s="77"/>
    </row>
    <row r="3055" spans="1:6" ht="13.5">
      <c r="A3055" s="353">
        <v>89800</v>
      </c>
      <c r="B3055" s="357" t="s">
        <v>2880</v>
      </c>
      <c r="C3055" s="357" t="s">
        <v>129</v>
      </c>
      <c r="D3055" s="357" t="s">
        <v>350</v>
      </c>
      <c r="E3055" s="353">
        <v>15.33</v>
      </c>
      <c r="F3055" s="77"/>
    </row>
    <row r="3056" spans="1:6" ht="13.5">
      <c r="A3056" s="353">
        <v>89848</v>
      </c>
      <c r="B3056" s="357" t="s">
        <v>2881</v>
      </c>
      <c r="C3056" s="357" t="s">
        <v>129</v>
      </c>
      <c r="D3056" s="357" t="s">
        <v>350</v>
      </c>
      <c r="E3056" s="353">
        <v>19.25</v>
      </c>
      <c r="F3056" s="77"/>
    </row>
    <row r="3057" spans="1:6" ht="13.5">
      <c r="A3057" s="353">
        <v>89849</v>
      </c>
      <c r="B3057" s="357" t="s">
        <v>2882</v>
      </c>
      <c r="C3057" s="357" t="s">
        <v>129</v>
      </c>
      <c r="D3057" s="357" t="s">
        <v>350</v>
      </c>
      <c r="E3057" s="353">
        <v>36.81</v>
      </c>
      <c r="F3057" s="77"/>
    </row>
    <row r="3058" spans="1:6" ht="13.5">
      <c r="A3058" s="353">
        <v>89865</v>
      </c>
      <c r="B3058" s="357" t="s">
        <v>2883</v>
      </c>
      <c r="C3058" s="357" t="s">
        <v>129</v>
      </c>
      <c r="D3058" s="357" t="s">
        <v>350</v>
      </c>
      <c r="E3058" s="353">
        <v>9.0299999999999994</v>
      </c>
      <c r="F3058" s="77"/>
    </row>
    <row r="3059" spans="1:6" ht="13.5">
      <c r="A3059" s="353">
        <v>91784</v>
      </c>
      <c r="B3059" s="357" t="s">
        <v>2884</v>
      </c>
      <c r="C3059" s="357" t="s">
        <v>129</v>
      </c>
      <c r="D3059" s="357" t="s">
        <v>350</v>
      </c>
      <c r="E3059" s="353">
        <v>30.01</v>
      </c>
      <c r="F3059" s="77"/>
    </row>
    <row r="3060" spans="1:6" ht="13.5">
      <c r="A3060" s="353">
        <v>91785</v>
      </c>
      <c r="B3060" s="357" t="s">
        <v>2885</v>
      </c>
      <c r="C3060" s="357" t="s">
        <v>129</v>
      </c>
      <c r="D3060" s="357" t="s">
        <v>270</v>
      </c>
      <c r="E3060" s="353">
        <v>29.63</v>
      </c>
      <c r="F3060" s="77"/>
    </row>
    <row r="3061" spans="1:6" ht="13.5">
      <c r="A3061" s="353">
        <v>91786</v>
      </c>
      <c r="B3061" s="357" t="s">
        <v>2886</v>
      </c>
      <c r="C3061" s="357" t="s">
        <v>129</v>
      </c>
      <c r="D3061" s="357" t="s">
        <v>270</v>
      </c>
      <c r="E3061" s="353">
        <v>18.88</v>
      </c>
      <c r="F3061" s="77"/>
    </row>
    <row r="3062" spans="1:6" ht="13.5">
      <c r="A3062" s="353">
        <v>91787</v>
      </c>
      <c r="B3062" s="357" t="s">
        <v>2887</v>
      </c>
      <c r="C3062" s="357" t="s">
        <v>129</v>
      </c>
      <c r="D3062" s="357" t="s">
        <v>270</v>
      </c>
      <c r="E3062" s="353">
        <v>20.12</v>
      </c>
      <c r="F3062" s="77"/>
    </row>
    <row r="3063" spans="1:6" ht="13.5">
      <c r="A3063" s="353">
        <v>91788</v>
      </c>
      <c r="B3063" s="357" t="s">
        <v>2888</v>
      </c>
      <c r="C3063" s="357" t="s">
        <v>129</v>
      </c>
      <c r="D3063" s="357" t="s">
        <v>270</v>
      </c>
      <c r="E3063" s="353">
        <v>26.1</v>
      </c>
      <c r="F3063" s="77"/>
    </row>
    <row r="3064" spans="1:6" ht="13.5">
      <c r="A3064" s="353">
        <v>91789</v>
      </c>
      <c r="B3064" s="357" t="s">
        <v>2889</v>
      </c>
      <c r="C3064" s="357" t="s">
        <v>129</v>
      </c>
      <c r="D3064" s="357" t="s">
        <v>350</v>
      </c>
      <c r="E3064" s="353">
        <v>27.24</v>
      </c>
      <c r="F3064" s="77"/>
    </row>
    <row r="3065" spans="1:6" ht="13.5">
      <c r="A3065" s="353">
        <v>91790</v>
      </c>
      <c r="B3065" s="357" t="s">
        <v>2890</v>
      </c>
      <c r="C3065" s="357" t="s">
        <v>129</v>
      </c>
      <c r="D3065" s="357" t="s">
        <v>270</v>
      </c>
      <c r="E3065" s="353">
        <v>41.83</v>
      </c>
      <c r="F3065" s="77"/>
    </row>
    <row r="3066" spans="1:6" ht="13.5">
      <c r="A3066" s="353">
        <v>91791</v>
      </c>
      <c r="B3066" s="357" t="s">
        <v>2891</v>
      </c>
      <c r="C3066" s="357" t="s">
        <v>129</v>
      </c>
      <c r="D3066" s="357" t="s">
        <v>270</v>
      </c>
      <c r="E3066" s="353">
        <v>54.04</v>
      </c>
      <c r="F3066" s="77"/>
    </row>
    <row r="3067" spans="1:6" ht="13.5">
      <c r="A3067" s="353">
        <v>91792</v>
      </c>
      <c r="B3067" s="357" t="s">
        <v>2892</v>
      </c>
      <c r="C3067" s="357" t="s">
        <v>129</v>
      </c>
      <c r="D3067" s="357" t="s">
        <v>270</v>
      </c>
      <c r="E3067" s="353">
        <v>39.119999999999997</v>
      </c>
      <c r="F3067" s="77"/>
    </row>
    <row r="3068" spans="1:6" ht="13.5">
      <c r="A3068" s="353">
        <v>91793</v>
      </c>
      <c r="B3068" s="357" t="s">
        <v>2893</v>
      </c>
      <c r="C3068" s="357" t="s">
        <v>129</v>
      </c>
      <c r="D3068" s="357" t="s">
        <v>270</v>
      </c>
      <c r="E3068" s="353">
        <v>57.22</v>
      </c>
      <c r="F3068" s="77"/>
    </row>
    <row r="3069" spans="1:6" ht="13.5">
      <c r="A3069" s="353">
        <v>91794</v>
      </c>
      <c r="B3069" s="357" t="s">
        <v>2894</v>
      </c>
      <c r="C3069" s="357" t="s">
        <v>129</v>
      </c>
      <c r="D3069" s="357" t="s">
        <v>270</v>
      </c>
      <c r="E3069" s="353">
        <v>25.53</v>
      </c>
      <c r="F3069" s="77"/>
    </row>
    <row r="3070" spans="1:6" ht="13.5">
      <c r="A3070" s="353">
        <v>91795</v>
      </c>
      <c r="B3070" s="357" t="s">
        <v>2895</v>
      </c>
      <c r="C3070" s="357" t="s">
        <v>129</v>
      </c>
      <c r="D3070" s="357" t="s">
        <v>270</v>
      </c>
      <c r="E3070" s="353">
        <v>43.46</v>
      </c>
      <c r="F3070" s="77"/>
    </row>
    <row r="3071" spans="1:6" ht="13.5">
      <c r="A3071" s="353">
        <v>91796</v>
      </c>
      <c r="B3071" s="357" t="s">
        <v>2896</v>
      </c>
      <c r="C3071" s="357" t="s">
        <v>129</v>
      </c>
      <c r="D3071" s="357" t="s">
        <v>350</v>
      </c>
      <c r="E3071" s="353">
        <v>46.87</v>
      </c>
      <c r="F3071" s="77"/>
    </row>
    <row r="3072" spans="1:6" ht="13.5">
      <c r="A3072" s="353">
        <v>92275</v>
      </c>
      <c r="B3072" s="357" t="s">
        <v>6535</v>
      </c>
      <c r="C3072" s="357" t="s">
        <v>129</v>
      </c>
      <c r="D3072" s="357" t="s">
        <v>270</v>
      </c>
      <c r="E3072" s="353">
        <v>30.74</v>
      </c>
      <c r="F3072" s="77"/>
    </row>
    <row r="3073" spans="1:6" ht="13.5">
      <c r="A3073" s="353">
        <v>92276</v>
      </c>
      <c r="B3073" s="357" t="s">
        <v>6536</v>
      </c>
      <c r="C3073" s="357" t="s">
        <v>129</v>
      </c>
      <c r="D3073" s="357" t="s">
        <v>270</v>
      </c>
      <c r="E3073" s="353">
        <v>38.89</v>
      </c>
      <c r="F3073" s="77"/>
    </row>
    <row r="3074" spans="1:6" ht="13.5">
      <c r="A3074" s="353">
        <v>92277</v>
      </c>
      <c r="B3074" s="357" t="s">
        <v>6537</v>
      </c>
      <c r="C3074" s="357" t="s">
        <v>129</v>
      </c>
      <c r="D3074" s="357" t="s">
        <v>270</v>
      </c>
      <c r="E3074" s="353">
        <v>55.98</v>
      </c>
      <c r="F3074" s="77"/>
    </row>
    <row r="3075" spans="1:6" ht="13.5">
      <c r="A3075" s="353">
        <v>92278</v>
      </c>
      <c r="B3075" s="357" t="s">
        <v>6538</v>
      </c>
      <c r="C3075" s="357" t="s">
        <v>129</v>
      </c>
      <c r="D3075" s="357" t="s">
        <v>270</v>
      </c>
      <c r="E3075" s="353">
        <v>75.150000000000006</v>
      </c>
      <c r="F3075" s="77"/>
    </row>
    <row r="3076" spans="1:6" ht="13.5">
      <c r="A3076" s="353">
        <v>92279</v>
      </c>
      <c r="B3076" s="357" t="s">
        <v>6539</v>
      </c>
      <c r="C3076" s="357" t="s">
        <v>129</v>
      </c>
      <c r="D3076" s="357" t="s">
        <v>270</v>
      </c>
      <c r="E3076" s="353">
        <v>108.45</v>
      </c>
      <c r="F3076" s="77"/>
    </row>
    <row r="3077" spans="1:6" ht="13.5">
      <c r="A3077" s="353">
        <v>92280</v>
      </c>
      <c r="B3077" s="357" t="s">
        <v>6540</v>
      </c>
      <c r="C3077" s="357" t="s">
        <v>129</v>
      </c>
      <c r="D3077" s="357" t="s">
        <v>270</v>
      </c>
      <c r="E3077" s="353">
        <v>152.07</v>
      </c>
      <c r="F3077" s="77"/>
    </row>
    <row r="3078" spans="1:6" ht="13.5">
      <c r="A3078" s="353">
        <v>92281</v>
      </c>
      <c r="B3078" s="357" t="s">
        <v>6541</v>
      </c>
      <c r="C3078" s="357" t="s">
        <v>129</v>
      </c>
      <c r="D3078" s="357" t="s">
        <v>270</v>
      </c>
      <c r="E3078" s="353">
        <v>90.69</v>
      </c>
      <c r="F3078" s="77"/>
    </row>
    <row r="3079" spans="1:6" ht="13.5">
      <c r="A3079" s="353">
        <v>92282</v>
      </c>
      <c r="B3079" s="357" t="s">
        <v>6542</v>
      </c>
      <c r="C3079" s="357" t="s">
        <v>129</v>
      </c>
      <c r="D3079" s="357" t="s">
        <v>270</v>
      </c>
      <c r="E3079" s="353">
        <v>101.26</v>
      </c>
      <c r="F3079" s="77"/>
    </row>
    <row r="3080" spans="1:6" ht="13.5">
      <c r="A3080" s="353">
        <v>92283</v>
      </c>
      <c r="B3080" s="357" t="s">
        <v>6543</v>
      </c>
      <c r="C3080" s="357" t="s">
        <v>129</v>
      </c>
      <c r="D3080" s="357" t="s">
        <v>270</v>
      </c>
      <c r="E3080" s="353">
        <v>134.82</v>
      </c>
      <c r="F3080" s="77"/>
    </row>
    <row r="3081" spans="1:6" ht="13.5">
      <c r="A3081" s="353">
        <v>92284</v>
      </c>
      <c r="B3081" s="357" t="s">
        <v>6544</v>
      </c>
      <c r="C3081" s="357" t="s">
        <v>129</v>
      </c>
      <c r="D3081" s="357" t="s">
        <v>270</v>
      </c>
      <c r="E3081" s="353">
        <v>165.07</v>
      </c>
      <c r="F3081" s="77"/>
    </row>
    <row r="3082" spans="1:6" ht="13.5">
      <c r="A3082" s="353">
        <v>92285</v>
      </c>
      <c r="B3082" s="357" t="s">
        <v>6545</v>
      </c>
      <c r="C3082" s="357" t="s">
        <v>129</v>
      </c>
      <c r="D3082" s="357" t="s">
        <v>270</v>
      </c>
      <c r="E3082" s="353">
        <v>215.87</v>
      </c>
      <c r="F3082" s="77"/>
    </row>
    <row r="3083" spans="1:6" ht="13.5">
      <c r="A3083" s="353">
        <v>92286</v>
      </c>
      <c r="B3083" s="357" t="s">
        <v>6546</v>
      </c>
      <c r="C3083" s="357" t="s">
        <v>129</v>
      </c>
      <c r="D3083" s="357" t="s">
        <v>270</v>
      </c>
      <c r="E3083" s="353">
        <v>261</v>
      </c>
      <c r="F3083" s="77"/>
    </row>
    <row r="3084" spans="1:6" ht="13.5">
      <c r="A3084" s="353">
        <v>92305</v>
      </c>
      <c r="B3084" s="357" t="s">
        <v>6547</v>
      </c>
      <c r="C3084" s="357" t="s">
        <v>129</v>
      </c>
      <c r="D3084" s="357" t="s">
        <v>270</v>
      </c>
      <c r="E3084" s="353">
        <v>21.14</v>
      </c>
      <c r="F3084" s="77"/>
    </row>
    <row r="3085" spans="1:6" ht="13.5">
      <c r="A3085" s="353">
        <v>92306</v>
      </c>
      <c r="B3085" s="357" t="s">
        <v>6548</v>
      </c>
      <c r="C3085" s="357" t="s">
        <v>129</v>
      </c>
      <c r="D3085" s="357" t="s">
        <v>270</v>
      </c>
      <c r="E3085" s="353">
        <v>33.99</v>
      </c>
      <c r="F3085" s="77"/>
    </row>
    <row r="3086" spans="1:6" ht="13.5">
      <c r="A3086" s="353">
        <v>92307</v>
      </c>
      <c r="B3086" s="357" t="s">
        <v>6549</v>
      </c>
      <c r="C3086" s="357" t="s">
        <v>129</v>
      </c>
      <c r="D3086" s="357" t="s">
        <v>270</v>
      </c>
      <c r="E3086" s="353">
        <v>42.38</v>
      </c>
      <c r="F3086" s="77"/>
    </row>
    <row r="3087" spans="1:6" ht="13.5">
      <c r="A3087" s="353">
        <v>92308</v>
      </c>
      <c r="B3087" s="357" t="s">
        <v>6550</v>
      </c>
      <c r="C3087" s="357" t="s">
        <v>129</v>
      </c>
      <c r="D3087" s="357" t="s">
        <v>270</v>
      </c>
      <c r="E3087" s="353">
        <v>35.479999999999997</v>
      </c>
      <c r="F3087" s="77"/>
    </row>
    <row r="3088" spans="1:6" ht="13.5">
      <c r="A3088" s="353">
        <v>92309</v>
      </c>
      <c r="B3088" s="357" t="s">
        <v>6551</v>
      </c>
      <c r="C3088" s="357" t="s">
        <v>129</v>
      </c>
      <c r="D3088" s="357" t="s">
        <v>270</v>
      </c>
      <c r="E3088" s="353">
        <v>95.6</v>
      </c>
      <c r="F3088" s="77"/>
    </row>
    <row r="3089" spans="1:6" ht="13.5">
      <c r="A3089" s="353">
        <v>92310</v>
      </c>
      <c r="B3089" s="357" t="s">
        <v>6552</v>
      </c>
      <c r="C3089" s="357" t="s">
        <v>129</v>
      </c>
      <c r="D3089" s="357" t="s">
        <v>270</v>
      </c>
      <c r="E3089" s="353">
        <v>106.43</v>
      </c>
      <c r="F3089" s="77"/>
    </row>
    <row r="3090" spans="1:6" ht="13.5">
      <c r="A3090" s="353">
        <v>92320</v>
      </c>
      <c r="B3090" s="357" t="s">
        <v>6553</v>
      </c>
      <c r="C3090" s="357" t="s">
        <v>129</v>
      </c>
      <c r="D3090" s="357" t="s">
        <v>270</v>
      </c>
      <c r="E3090" s="353">
        <v>28.3</v>
      </c>
      <c r="F3090" s="77"/>
    </row>
    <row r="3091" spans="1:6" ht="13.5">
      <c r="A3091" s="353">
        <v>92321</v>
      </c>
      <c r="B3091" s="357" t="s">
        <v>6554</v>
      </c>
      <c r="C3091" s="357" t="s">
        <v>129</v>
      </c>
      <c r="D3091" s="357" t="s">
        <v>270</v>
      </c>
      <c r="E3091" s="353">
        <v>46.27</v>
      </c>
      <c r="F3091" s="77"/>
    </row>
    <row r="3092" spans="1:6" ht="13.5">
      <c r="A3092" s="353">
        <v>92322</v>
      </c>
      <c r="B3092" s="357" t="s">
        <v>6555</v>
      </c>
      <c r="C3092" s="357" t="s">
        <v>129</v>
      </c>
      <c r="D3092" s="357" t="s">
        <v>270</v>
      </c>
      <c r="E3092" s="353">
        <v>59.13</v>
      </c>
      <c r="F3092" s="77"/>
    </row>
    <row r="3093" spans="1:6" ht="13.5">
      <c r="A3093" s="353">
        <v>92323</v>
      </c>
      <c r="B3093" s="357" t="s">
        <v>6556</v>
      </c>
      <c r="C3093" s="357" t="s">
        <v>129</v>
      </c>
      <c r="D3093" s="357" t="s">
        <v>270</v>
      </c>
      <c r="E3093" s="353">
        <v>40.909999999999997</v>
      </c>
      <c r="F3093" s="77"/>
    </row>
    <row r="3094" spans="1:6" ht="13.5">
      <c r="A3094" s="353">
        <v>92324</v>
      </c>
      <c r="B3094" s="357" t="s">
        <v>6557</v>
      </c>
      <c r="C3094" s="357" t="s">
        <v>129</v>
      </c>
      <c r="D3094" s="357" t="s">
        <v>270</v>
      </c>
      <c r="E3094" s="353">
        <v>106.16</v>
      </c>
      <c r="F3094" s="77"/>
    </row>
    <row r="3095" spans="1:6" ht="13.5">
      <c r="A3095" s="353">
        <v>92325</v>
      </c>
      <c r="B3095" s="357" t="s">
        <v>6558</v>
      </c>
      <c r="C3095" s="357" t="s">
        <v>129</v>
      </c>
      <c r="D3095" s="357" t="s">
        <v>270</v>
      </c>
      <c r="E3095" s="353">
        <v>121.44</v>
      </c>
      <c r="F3095" s="77"/>
    </row>
    <row r="3096" spans="1:6" ht="13.5">
      <c r="A3096" s="353">
        <v>92335</v>
      </c>
      <c r="B3096" s="357" t="s">
        <v>2897</v>
      </c>
      <c r="C3096" s="357" t="s">
        <v>129</v>
      </c>
      <c r="D3096" s="357" t="s">
        <v>270</v>
      </c>
      <c r="E3096" s="353">
        <v>50.98</v>
      </c>
      <c r="F3096" s="77"/>
    </row>
    <row r="3097" spans="1:6" ht="13.5">
      <c r="A3097" s="353">
        <v>92336</v>
      </c>
      <c r="B3097" s="357" t="s">
        <v>2898</v>
      </c>
      <c r="C3097" s="357" t="s">
        <v>129</v>
      </c>
      <c r="D3097" s="357" t="s">
        <v>270</v>
      </c>
      <c r="E3097" s="353">
        <v>62.51</v>
      </c>
      <c r="F3097" s="77"/>
    </row>
    <row r="3098" spans="1:6" ht="13.5">
      <c r="A3098" s="353">
        <v>92337</v>
      </c>
      <c r="B3098" s="357" t="s">
        <v>2899</v>
      </c>
      <c r="C3098" s="357" t="s">
        <v>129</v>
      </c>
      <c r="D3098" s="357" t="s">
        <v>270</v>
      </c>
      <c r="E3098" s="353">
        <v>81.900000000000006</v>
      </c>
      <c r="F3098" s="77"/>
    </row>
    <row r="3099" spans="1:6" ht="13.5">
      <c r="A3099" s="353">
        <v>92338</v>
      </c>
      <c r="B3099" s="357" t="s">
        <v>2900</v>
      </c>
      <c r="C3099" s="357" t="s">
        <v>129</v>
      </c>
      <c r="D3099" s="357" t="s">
        <v>270</v>
      </c>
      <c r="E3099" s="353">
        <v>73.989999999999995</v>
      </c>
      <c r="F3099" s="77"/>
    </row>
    <row r="3100" spans="1:6" ht="13.5">
      <c r="A3100" s="353">
        <v>92339</v>
      </c>
      <c r="B3100" s="357" t="s">
        <v>2901</v>
      </c>
      <c r="C3100" s="357" t="s">
        <v>129</v>
      </c>
      <c r="D3100" s="357" t="s">
        <v>270</v>
      </c>
      <c r="E3100" s="353">
        <v>109.96</v>
      </c>
      <c r="F3100" s="77"/>
    </row>
    <row r="3101" spans="1:6" ht="13.5">
      <c r="A3101" s="353">
        <v>92341</v>
      </c>
      <c r="B3101" s="357" t="s">
        <v>2902</v>
      </c>
      <c r="C3101" s="357" t="s">
        <v>129</v>
      </c>
      <c r="D3101" s="357" t="s">
        <v>270</v>
      </c>
      <c r="E3101" s="353">
        <v>58.13</v>
      </c>
      <c r="F3101" s="77"/>
    </row>
    <row r="3102" spans="1:6" ht="13.5">
      <c r="A3102" s="353">
        <v>92342</v>
      </c>
      <c r="B3102" s="357" t="s">
        <v>2903</v>
      </c>
      <c r="C3102" s="357" t="s">
        <v>129</v>
      </c>
      <c r="D3102" s="357" t="s">
        <v>270</v>
      </c>
      <c r="E3102" s="353">
        <v>69.69</v>
      </c>
      <c r="F3102" s="77"/>
    </row>
    <row r="3103" spans="1:6" ht="13.5">
      <c r="A3103" s="353">
        <v>92343</v>
      </c>
      <c r="B3103" s="357" t="s">
        <v>2904</v>
      </c>
      <c r="C3103" s="357" t="s">
        <v>129</v>
      </c>
      <c r="D3103" s="357" t="s">
        <v>270</v>
      </c>
      <c r="E3103" s="353">
        <v>89.15</v>
      </c>
      <c r="F3103" s="77"/>
    </row>
    <row r="3104" spans="1:6" ht="13.5">
      <c r="A3104" s="353">
        <v>92361</v>
      </c>
      <c r="B3104" s="357" t="s">
        <v>2905</v>
      </c>
      <c r="C3104" s="357" t="s">
        <v>129</v>
      </c>
      <c r="D3104" s="357" t="s">
        <v>270</v>
      </c>
      <c r="E3104" s="353">
        <v>59.72</v>
      </c>
      <c r="F3104" s="77"/>
    </row>
    <row r="3105" spans="1:6" ht="13.5">
      <c r="A3105" s="353">
        <v>92362</v>
      </c>
      <c r="B3105" s="357" t="s">
        <v>2906</v>
      </c>
      <c r="C3105" s="357" t="s">
        <v>129</v>
      </c>
      <c r="D3105" s="357" t="s">
        <v>270</v>
      </c>
      <c r="E3105" s="353">
        <v>95.14</v>
      </c>
      <c r="F3105" s="77"/>
    </row>
    <row r="3106" spans="1:6" ht="13.5">
      <c r="A3106" s="353">
        <v>92364</v>
      </c>
      <c r="B3106" s="357" t="s">
        <v>2907</v>
      </c>
      <c r="C3106" s="357" t="s">
        <v>129</v>
      </c>
      <c r="D3106" s="357" t="s">
        <v>270</v>
      </c>
      <c r="E3106" s="353">
        <v>31.1</v>
      </c>
      <c r="F3106" s="77"/>
    </row>
    <row r="3107" spans="1:6" ht="13.5">
      <c r="A3107" s="353">
        <v>92365</v>
      </c>
      <c r="B3107" s="357" t="s">
        <v>2908</v>
      </c>
      <c r="C3107" s="357" t="s">
        <v>129</v>
      </c>
      <c r="D3107" s="357" t="s">
        <v>270</v>
      </c>
      <c r="E3107" s="353">
        <v>35.69</v>
      </c>
      <c r="F3107" s="77"/>
    </row>
    <row r="3108" spans="1:6" ht="13.5">
      <c r="A3108" s="353">
        <v>92366</v>
      </c>
      <c r="B3108" s="357" t="s">
        <v>2909</v>
      </c>
      <c r="C3108" s="357" t="s">
        <v>129</v>
      </c>
      <c r="D3108" s="357" t="s">
        <v>270</v>
      </c>
      <c r="E3108" s="353">
        <v>49.31</v>
      </c>
      <c r="F3108" s="77"/>
    </row>
    <row r="3109" spans="1:6" ht="13.5">
      <c r="A3109" s="353">
        <v>92367</v>
      </c>
      <c r="B3109" s="357" t="s">
        <v>2910</v>
      </c>
      <c r="C3109" s="357" t="s">
        <v>129</v>
      </c>
      <c r="D3109" s="357" t="s">
        <v>270</v>
      </c>
      <c r="E3109" s="353">
        <v>60.47</v>
      </c>
      <c r="F3109" s="77"/>
    </row>
    <row r="3110" spans="1:6" ht="13.5">
      <c r="A3110" s="353">
        <v>92368</v>
      </c>
      <c r="B3110" s="357" t="s">
        <v>2911</v>
      </c>
      <c r="C3110" s="357" t="s">
        <v>129</v>
      </c>
      <c r="D3110" s="357" t="s">
        <v>270</v>
      </c>
      <c r="E3110" s="353">
        <v>79.55</v>
      </c>
      <c r="F3110" s="77"/>
    </row>
    <row r="3111" spans="1:6" ht="13.5">
      <c r="A3111" s="353">
        <v>92648</v>
      </c>
      <c r="B3111" s="357" t="s">
        <v>2912</v>
      </c>
      <c r="C3111" s="357" t="s">
        <v>129</v>
      </c>
      <c r="D3111" s="357" t="s">
        <v>270</v>
      </c>
      <c r="E3111" s="353">
        <v>51.17</v>
      </c>
      <c r="F3111" s="77"/>
    </row>
    <row r="3112" spans="1:6" ht="13.5">
      <c r="A3112" s="353">
        <v>92649</v>
      </c>
      <c r="B3112" s="357" t="s">
        <v>2913</v>
      </c>
      <c r="C3112" s="357" t="s">
        <v>129</v>
      </c>
      <c r="D3112" s="357" t="s">
        <v>270</v>
      </c>
      <c r="E3112" s="353">
        <v>62.29</v>
      </c>
      <c r="F3112" s="77"/>
    </row>
    <row r="3113" spans="1:6" ht="13.5">
      <c r="A3113" s="353">
        <v>92650</v>
      </c>
      <c r="B3113" s="357" t="s">
        <v>2914</v>
      </c>
      <c r="C3113" s="357" t="s">
        <v>129</v>
      </c>
      <c r="D3113" s="357" t="s">
        <v>270</v>
      </c>
      <c r="E3113" s="353">
        <v>97.7</v>
      </c>
      <c r="F3113" s="77"/>
    </row>
    <row r="3114" spans="1:6" ht="13.5">
      <c r="A3114" s="353">
        <v>92652</v>
      </c>
      <c r="B3114" s="357" t="s">
        <v>2915</v>
      </c>
      <c r="C3114" s="357" t="s">
        <v>129</v>
      </c>
      <c r="D3114" s="357" t="s">
        <v>270</v>
      </c>
      <c r="E3114" s="353">
        <v>34.35</v>
      </c>
      <c r="F3114" s="77"/>
    </row>
    <row r="3115" spans="1:6" ht="13.5">
      <c r="A3115" s="353">
        <v>92653</v>
      </c>
      <c r="B3115" s="357" t="s">
        <v>2916</v>
      </c>
      <c r="C3115" s="357" t="s">
        <v>129</v>
      </c>
      <c r="D3115" s="357" t="s">
        <v>270</v>
      </c>
      <c r="E3115" s="353">
        <v>38.979999999999997</v>
      </c>
      <c r="F3115" s="77"/>
    </row>
    <row r="3116" spans="1:6" ht="13.5">
      <c r="A3116" s="353">
        <v>92654</v>
      </c>
      <c r="B3116" s="357" t="s">
        <v>2917</v>
      </c>
      <c r="C3116" s="357" t="s">
        <v>129</v>
      </c>
      <c r="D3116" s="357" t="s">
        <v>270</v>
      </c>
      <c r="E3116" s="353">
        <v>52.59</v>
      </c>
      <c r="F3116" s="77"/>
    </row>
    <row r="3117" spans="1:6" ht="13.5">
      <c r="A3117" s="353">
        <v>92655</v>
      </c>
      <c r="B3117" s="357" t="s">
        <v>2918</v>
      </c>
      <c r="C3117" s="357" t="s">
        <v>129</v>
      </c>
      <c r="D3117" s="357" t="s">
        <v>270</v>
      </c>
      <c r="E3117" s="353">
        <v>63.82</v>
      </c>
      <c r="F3117" s="77"/>
    </row>
    <row r="3118" spans="1:6" ht="13.5">
      <c r="A3118" s="353">
        <v>92656</v>
      </c>
      <c r="B3118" s="357" t="s">
        <v>2919</v>
      </c>
      <c r="C3118" s="357" t="s">
        <v>129</v>
      </c>
      <c r="D3118" s="357" t="s">
        <v>270</v>
      </c>
      <c r="E3118" s="353">
        <v>82.91</v>
      </c>
      <c r="F3118" s="77"/>
    </row>
    <row r="3119" spans="1:6" ht="13.5">
      <c r="A3119" s="353">
        <v>92687</v>
      </c>
      <c r="B3119" s="357" t="s">
        <v>2920</v>
      </c>
      <c r="C3119" s="357" t="s">
        <v>129</v>
      </c>
      <c r="D3119" s="357" t="s">
        <v>270</v>
      </c>
      <c r="E3119" s="353">
        <v>16.399999999999999</v>
      </c>
      <c r="F3119" s="77"/>
    </row>
    <row r="3120" spans="1:6" ht="13.5">
      <c r="A3120" s="353">
        <v>92688</v>
      </c>
      <c r="B3120" s="357" t="s">
        <v>2921</v>
      </c>
      <c r="C3120" s="357" t="s">
        <v>129</v>
      </c>
      <c r="D3120" s="357" t="s">
        <v>270</v>
      </c>
      <c r="E3120" s="353">
        <v>23.38</v>
      </c>
      <c r="F3120" s="77"/>
    </row>
    <row r="3121" spans="1:6" ht="13.5">
      <c r="A3121" s="353">
        <v>92689</v>
      </c>
      <c r="B3121" s="357" t="s">
        <v>2922</v>
      </c>
      <c r="C3121" s="357" t="s">
        <v>129</v>
      </c>
      <c r="D3121" s="357" t="s">
        <v>270</v>
      </c>
      <c r="E3121" s="353">
        <v>25.67</v>
      </c>
      <c r="F3121" s="77"/>
    </row>
    <row r="3122" spans="1:6" ht="13.5">
      <c r="A3122" s="353">
        <v>92690</v>
      </c>
      <c r="B3122" s="357" t="s">
        <v>2923</v>
      </c>
      <c r="C3122" s="357" t="s">
        <v>129</v>
      </c>
      <c r="D3122" s="357" t="s">
        <v>270</v>
      </c>
      <c r="E3122" s="353">
        <v>37.119999999999997</v>
      </c>
      <c r="F3122" s="77"/>
    </row>
    <row r="3123" spans="1:6" ht="13.5">
      <c r="A3123" s="353">
        <v>94462</v>
      </c>
      <c r="B3123" s="357" t="s">
        <v>2924</v>
      </c>
      <c r="C3123" s="357" t="s">
        <v>129</v>
      </c>
      <c r="D3123" s="357" t="s">
        <v>270</v>
      </c>
      <c r="E3123" s="353">
        <v>58.26</v>
      </c>
      <c r="F3123" s="77"/>
    </row>
    <row r="3124" spans="1:6" ht="13.5">
      <c r="A3124" s="353">
        <v>94463</v>
      </c>
      <c r="B3124" s="357" t="s">
        <v>2925</v>
      </c>
      <c r="C3124" s="357" t="s">
        <v>129</v>
      </c>
      <c r="D3124" s="357" t="s">
        <v>270</v>
      </c>
      <c r="E3124" s="353">
        <v>67.62</v>
      </c>
      <c r="F3124" s="77"/>
    </row>
    <row r="3125" spans="1:6" ht="13.5">
      <c r="A3125" s="353">
        <v>94464</v>
      </c>
      <c r="B3125" s="357" t="s">
        <v>2926</v>
      </c>
      <c r="C3125" s="357" t="s">
        <v>129</v>
      </c>
      <c r="D3125" s="357" t="s">
        <v>270</v>
      </c>
      <c r="E3125" s="353">
        <v>94.62</v>
      </c>
      <c r="F3125" s="77"/>
    </row>
    <row r="3126" spans="1:6" ht="13.5">
      <c r="A3126" s="353">
        <v>94602</v>
      </c>
      <c r="B3126" s="357" t="s">
        <v>6559</v>
      </c>
      <c r="C3126" s="357" t="s">
        <v>129</v>
      </c>
      <c r="D3126" s="357" t="s">
        <v>270</v>
      </c>
      <c r="E3126" s="353">
        <v>121.05</v>
      </c>
      <c r="F3126" s="77"/>
    </row>
    <row r="3127" spans="1:6" ht="13.5">
      <c r="A3127" s="353">
        <v>94603</v>
      </c>
      <c r="B3127" s="357" t="s">
        <v>6560</v>
      </c>
      <c r="C3127" s="357" t="s">
        <v>129</v>
      </c>
      <c r="D3127" s="357" t="s">
        <v>270</v>
      </c>
      <c r="E3127" s="353">
        <v>161.19</v>
      </c>
      <c r="F3127" s="77"/>
    </row>
    <row r="3128" spans="1:6" ht="13.5">
      <c r="A3128" s="353">
        <v>94604</v>
      </c>
      <c r="B3128" s="357" t="s">
        <v>6561</v>
      </c>
      <c r="C3128" s="357" t="s">
        <v>129</v>
      </c>
      <c r="D3128" s="357" t="s">
        <v>270</v>
      </c>
      <c r="E3128" s="353">
        <v>219.05</v>
      </c>
      <c r="F3128" s="77"/>
    </row>
    <row r="3129" spans="1:6" ht="13.5">
      <c r="A3129" s="353">
        <v>94605</v>
      </c>
      <c r="B3129" s="357" t="s">
        <v>6562</v>
      </c>
      <c r="C3129" s="357" t="s">
        <v>129</v>
      </c>
      <c r="D3129" s="357" t="s">
        <v>270</v>
      </c>
      <c r="E3129" s="353">
        <v>311.17</v>
      </c>
      <c r="F3129" s="77"/>
    </row>
    <row r="3130" spans="1:6" ht="13.5">
      <c r="A3130" s="353">
        <v>94648</v>
      </c>
      <c r="B3130" s="357" t="s">
        <v>2927</v>
      </c>
      <c r="C3130" s="357" t="s">
        <v>129</v>
      </c>
      <c r="D3130" s="357" t="s">
        <v>350</v>
      </c>
      <c r="E3130" s="353">
        <v>7.02</v>
      </c>
      <c r="F3130" s="77"/>
    </row>
    <row r="3131" spans="1:6" ht="13.5">
      <c r="A3131" s="353">
        <v>94649</v>
      </c>
      <c r="B3131" s="357" t="s">
        <v>2928</v>
      </c>
      <c r="C3131" s="357" t="s">
        <v>129</v>
      </c>
      <c r="D3131" s="357" t="s">
        <v>350</v>
      </c>
      <c r="E3131" s="353">
        <v>10.220000000000001</v>
      </c>
      <c r="F3131" s="77"/>
    </row>
    <row r="3132" spans="1:6" ht="13.5">
      <c r="A3132" s="353">
        <v>94650</v>
      </c>
      <c r="B3132" s="357" t="s">
        <v>2929</v>
      </c>
      <c r="C3132" s="357" t="s">
        <v>129</v>
      </c>
      <c r="D3132" s="357" t="s">
        <v>350</v>
      </c>
      <c r="E3132" s="353">
        <v>14.62</v>
      </c>
      <c r="F3132" s="77"/>
    </row>
    <row r="3133" spans="1:6" ht="13.5">
      <c r="A3133" s="353">
        <v>94651</v>
      </c>
      <c r="B3133" s="357" t="s">
        <v>2930</v>
      </c>
      <c r="C3133" s="357" t="s">
        <v>129</v>
      </c>
      <c r="D3133" s="357" t="s">
        <v>350</v>
      </c>
      <c r="E3133" s="353">
        <v>15.83</v>
      </c>
      <c r="F3133" s="77"/>
    </row>
    <row r="3134" spans="1:6" ht="13.5">
      <c r="A3134" s="353">
        <v>94652</v>
      </c>
      <c r="B3134" s="357" t="s">
        <v>2931</v>
      </c>
      <c r="C3134" s="357" t="s">
        <v>129</v>
      </c>
      <c r="D3134" s="357" t="s">
        <v>350</v>
      </c>
      <c r="E3134" s="353">
        <v>25.76</v>
      </c>
      <c r="F3134" s="77"/>
    </row>
    <row r="3135" spans="1:6" ht="13.5">
      <c r="A3135" s="353">
        <v>94653</v>
      </c>
      <c r="B3135" s="357" t="s">
        <v>2932</v>
      </c>
      <c r="C3135" s="357" t="s">
        <v>129</v>
      </c>
      <c r="D3135" s="357" t="s">
        <v>350</v>
      </c>
      <c r="E3135" s="353">
        <v>36.21</v>
      </c>
      <c r="F3135" s="77"/>
    </row>
    <row r="3136" spans="1:6" ht="13.5">
      <c r="A3136" s="353">
        <v>94654</v>
      </c>
      <c r="B3136" s="357" t="s">
        <v>2933</v>
      </c>
      <c r="C3136" s="357" t="s">
        <v>129</v>
      </c>
      <c r="D3136" s="357" t="s">
        <v>350</v>
      </c>
      <c r="E3136" s="353">
        <v>48.84</v>
      </c>
      <c r="F3136" s="77"/>
    </row>
    <row r="3137" spans="1:6" ht="13.5">
      <c r="A3137" s="353">
        <v>94655</v>
      </c>
      <c r="B3137" s="357" t="s">
        <v>2934</v>
      </c>
      <c r="C3137" s="357" t="s">
        <v>129</v>
      </c>
      <c r="D3137" s="357" t="s">
        <v>350</v>
      </c>
      <c r="E3137" s="353">
        <v>67.44</v>
      </c>
      <c r="F3137" s="77"/>
    </row>
    <row r="3138" spans="1:6" ht="13.5">
      <c r="A3138" s="353">
        <v>94716</v>
      </c>
      <c r="B3138" s="357" t="s">
        <v>2935</v>
      </c>
      <c r="C3138" s="357" t="s">
        <v>129</v>
      </c>
      <c r="D3138" s="357" t="s">
        <v>350</v>
      </c>
      <c r="E3138" s="353">
        <v>16.3</v>
      </c>
      <c r="F3138" s="77"/>
    </row>
    <row r="3139" spans="1:6" ht="13.5">
      <c r="A3139" s="353">
        <v>94717</v>
      </c>
      <c r="B3139" s="357" t="s">
        <v>2936</v>
      </c>
      <c r="C3139" s="357" t="s">
        <v>129</v>
      </c>
      <c r="D3139" s="357" t="s">
        <v>350</v>
      </c>
      <c r="E3139" s="353">
        <v>23.67</v>
      </c>
      <c r="F3139" s="77"/>
    </row>
    <row r="3140" spans="1:6" ht="13.5">
      <c r="A3140" s="353">
        <v>94718</v>
      </c>
      <c r="B3140" s="357" t="s">
        <v>2937</v>
      </c>
      <c r="C3140" s="357" t="s">
        <v>129</v>
      </c>
      <c r="D3140" s="357" t="s">
        <v>350</v>
      </c>
      <c r="E3140" s="353">
        <v>29.33</v>
      </c>
      <c r="F3140" s="77"/>
    </row>
    <row r="3141" spans="1:6" ht="13.5">
      <c r="A3141" s="353">
        <v>94719</v>
      </c>
      <c r="B3141" s="357" t="s">
        <v>2938</v>
      </c>
      <c r="C3141" s="357" t="s">
        <v>129</v>
      </c>
      <c r="D3141" s="357" t="s">
        <v>350</v>
      </c>
      <c r="E3141" s="353">
        <v>38.159999999999997</v>
      </c>
      <c r="F3141" s="77"/>
    </row>
    <row r="3142" spans="1:6" ht="13.5">
      <c r="A3142" s="353">
        <v>94720</v>
      </c>
      <c r="B3142" s="357" t="s">
        <v>2939</v>
      </c>
      <c r="C3142" s="357" t="s">
        <v>129</v>
      </c>
      <c r="D3142" s="357" t="s">
        <v>350</v>
      </c>
      <c r="E3142" s="353">
        <v>57.8</v>
      </c>
      <c r="F3142" s="77"/>
    </row>
    <row r="3143" spans="1:6" ht="13.5">
      <c r="A3143" s="353">
        <v>94721</v>
      </c>
      <c r="B3143" s="357" t="s">
        <v>2940</v>
      </c>
      <c r="C3143" s="357" t="s">
        <v>129</v>
      </c>
      <c r="D3143" s="357" t="s">
        <v>350</v>
      </c>
      <c r="E3143" s="353">
        <v>83.69</v>
      </c>
      <c r="F3143" s="77"/>
    </row>
    <row r="3144" spans="1:6" ht="13.5">
      <c r="A3144" s="353">
        <v>94722</v>
      </c>
      <c r="B3144" s="357" t="s">
        <v>2941</v>
      </c>
      <c r="C3144" s="357" t="s">
        <v>129</v>
      </c>
      <c r="D3144" s="357" t="s">
        <v>350</v>
      </c>
      <c r="E3144" s="353">
        <v>146.28</v>
      </c>
      <c r="F3144" s="77"/>
    </row>
    <row r="3145" spans="1:6" ht="13.5">
      <c r="A3145" s="353">
        <v>95697</v>
      </c>
      <c r="B3145" s="357" t="s">
        <v>6563</v>
      </c>
      <c r="C3145" s="357" t="s">
        <v>129</v>
      </c>
      <c r="D3145" s="357" t="s">
        <v>270</v>
      </c>
      <c r="E3145" s="353">
        <v>48.59</v>
      </c>
      <c r="F3145" s="77"/>
    </row>
    <row r="3146" spans="1:6" ht="13.5">
      <c r="A3146" s="353">
        <v>96635</v>
      </c>
      <c r="B3146" s="357" t="s">
        <v>2942</v>
      </c>
      <c r="C3146" s="357" t="s">
        <v>129</v>
      </c>
      <c r="D3146" s="357" t="s">
        <v>270</v>
      </c>
      <c r="E3146" s="353">
        <v>21.26</v>
      </c>
      <c r="F3146" s="77"/>
    </row>
    <row r="3147" spans="1:6" ht="13.5">
      <c r="A3147" s="353">
        <v>96636</v>
      </c>
      <c r="B3147" s="357" t="s">
        <v>2943</v>
      </c>
      <c r="C3147" s="357" t="s">
        <v>129</v>
      </c>
      <c r="D3147" s="357" t="s">
        <v>270</v>
      </c>
      <c r="E3147" s="353">
        <v>22.48</v>
      </c>
      <c r="F3147" s="77"/>
    </row>
    <row r="3148" spans="1:6" ht="13.5">
      <c r="A3148" s="353">
        <v>96644</v>
      </c>
      <c r="B3148" s="357" t="s">
        <v>2944</v>
      </c>
      <c r="C3148" s="357" t="s">
        <v>129</v>
      </c>
      <c r="D3148" s="357" t="s">
        <v>270</v>
      </c>
      <c r="E3148" s="353">
        <v>13.85</v>
      </c>
      <c r="F3148" s="77"/>
    </row>
    <row r="3149" spans="1:6" ht="13.5">
      <c r="A3149" s="353">
        <v>96645</v>
      </c>
      <c r="B3149" s="357" t="s">
        <v>2945</v>
      </c>
      <c r="C3149" s="357" t="s">
        <v>129</v>
      </c>
      <c r="D3149" s="357" t="s">
        <v>270</v>
      </c>
      <c r="E3149" s="353">
        <v>17.940000000000001</v>
      </c>
      <c r="F3149" s="77"/>
    </row>
    <row r="3150" spans="1:6" ht="13.5">
      <c r="A3150" s="353">
        <v>96646</v>
      </c>
      <c r="B3150" s="357" t="s">
        <v>2946</v>
      </c>
      <c r="C3150" s="357" t="s">
        <v>129</v>
      </c>
      <c r="D3150" s="357" t="s">
        <v>270</v>
      </c>
      <c r="E3150" s="353">
        <v>27.83</v>
      </c>
      <c r="F3150" s="77"/>
    </row>
    <row r="3151" spans="1:6" ht="13.5">
      <c r="A3151" s="353">
        <v>96647</v>
      </c>
      <c r="B3151" s="357" t="s">
        <v>2947</v>
      </c>
      <c r="C3151" s="357" t="s">
        <v>129</v>
      </c>
      <c r="D3151" s="357" t="s">
        <v>270</v>
      </c>
      <c r="E3151" s="353">
        <v>12.5</v>
      </c>
      <c r="F3151" s="77"/>
    </row>
    <row r="3152" spans="1:6" ht="13.5">
      <c r="A3152" s="353">
        <v>96648</v>
      </c>
      <c r="B3152" s="357" t="s">
        <v>2948</v>
      </c>
      <c r="C3152" s="357" t="s">
        <v>129</v>
      </c>
      <c r="D3152" s="357" t="s">
        <v>270</v>
      </c>
      <c r="E3152" s="353">
        <v>22.79</v>
      </c>
      <c r="F3152" s="77"/>
    </row>
    <row r="3153" spans="1:6" ht="13.5">
      <c r="A3153" s="353">
        <v>96649</v>
      </c>
      <c r="B3153" s="357" t="s">
        <v>2949</v>
      </c>
      <c r="C3153" s="357" t="s">
        <v>129</v>
      </c>
      <c r="D3153" s="357" t="s">
        <v>270</v>
      </c>
      <c r="E3153" s="353">
        <v>33.58</v>
      </c>
      <c r="F3153" s="77"/>
    </row>
    <row r="3154" spans="1:6" ht="13.5">
      <c r="A3154" s="353">
        <v>96668</v>
      </c>
      <c r="B3154" s="357" t="s">
        <v>2950</v>
      </c>
      <c r="C3154" s="357" t="s">
        <v>129</v>
      </c>
      <c r="D3154" s="357" t="s">
        <v>270</v>
      </c>
      <c r="E3154" s="353">
        <v>8.68</v>
      </c>
      <c r="F3154" s="77"/>
    </row>
    <row r="3155" spans="1:6" ht="13.5">
      <c r="A3155" s="353">
        <v>96669</v>
      </c>
      <c r="B3155" s="357" t="s">
        <v>2951</v>
      </c>
      <c r="C3155" s="357" t="s">
        <v>129</v>
      </c>
      <c r="D3155" s="357" t="s">
        <v>270</v>
      </c>
      <c r="E3155" s="353">
        <v>10.79</v>
      </c>
      <c r="F3155" s="77"/>
    </row>
    <row r="3156" spans="1:6" ht="13.5">
      <c r="A3156" s="353">
        <v>96670</v>
      </c>
      <c r="B3156" s="357" t="s">
        <v>2952</v>
      </c>
      <c r="C3156" s="357" t="s">
        <v>129</v>
      </c>
      <c r="D3156" s="357" t="s">
        <v>270</v>
      </c>
      <c r="E3156" s="353">
        <v>16.38</v>
      </c>
      <c r="F3156" s="77"/>
    </row>
    <row r="3157" spans="1:6" ht="13.5">
      <c r="A3157" s="353">
        <v>96671</v>
      </c>
      <c r="B3157" s="357" t="s">
        <v>2953</v>
      </c>
      <c r="C3157" s="357" t="s">
        <v>129</v>
      </c>
      <c r="D3157" s="357" t="s">
        <v>270</v>
      </c>
      <c r="E3157" s="353">
        <v>21.95</v>
      </c>
      <c r="F3157" s="77"/>
    </row>
    <row r="3158" spans="1:6" ht="13.5">
      <c r="A3158" s="353">
        <v>96672</v>
      </c>
      <c r="B3158" s="357" t="s">
        <v>2954</v>
      </c>
      <c r="C3158" s="357" t="s">
        <v>129</v>
      </c>
      <c r="D3158" s="357" t="s">
        <v>270</v>
      </c>
      <c r="E3158" s="353">
        <v>32.22</v>
      </c>
      <c r="F3158" s="77"/>
    </row>
    <row r="3159" spans="1:6" ht="13.5">
      <c r="A3159" s="353">
        <v>96673</v>
      </c>
      <c r="B3159" s="357" t="s">
        <v>2955</v>
      </c>
      <c r="C3159" s="357" t="s">
        <v>129</v>
      </c>
      <c r="D3159" s="357" t="s">
        <v>270</v>
      </c>
      <c r="E3159" s="353">
        <v>52.59</v>
      </c>
      <c r="F3159" s="77"/>
    </row>
    <row r="3160" spans="1:6" ht="13.5">
      <c r="A3160" s="353">
        <v>96674</v>
      </c>
      <c r="B3160" s="357" t="s">
        <v>2956</v>
      </c>
      <c r="C3160" s="357" t="s">
        <v>129</v>
      </c>
      <c r="D3160" s="357" t="s">
        <v>270</v>
      </c>
      <c r="E3160" s="353">
        <v>73.88</v>
      </c>
      <c r="F3160" s="77"/>
    </row>
    <row r="3161" spans="1:6" ht="13.5">
      <c r="A3161" s="353">
        <v>96675</v>
      </c>
      <c r="B3161" s="357" t="s">
        <v>2957</v>
      </c>
      <c r="C3161" s="357" t="s">
        <v>129</v>
      </c>
      <c r="D3161" s="357" t="s">
        <v>270</v>
      </c>
      <c r="E3161" s="353">
        <v>128.32</v>
      </c>
      <c r="F3161" s="77"/>
    </row>
    <row r="3162" spans="1:6" ht="13.5">
      <c r="A3162" s="353">
        <v>96676</v>
      </c>
      <c r="B3162" s="357" t="s">
        <v>2958</v>
      </c>
      <c r="C3162" s="357" t="s">
        <v>129</v>
      </c>
      <c r="D3162" s="357" t="s">
        <v>270</v>
      </c>
      <c r="E3162" s="353">
        <v>8.64</v>
      </c>
      <c r="F3162" s="77"/>
    </row>
    <row r="3163" spans="1:6" ht="13.5">
      <c r="A3163" s="353">
        <v>96677</v>
      </c>
      <c r="B3163" s="357" t="s">
        <v>2959</v>
      </c>
      <c r="C3163" s="357" t="s">
        <v>129</v>
      </c>
      <c r="D3163" s="357" t="s">
        <v>270</v>
      </c>
      <c r="E3163" s="353">
        <v>14.27</v>
      </c>
      <c r="F3163" s="77"/>
    </row>
    <row r="3164" spans="1:6" ht="13.5">
      <c r="A3164" s="353">
        <v>96678</v>
      </c>
      <c r="B3164" s="357" t="s">
        <v>2960</v>
      </c>
      <c r="C3164" s="357" t="s">
        <v>129</v>
      </c>
      <c r="D3164" s="357" t="s">
        <v>270</v>
      </c>
      <c r="E3164" s="353">
        <v>19.829999999999998</v>
      </c>
      <c r="F3164" s="77"/>
    </row>
    <row r="3165" spans="1:6" ht="13.5">
      <c r="A3165" s="353">
        <v>96679</v>
      </c>
      <c r="B3165" s="357" t="s">
        <v>2961</v>
      </c>
      <c r="C3165" s="357" t="s">
        <v>129</v>
      </c>
      <c r="D3165" s="357" t="s">
        <v>270</v>
      </c>
      <c r="E3165" s="353">
        <v>28.94</v>
      </c>
      <c r="F3165" s="77"/>
    </row>
    <row r="3166" spans="1:6" ht="13.5">
      <c r="A3166" s="353">
        <v>96680</v>
      </c>
      <c r="B3166" s="357" t="s">
        <v>2962</v>
      </c>
      <c r="C3166" s="357" t="s">
        <v>129</v>
      </c>
      <c r="D3166" s="357" t="s">
        <v>270</v>
      </c>
      <c r="E3166" s="353">
        <v>39.01</v>
      </c>
      <c r="F3166" s="77"/>
    </row>
    <row r="3167" spans="1:6" ht="13.5">
      <c r="A3167" s="353">
        <v>96681</v>
      </c>
      <c r="B3167" s="357" t="s">
        <v>2963</v>
      </c>
      <c r="C3167" s="357" t="s">
        <v>129</v>
      </c>
      <c r="D3167" s="357" t="s">
        <v>270</v>
      </c>
      <c r="E3167" s="353">
        <v>72.680000000000007</v>
      </c>
      <c r="F3167" s="77"/>
    </row>
    <row r="3168" spans="1:6" ht="13.5">
      <c r="A3168" s="353">
        <v>96682</v>
      </c>
      <c r="B3168" s="357" t="s">
        <v>2964</v>
      </c>
      <c r="C3168" s="357" t="s">
        <v>129</v>
      </c>
      <c r="D3168" s="357" t="s">
        <v>270</v>
      </c>
      <c r="E3168" s="353">
        <v>107.18</v>
      </c>
      <c r="F3168" s="77"/>
    </row>
    <row r="3169" spans="1:6" ht="13.5">
      <c r="A3169" s="353">
        <v>96683</v>
      </c>
      <c r="B3169" s="357" t="s">
        <v>2965</v>
      </c>
      <c r="C3169" s="357" t="s">
        <v>129</v>
      </c>
      <c r="D3169" s="357" t="s">
        <v>270</v>
      </c>
      <c r="E3169" s="353">
        <v>146.79</v>
      </c>
      <c r="F3169" s="77"/>
    </row>
    <row r="3170" spans="1:6" ht="13.5">
      <c r="A3170" s="353">
        <v>96718</v>
      </c>
      <c r="B3170" s="357" t="s">
        <v>2966</v>
      </c>
      <c r="C3170" s="357" t="s">
        <v>129</v>
      </c>
      <c r="D3170" s="357" t="s">
        <v>270</v>
      </c>
      <c r="E3170" s="353">
        <v>5.67</v>
      </c>
      <c r="F3170" s="77"/>
    </row>
    <row r="3171" spans="1:6" ht="13.5">
      <c r="A3171" s="353">
        <v>96719</v>
      </c>
      <c r="B3171" s="357" t="s">
        <v>2967</v>
      </c>
      <c r="C3171" s="357" t="s">
        <v>129</v>
      </c>
      <c r="D3171" s="357" t="s">
        <v>270</v>
      </c>
      <c r="E3171" s="353">
        <v>11.78</v>
      </c>
      <c r="F3171" s="77"/>
    </row>
    <row r="3172" spans="1:6" ht="13.5">
      <c r="A3172" s="353">
        <v>96720</v>
      </c>
      <c r="B3172" s="357" t="s">
        <v>2968</v>
      </c>
      <c r="C3172" s="357" t="s">
        <v>129</v>
      </c>
      <c r="D3172" s="357" t="s">
        <v>270</v>
      </c>
      <c r="E3172" s="353">
        <v>14.29</v>
      </c>
      <c r="F3172" s="77"/>
    </row>
    <row r="3173" spans="1:6" ht="13.5">
      <c r="A3173" s="353">
        <v>96721</v>
      </c>
      <c r="B3173" s="357" t="s">
        <v>2969</v>
      </c>
      <c r="C3173" s="357" t="s">
        <v>129</v>
      </c>
      <c r="D3173" s="357" t="s">
        <v>270</v>
      </c>
      <c r="E3173" s="353">
        <v>19.079999999999998</v>
      </c>
      <c r="F3173" s="77"/>
    </row>
    <row r="3174" spans="1:6" ht="13.5">
      <c r="A3174" s="353">
        <v>96722</v>
      </c>
      <c r="B3174" s="357" t="s">
        <v>2970</v>
      </c>
      <c r="C3174" s="357" t="s">
        <v>129</v>
      </c>
      <c r="D3174" s="357" t="s">
        <v>270</v>
      </c>
      <c r="E3174" s="353">
        <v>26.13</v>
      </c>
      <c r="F3174" s="77"/>
    </row>
    <row r="3175" spans="1:6" ht="13.5">
      <c r="A3175" s="353">
        <v>96723</v>
      </c>
      <c r="B3175" s="357" t="s">
        <v>2971</v>
      </c>
      <c r="C3175" s="357" t="s">
        <v>129</v>
      </c>
      <c r="D3175" s="357" t="s">
        <v>270</v>
      </c>
      <c r="E3175" s="353">
        <v>34.520000000000003</v>
      </c>
      <c r="F3175" s="77"/>
    </row>
    <row r="3176" spans="1:6" ht="13.5">
      <c r="A3176" s="353">
        <v>96724</v>
      </c>
      <c r="B3176" s="357" t="s">
        <v>2972</v>
      </c>
      <c r="C3176" s="357" t="s">
        <v>129</v>
      </c>
      <c r="D3176" s="357" t="s">
        <v>270</v>
      </c>
      <c r="E3176" s="353">
        <v>56.39</v>
      </c>
      <c r="F3176" s="77"/>
    </row>
    <row r="3177" spans="1:6" ht="13.5">
      <c r="A3177" s="353">
        <v>96725</v>
      </c>
      <c r="B3177" s="357" t="s">
        <v>2973</v>
      </c>
      <c r="C3177" s="357" t="s">
        <v>129</v>
      </c>
      <c r="D3177" s="357" t="s">
        <v>270</v>
      </c>
      <c r="E3177" s="353">
        <v>73.900000000000006</v>
      </c>
      <c r="F3177" s="77"/>
    </row>
    <row r="3178" spans="1:6" ht="13.5">
      <c r="A3178" s="353">
        <v>96726</v>
      </c>
      <c r="B3178" s="357" t="s">
        <v>2974</v>
      </c>
      <c r="C3178" s="357" t="s">
        <v>129</v>
      </c>
      <c r="D3178" s="357" t="s">
        <v>270</v>
      </c>
      <c r="E3178" s="353">
        <v>120.44</v>
      </c>
      <c r="F3178" s="77"/>
    </row>
    <row r="3179" spans="1:6" ht="13.5">
      <c r="A3179" s="353">
        <v>96727</v>
      </c>
      <c r="B3179" s="357" t="s">
        <v>2975</v>
      </c>
      <c r="C3179" s="357" t="s">
        <v>129</v>
      </c>
      <c r="D3179" s="357" t="s">
        <v>270</v>
      </c>
      <c r="E3179" s="353">
        <v>10.23</v>
      </c>
      <c r="F3179" s="77"/>
    </row>
    <row r="3180" spans="1:6" ht="13.5">
      <c r="A3180" s="353">
        <v>96728</v>
      </c>
      <c r="B3180" s="357" t="s">
        <v>2976</v>
      </c>
      <c r="C3180" s="357" t="s">
        <v>129</v>
      </c>
      <c r="D3180" s="357" t="s">
        <v>270</v>
      </c>
      <c r="E3180" s="353">
        <v>12.18</v>
      </c>
      <c r="F3180" s="77"/>
    </row>
    <row r="3181" spans="1:6" ht="13.5">
      <c r="A3181" s="353">
        <v>96729</v>
      </c>
      <c r="B3181" s="357" t="s">
        <v>2977</v>
      </c>
      <c r="C3181" s="357" t="s">
        <v>129</v>
      </c>
      <c r="D3181" s="357" t="s">
        <v>270</v>
      </c>
      <c r="E3181" s="353">
        <v>18.36</v>
      </c>
      <c r="F3181" s="77"/>
    </row>
    <row r="3182" spans="1:6" ht="13.5">
      <c r="A3182" s="353">
        <v>96730</v>
      </c>
      <c r="B3182" s="357" t="s">
        <v>2978</v>
      </c>
      <c r="C3182" s="357" t="s">
        <v>129</v>
      </c>
      <c r="D3182" s="357" t="s">
        <v>270</v>
      </c>
      <c r="E3182" s="353">
        <v>23.06</v>
      </c>
      <c r="F3182" s="77"/>
    </row>
    <row r="3183" spans="1:6" ht="13.5">
      <c r="A3183" s="353">
        <v>96731</v>
      </c>
      <c r="B3183" s="357" t="s">
        <v>2979</v>
      </c>
      <c r="C3183" s="357" t="s">
        <v>129</v>
      </c>
      <c r="D3183" s="357" t="s">
        <v>270</v>
      </c>
      <c r="E3183" s="353">
        <v>33.78</v>
      </c>
      <c r="F3183" s="77"/>
    </row>
    <row r="3184" spans="1:6" ht="13.5">
      <c r="A3184" s="353">
        <v>96732</v>
      </c>
      <c r="B3184" s="357" t="s">
        <v>2980</v>
      </c>
      <c r="C3184" s="357" t="s">
        <v>129</v>
      </c>
      <c r="D3184" s="357" t="s">
        <v>270</v>
      </c>
      <c r="E3184" s="353">
        <v>41.74</v>
      </c>
      <c r="F3184" s="77"/>
    </row>
    <row r="3185" spans="1:6" ht="13.5">
      <c r="A3185" s="353">
        <v>96733</v>
      </c>
      <c r="B3185" s="357" t="s">
        <v>2981</v>
      </c>
      <c r="C3185" s="357" t="s">
        <v>129</v>
      </c>
      <c r="D3185" s="357" t="s">
        <v>270</v>
      </c>
      <c r="E3185" s="353">
        <v>76.52</v>
      </c>
      <c r="F3185" s="77"/>
    </row>
    <row r="3186" spans="1:6" ht="13.5">
      <c r="A3186" s="353">
        <v>96734</v>
      </c>
      <c r="B3186" s="357" t="s">
        <v>2982</v>
      </c>
      <c r="C3186" s="357" t="s">
        <v>129</v>
      </c>
      <c r="D3186" s="357" t="s">
        <v>270</v>
      </c>
      <c r="E3186" s="353">
        <v>105.85</v>
      </c>
      <c r="F3186" s="77"/>
    </row>
    <row r="3187" spans="1:6" ht="13.5">
      <c r="A3187" s="353">
        <v>96735</v>
      </c>
      <c r="B3187" s="357" t="s">
        <v>2983</v>
      </c>
      <c r="C3187" s="357" t="s">
        <v>129</v>
      </c>
      <c r="D3187" s="357" t="s">
        <v>270</v>
      </c>
      <c r="E3187" s="353">
        <v>138.34</v>
      </c>
      <c r="F3187" s="77"/>
    </row>
    <row r="3188" spans="1:6" ht="13.5">
      <c r="A3188" s="353">
        <v>96794</v>
      </c>
      <c r="B3188" s="357" t="s">
        <v>2984</v>
      </c>
      <c r="C3188" s="357" t="s">
        <v>129</v>
      </c>
      <c r="D3188" s="357" t="s">
        <v>270</v>
      </c>
      <c r="E3188" s="353">
        <v>5.77</v>
      </c>
      <c r="F3188" s="77"/>
    </row>
    <row r="3189" spans="1:6" ht="13.5">
      <c r="A3189" s="353">
        <v>96795</v>
      </c>
      <c r="B3189" s="357" t="s">
        <v>2985</v>
      </c>
      <c r="C3189" s="357" t="s">
        <v>129</v>
      </c>
      <c r="D3189" s="357" t="s">
        <v>270</v>
      </c>
      <c r="E3189" s="353">
        <v>7.31</v>
      </c>
      <c r="F3189" s="77"/>
    </row>
    <row r="3190" spans="1:6" ht="13.5">
      <c r="A3190" s="353">
        <v>96796</v>
      </c>
      <c r="B3190" s="357" t="s">
        <v>2986</v>
      </c>
      <c r="C3190" s="357" t="s">
        <v>129</v>
      </c>
      <c r="D3190" s="357" t="s">
        <v>270</v>
      </c>
      <c r="E3190" s="353">
        <v>10.14</v>
      </c>
      <c r="F3190" s="77"/>
    </row>
    <row r="3191" spans="1:6" ht="13.5">
      <c r="A3191" s="353">
        <v>96797</v>
      </c>
      <c r="B3191" s="357" t="s">
        <v>2987</v>
      </c>
      <c r="C3191" s="357" t="s">
        <v>129</v>
      </c>
      <c r="D3191" s="357" t="s">
        <v>270</v>
      </c>
      <c r="E3191" s="353">
        <v>15.15</v>
      </c>
      <c r="F3191" s="77"/>
    </row>
    <row r="3192" spans="1:6" ht="13.5">
      <c r="A3192" s="353">
        <v>96798</v>
      </c>
      <c r="B3192" s="357" t="s">
        <v>2988</v>
      </c>
      <c r="C3192" s="357" t="s">
        <v>129</v>
      </c>
      <c r="D3192" s="357" t="s">
        <v>270</v>
      </c>
      <c r="E3192" s="353">
        <v>5.88</v>
      </c>
      <c r="F3192" s="77"/>
    </row>
    <row r="3193" spans="1:6" ht="13.5">
      <c r="A3193" s="353">
        <v>96799</v>
      </c>
      <c r="B3193" s="357" t="s">
        <v>2989</v>
      </c>
      <c r="C3193" s="357" t="s">
        <v>129</v>
      </c>
      <c r="D3193" s="357" t="s">
        <v>270</v>
      </c>
      <c r="E3193" s="353">
        <v>7.9</v>
      </c>
      <c r="F3193" s="77"/>
    </row>
    <row r="3194" spans="1:6" ht="13.5">
      <c r="A3194" s="353">
        <v>96800</v>
      </c>
      <c r="B3194" s="357" t="s">
        <v>2990</v>
      </c>
      <c r="C3194" s="357" t="s">
        <v>129</v>
      </c>
      <c r="D3194" s="357" t="s">
        <v>270</v>
      </c>
      <c r="E3194" s="353">
        <v>11.36</v>
      </c>
      <c r="F3194" s="77"/>
    </row>
    <row r="3195" spans="1:6" ht="13.5">
      <c r="A3195" s="353">
        <v>96801</v>
      </c>
      <c r="B3195" s="357" t="s">
        <v>2991</v>
      </c>
      <c r="C3195" s="357" t="s">
        <v>129</v>
      </c>
      <c r="D3195" s="357" t="s">
        <v>270</v>
      </c>
      <c r="E3195" s="353">
        <v>17.239999999999998</v>
      </c>
      <c r="F3195" s="77"/>
    </row>
    <row r="3196" spans="1:6" ht="13.5">
      <c r="A3196" s="353">
        <v>97327</v>
      </c>
      <c r="B3196" s="357" t="s">
        <v>6564</v>
      </c>
      <c r="C3196" s="357" t="s">
        <v>129</v>
      </c>
      <c r="D3196" s="357" t="s">
        <v>270</v>
      </c>
      <c r="E3196" s="353">
        <v>16.77</v>
      </c>
      <c r="F3196" s="77"/>
    </row>
    <row r="3197" spans="1:6" ht="13.5">
      <c r="A3197" s="353">
        <v>97328</v>
      </c>
      <c r="B3197" s="357" t="s">
        <v>6565</v>
      </c>
      <c r="C3197" s="357" t="s">
        <v>129</v>
      </c>
      <c r="D3197" s="357" t="s">
        <v>270</v>
      </c>
      <c r="E3197" s="353">
        <v>29.28</v>
      </c>
      <c r="F3197" s="77"/>
    </row>
    <row r="3198" spans="1:6" ht="13.5">
      <c r="A3198" s="353">
        <v>97329</v>
      </c>
      <c r="B3198" s="357" t="s">
        <v>6566</v>
      </c>
      <c r="C3198" s="357" t="s">
        <v>129</v>
      </c>
      <c r="D3198" s="357" t="s">
        <v>270</v>
      </c>
      <c r="E3198" s="353">
        <v>24.73</v>
      </c>
      <c r="F3198" s="77"/>
    </row>
    <row r="3199" spans="1:6" ht="13.5">
      <c r="A3199" s="353">
        <v>97330</v>
      </c>
      <c r="B3199" s="357" t="s">
        <v>6567</v>
      </c>
      <c r="C3199" s="357" t="s">
        <v>129</v>
      </c>
      <c r="D3199" s="357" t="s">
        <v>270</v>
      </c>
      <c r="E3199" s="353">
        <v>48.01</v>
      </c>
      <c r="F3199" s="77"/>
    </row>
    <row r="3200" spans="1:6" ht="13.5">
      <c r="A3200" s="353">
        <v>97331</v>
      </c>
      <c r="B3200" s="357" t="s">
        <v>6568</v>
      </c>
      <c r="C3200" s="357" t="s">
        <v>129</v>
      </c>
      <c r="D3200" s="357" t="s">
        <v>270</v>
      </c>
      <c r="E3200" s="353">
        <v>17</v>
      </c>
      <c r="F3200" s="77"/>
    </row>
    <row r="3201" spans="1:6" ht="13.5">
      <c r="A3201" s="353">
        <v>97332</v>
      </c>
      <c r="B3201" s="357" t="s">
        <v>6569</v>
      </c>
      <c r="C3201" s="357" t="s">
        <v>129</v>
      </c>
      <c r="D3201" s="357" t="s">
        <v>270</v>
      </c>
      <c r="E3201" s="353">
        <v>29.56</v>
      </c>
      <c r="F3201" s="77"/>
    </row>
    <row r="3202" spans="1:6" ht="13.5">
      <c r="A3202" s="353">
        <v>97333</v>
      </c>
      <c r="B3202" s="357" t="s">
        <v>6570</v>
      </c>
      <c r="C3202" s="357" t="s">
        <v>129</v>
      </c>
      <c r="D3202" s="357" t="s">
        <v>270</v>
      </c>
      <c r="E3202" s="353">
        <v>36.69</v>
      </c>
      <c r="F3202" s="77"/>
    </row>
    <row r="3203" spans="1:6" ht="13.5">
      <c r="A3203" s="353">
        <v>97334</v>
      </c>
      <c r="B3203" s="357" t="s">
        <v>6571</v>
      </c>
      <c r="C3203" s="357" t="s">
        <v>129</v>
      </c>
      <c r="D3203" s="357" t="s">
        <v>270</v>
      </c>
      <c r="E3203" s="353">
        <v>44.63</v>
      </c>
      <c r="F3203" s="77"/>
    </row>
    <row r="3204" spans="1:6" ht="13.5">
      <c r="A3204" s="353">
        <v>97335</v>
      </c>
      <c r="B3204" s="357" t="s">
        <v>6572</v>
      </c>
      <c r="C3204" s="357" t="s">
        <v>129</v>
      </c>
      <c r="D3204" s="357" t="s">
        <v>270</v>
      </c>
      <c r="E3204" s="353">
        <v>44.05</v>
      </c>
      <c r="F3204" s="77"/>
    </row>
    <row r="3205" spans="1:6" ht="13.5">
      <c r="A3205" s="353">
        <v>97336</v>
      </c>
      <c r="B3205" s="357" t="s">
        <v>6573</v>
      </c>
      <c r="C3205" s="357" t="s">
        <v>129</v>
      </c>
      <c r="D3205" s="357" t="s">
        <v>270</v>
      </c>
      <c r="E3205" s="353">
        <v>55.91</v>
      </c>
      <c r="F3205" s="77"/>
    </row>
    <row r="3206" spans="1:6" ht="13.5">
      <c r="A3206" s="353">
        <v>97337</v>
      </c>
      <c r="B3206" s="357" t="s">
        <v>6574</v>
      </c>
      <c r="C3206" s="357" t="s">
        <v>129</v>
      </c>
      <c r="D3206" s="357" t="s">
        <v>270</v>
      </c>
      <c r="E3206" s="353">
        <v>83.84</v>
      </c>
      <c r="F3206" s="77"/>
    </row>
    <row r="3207" spans="1:6" ht="13.5">
      <c r="A3207" s="353">
        <v>97338</v>
      </c>
      <c r="B3207" s="357" t="s">
        <v>6575</v>
      </c>
      <c r="C3207" s="357" t="s">
        <v>129</v>
      </c>
      <c r="D3207" s="357" t="s">
        <v>270</v>
      </c>
      <c r="E3207" s="353">
        <v>100.75</v>
      </c>
      <c r="F3207" s="77"/>
    </row>
    <row r="3208" spans="1:6" ht="13.5">
      <c r="A3208" s="353">
        <v>97339</v>
      </c>
      <c r="B3208" s="357" t="s">
        <v>6576</v>
      </c>
      <c r="C3208" s="357" t="s">
        <v>129</v>
      </c>
      <c r="D3208" s="357" t="s">
        <v>270</v>
      </c>
      <c r="E3208" s="353">
        <v>108.45</v>
      </c>
      <c r="F3208" s="77"/>
    </row>
    <row r="3209" spans="1:6" ht="13.5">
      <c r="A3209" s="353">
        <v>97340</v>
      </c>
      <c r="B3209" s="357" t="s">
        <v>6577</v>
      </c>
      <c r="C3209" s="357" t="s">
        <v>129</v>
      </c>
      <c r="D3209" s="357" t="s">
        <v>270</v>
      </c>
      <c r="E3209" s="353">
        <v>109.02</v>
      </c>
      <c r="F3209" s="77"/>
    </row>
    <row r="3210" spans="1:6" ht="13.5">
      <c r="A3210" s="353">
        <v>97341</v>
      </c>
      <c r="B3210" s="357" t="s">
        <v>6578</v>
      </c>
      <c r="C3210" s="357" t="s">
        <v>129</v>
      </c>
      <c r="D3210" s="357" t="s">
        <v>270</v>
      </c>
      <c r="E3210" s="353">
        <v>30.43</v>
      </c>
      <c r="F3210" s="77"/>
    </row>
    <row r="3211" spans="1:6" ht="13.5">
      <c r="A3211" s="353">
        <v>97342</v>
      </c>
      <c r="B3211" s="357" t="s">
        <v>6579</v>
      </c>
      <c r="C3211" s="357" t="s">
        <v>129</v>
      </c>
      <c r="D3211" s="357" t="s">
        <v>270</v>
      </c>
      <c r="E3211" s="353">
        <v>47.3</v>
      </c>
      <c r="F3211" s="77"/>
    </row>
    <row r="3212" spans="1:6" ht="13.5">
      <c r="A3212" s="353">
        <v>97343</v>
      </c>
      <c r="B3212" s="357" t="s">
        <v>6580</v>
      </c>
      <c r="C3212" s="357" t="s">
        <v>129</v>
      </c>
      <c r="D3212" s="357" t="s">
        <v>270</v>
      </c>
      <c r="E3212" s="353">
        <v>59.4</v>
      </c>
      <c r="F3212" s="77"/>
    </row>
    <row r="3213" spans="1:6" ht="13.5">
      <c r="A3213" s="353">
        <v>97344</v>
      </c>
      <c r="B3213" s="357" t="s">
        <v>6581</v>
      </c>
      <c r="C3213" s="357" t="s">
        <v>129</v>
      </c>
      <c r="D3213" s="357" t="s">
        <v>270</v>
      </c>
      <c r="E3213" s="353">
        <v>37.590000000000003</v>
      </c>
      <c r="F3213" s="77"/>
    </row>
    <row r="3214" spans="1:6" ht="13.5">
      <c r="A3214" s="353">
        <v>97345</v>
      </c>
      <c r="B3214" s="357" t="s">
        <v>6582</v>
      </c>
      <c r="C3214" s="357" t="s">
        <v>129</v>
      </c>
      <c r="D3214" s="357" t="s">
        <v>270</v>
      </c>
      <c r="E3214" s="353">
        <v>59.58</v>
      </c>
      <c r="F3214" s="77"/>
    </row>
    <row r="3215" spans="1:6" ht="13.5">
      <c r="A3215" s="353">
        <v>97346</v>
      </c>
      <c r="B3215" s="357" t="s">
        <v>6583</v>
      </c>
      <c r="C3215" s="357" t="s">
        <v>129</v>
      </c>
      <c r="D3215" s="357" t="s">
        <v>270</v>
      </c>
      <c r="E3215" s="353">
        <v>76.150000000000006</v>
      </c>
      <c r="F3215" s="77"/>
    </row>
    <row r="3216" spans="1:6" ht="13.5">
      <c r="A3216" s="353">
        <v>97347</v>
      </c>
      <c r="B3216" s="357" t="s">
        <v>6584</v>
      </c>
      <c r="C3216" s="357" t="s">
        <v>129</v>
      </c>
      <c r="D3216" s="357" t="s">
        <v>270</v>
      </c>
      <c r="E3216" s="353">
        <v>52.98</v>
      </c>
      <c r="F3216" s="77"/>
    </row>
    <row r="3217" spans="1:6" ht="13.5">
      <c r="A3217" s="353">
        <v>97348</v>
      </c>
      <c r="B3217" s="357" t="s">
        <v>6585</v>
      </c>
      <c r="C3217" s="357" t="s">
        <v>129</v>
      </c>
      <c r="D3217" s="357" t="s">
        <v>270</v>
      </c>
      <c r="E3217" s="353">
        <v>73.099999999999994</v>
      </c>
      <c r="F3217" s="77"/>
    </row>
    <row r="3218" spans="1:6" ht="13.5">
      <c r="A3218" s="353">
        <v>97349</v>
      </c>
      <c r="B3218" s="357" t="s">
        <v>6586</v>
      </c>
      <c r="C3218" s="357" t="s">
        <v>129</v>
      </c>
      <c r="D3218" s="357" t="s">
        <v>270</v>
      </c>
      <c r="E3218" s="353">
        <v>105.23</v>
      </c>
      <c r="F3218" s="77"/>
    </row>
    <row r="3219" spans="1:6" ht="13.5">
      <c r="A3219" s="353">
        <v>97350</v>
      </c>
      <c r="B3219" s="357" t="s">
        <v>6587</v>
      </c>
      <c r="C3219" s="357" t="s">
        <v>129</v>
      </c>
      <c r="D3219" s="357" t="s">
        <v>270</v>
      </c>
      <c r="E3219" s="353">
        <v>127.72</v>
      </c>
      <c r="F3219" s="77"/>
    </row>
    <row r="3220" spans="1:6" ht="13.5">
      <c r="A3220" s="353">
        <v>97351</v>
      </c>
      <c r="B3220" s="357" t="s">
        <v>6588</v>
      </c>
      <c r="C3220" s="357" t="s">
        <v>129</v>
      </c>
      <c r="D3220" s="357" t="s">
        <v>270</v>
      </c>
      <c r="E3220" s="353">
        <v>176.52</v>
      </c>
      <c r="F3220" s="77"/>
    </row>
    <row r="3221" spans="1:6" ht="13.5">
      <c r="A3221" s="353">
        <v>97352</v>
      </c>
      <c r="B3221" s="357" t="s">
        <v>6589</v>
      </c>
      <c r="C3221" s="357" t="s">
        <v>129</v>
      </c>
      <c r="D3221" s="357" t="s">
        <v>270</v>
      </c>
      <c r="E3221" s="353">
        <v>228.65</v>
      </c>
      <c r="F3221" s="77"/>
    </row>
    <row r="3222" spans="1:6" ht="13.5">
      <c r="A3222" s="353">
        <v>97353</v>
      </c>
      <c r="B3222" s="357" t="s">
        <v>6590</v>
      </c>
      <c r="C3222" s="357" t="s">
        <v>129</v>
      </c>
      <c r="D3222" s="357" t="s">
        <v>270</v>
      </c>
      <c r="E3222" s="353">
        <v>35.72</v>
      </c>
      <c r="F3222" s="77"/>
    </row>
    <row r="3223" spans="1:6" ht="13.5">
      <c r="A3223" s="353">
        <v>97354</v>
      </c>
      <c r="B3223" s="357" t="s">
        <v>6591</v>
      </c>
      <c r="C3223" s="357" t="s">
        <v>129</v>
      </c>
      <c r="D3223" s="357" t="s">
        <v>270</v>
      </c>
      <c r="E3223" s="353">
        <v>56.23</v>
      </c>
      <c r="F3223" s="77"/>
    </row>
    <row r="3224" spans="1:6" ht="13.5">
      <c r="A3224" s="353">
        <v>97355</v>
      </c>
      <c r="B3224" s="357" t="s">
        <v>6592</v>
      </c>
      <c r="C3224" s="357" t="s">
        <v>129</v>
      </c>
      <c r="D3224" s="357" t="s">
        <v>270</v>
      </c>
      <c r="E3224" s="353">
        <v>76.59</v>
      </c>
      <c r="F3224" s="77"/>
    </row>
    <row r="3225" spans="1:6" ht="13.5">
      <c r="A3225" s="353">
        <v>97356</v>
      </c>
      <c r="B3225" s="357" t="s">
        <v>6593</v>
      </c>
      <c r="C3225" s="357" t="s">
        <v>129</v>
      </c>
      <c r="D3225" s="357" t="s">
        <v>270</v>
      </c>
      <c r="E3225" s="353">
        <v>42.88</v>
      </c>
      <c r="F3225" s="77"/>
    </row>
    <row r="3226" spans="1:6" ht="13.5">
      <c r="A3226" s="353">
        <v>97357</v>
      </c>
      <c r="B3226" s="357" t="s">
        <v>6594</v>
      </c>
      <c r="C3226" s="357" t="s">
        <v>129</v>
      </c>
      <c r="D3226" s="357" t="s">
        <v>270</v>
      </c>
      <c r="E3226" s="353">
        <v>68.510000000000005</v>
      </c>
      <c r="F3226" s="77"/>
    </row>
    <row r="3227" spans="1:6" ht="13.5">
      <c r="A3227" s="353">
        <v>97358</v>
      </c>
      <c r="B3227" s="357" t="s">
        <v>6595</v>
      </c>
      <c r="C3227" s="357" t="s">
        <v>129</v>
      </c>
      <c r="D3227" s="357" t="s">
        <v>270</v>
      </c>
      <c r="E3227" s="353">
        <v>93.34</v>
      </c>
      <c r="F3227" s="77"/>
    </row>
    <row r="3228" spans="1:6" ht="13.5">
      <c r="A3228" s="353">
        <v>97498</v>
      </c>
      <c r="B3228" s="357" t="s">
        <v>6011</v>
      </c>
      <c r="C3228" s="357" t="s">
        <v>129</v>
      </c>
      <c r="D3228" s="357" t="s">
        <v>270</v>
      </c>
      <c r="E3228" s="353">
        <v>25.38</v>
      </c>
      <c r="F3228" s="77"/>
    </row>
    <row r="3229" spans="1:6" ht="13.5">
      <c r="A3229" s="353">
        <v>97535</v>
      </c>
      <c r="B3229" s="357" t="s">
        <v>6596</v>
      </c>
      <c r="C3229" s="357" t="s">
        <v>129</v>
      </c>
      <c r="D3229" s="357" t="s">
        <v>270</v>
      </c>
      <c r="E3229" s="353">
        <v>28.64</v>
      </c>
      <c r="F3229" s="77"/>
    </row>
    <row r="3230" spans="1:6" ht="13.5">
      <c r="A3230" s="353">
        <v>97536</v>
      </c>
      <c r="B3230" s="357" t="s">
        <v>6597</v>
      </c>
      <c r="C3230" s="357" t="s">
        <v>129</v>
      </c>
      <c r="D3230" s="357" t="s">
        <v>270</v>
      </c>
      <c r="E3230" s="353">
        <v>36.119999999999997</v>
      </c>
      <c r="F3230" s="77"/>
    </row>
    <row r="3231" spans="1:6" ht="13.5">
      <c r="A3231" s="353">
        <v>72293</v>
      </c>
      <c r="B3231" s="357" t="s">
        <v>2992</v>
      </c>
      <c r="C3231" s="357" t="s">
        <v>130</v>
      </c>
      <c r="D3231" s="357" t="s">
        <v>350</v>
      </c>
      <c r="E3231" s="353">
        <v>4.82</v>
      </c>
      <c r="F3231" s="77"/>
    </row>
    <row r="3232" spans="1:6" ht="13.5">
      <c r="A3232" s="353">
        <v>72294</v>
      </c>
      <c r="B3232" s="357" t="s">
        <v>2993</v>
      </c>
      <c r="C3232" s="357" t="s">
        <v>130</v>
      </c>
      <c r="D3232" s="357" t="s">
        <v>350</v>
      </c>
      <c r="E3232" s="353">
        <v>7.22</v>
      </c>
      <c r="F3232" s="77"/>
    </row>
    <row r="3233" spans="1:6" ht="13.5">
      <c r="A3233" s="353">
        <v>72295</v>
      </c>
      <c r="B3233" s="357" t="s">
        <v>2994</v>
      </c>
      <c r="C3233" s="357" t="s">
        <v>130</v>
      </c>
      <c r="D3233" s="357" t="s">
        <v>350</v>
      </c>
      <c r="E3233" s="353">
        <v>9.89</v>
      </c>
      <c r="F3233" s="77"/>
    </row>
    <row r="3234" spans="1:6" ht="13.5">
      <c r="A3234" s="353">
        <v>72306</v>
      </c>
      <c r="B3234" s="357" t="s">
        <v>2995</v>
      </c>
      <c r="C3234" s="357" t="s">
        <v>130</v>
      </c>
      <c r="D3234" s="357" t="s">
        <v>270</v>
      </c>
      <c r="E3234" s="353">
        <v>140.81</v>
      </c>
      <c r="F3234" s="77"/>
    </row>
    <row r="3235" spans="1:6" ht="13.5">
      <c r="A3235" s="353">
        <v>72307</v>
      </c>
      <c r="B3235" s="357" t="s">
        <v>2996</v>
      </c>
      <c r="C3235" s="357" t="s">
        <v>130</v>
      </c>
      <c r="D3235" s="357" t="s">
        <v>270</v>
      </c>
      <c r="E3235" s="353">
        <v>196.42</v>
      </c>
      <c r="F3235" s="77"/>
    </row>
    <row r="3236" spans="1:6" ht="13.5">
      <c r="A3236" s="353">
        <v>72313</v>
      </c>
      <c r="B3236" s="357" t="s">
        <v>2997</v>
      </c>
      <c r="C3236" s="357" t="s">
        <v>130</v>
      </c>
      <c r="D3236" s="357" t="s">
        <v>270</v>
      </c>
      <c r="E3236" s="353">
        <v>452.63</v>
      </c>
      <c r="F3236" s="77"/>
    </row>
    <row r="3237" spans="1:6" ht="13.5">
      <c r="A3237" s="353">
        <v>72482</v>
      </c>
      <c r="B3237" s="357" t="s">
        <v>2998</v>
      </c>
      <c r="C3237" s="357" t="s">
        <v>130</v>
      </c>
      <c r="D3237" s="357" t="s">
        <v>270</v>
      </c>
      <c r="E3237" s="353">
        <v>195.71</v>
      </c>
      <c r="F3237" s="77"/>
    </row>
    <row r="3238" spans="1:6" ht="13.5">
      <c r="A3238" s="353">
        <v>72619</v>
      </c>
      <c r="B3238" s="357" t="s">
        <v>2999</v>
      </c>
      <c r="C3238" s="357" t="s">
        <v>130</v>
      </c>
      <c r="D3238" s="357" t="s">
        <v>270</v>
      </c>
      <c r="E3238" s="353">
        <v>81.96</v>
      </c>
      <c r="F3238" s="77"/>
    </row>
    <row r="3239" spans="1:6" ht="13.5">
      <c r="A3239" s="353">
        <v>72620</v>
      </c>
      <c r="B3239" s="357" t="s">
        <v>3000</v>
      </c>
      <c r="C3239" s="357" t="s">
        <v>130</v>
      </c>
      <c r="D3239" s="357" t="s">
        <v>270</v>
      </c>
      <c r="E3239" s="353">
        <v>142.1</v>
      </c>
      <c r="F3239" s="77"/>
    </row>
    <row r="3240" spans="1:6" ht="13.5">
      <c r="A3240" s="353">
        <v>72621</v>
      </c>
      <c r="B3240" s="357" t="s">
        <v>3001</v>
      </c>
      <c r="C3240" s="357" t="s">
        <v>130</v>
      </c>
      <c r="D3240" s="357" t="s">
        <v>270</v>
      </c>
      <c r="E3240" s="353">
        <v>227.26</v>
      </c>
      <c r="F3240" s="77"/>
    </row>
    <row r="3241" spans="1:6" ht="13.5">
      <c r="A3241" s="353">
        <v>72667</v>
      </c>
      <c r="B3241" s="357" t="s">
        <v>3002</v>
      </c>
      <c r="C3241" s="357" t="s">
        <v>130</v>
      </c>
      <c r="D3241" s="357" t="s">
        <v>270</v>
      </c>
      <c r="E3241" s="353">
        <v>114.3</v>
      </c>
      <c r="F3241" s="77"/>
    </row>
    <row r="3242" spans="1:6" ht="13.5">
      <c r="A3242" s="353">
        <v>72668</v>
      </c>
      <c r="B3242" s="357" t="s">
        <v>3003</v>
      </c>
      <c r="C3242" s="357" t="s">
        <v>130</v>
      </c>
      <c r="D3242" s="357" t="s">
        <v>270</v>
      </c>
      <c r="E3242" s="353">
        <v>113.64</v>
      </c>
      <c r="F3242" s="77"/>
    </row>
    <row r="3243" spans="1:6" ht="13.5">
      <c r="A3243" s="353">
        <v>72669</v>
      </c>
      <c r="B3243" s="357" t="s">
        <v>3004</v>
      </c>
      <c r="C3243" s="357" t="s">
        <v>130</v>
      </c>
      <c r="D3243" s="357" t="s">
        <v>270</v>
      </c>
      <c r="E3243" s="353">
        <v>117.5</v>
      </c>
      <c r="F3243" s="77"/>
    </row>
    <row r="3244" spans="1:6" ht="13.5">
      <c r="A3244" s="353">
        <v>72681</v>
      </c>
      <c r="B3244" s="357" t="s">
        <v>3005</v>
      </c>
      <c r="C3244" s="357" t="s">
        <v>130</v>
      </c>
      <c r="D3244" s="357" t="s">
        <v>270</v>
      </c>
      <c r="E3244" s="353">
        <v>79.89</v>
      </c>
      <c r="F3244" s="77"/>
    </row>
    <row r="3245" spans="1:6" ht="13.5">
      <c r="A3245" s="353">
        <v>72682</v>
      </c>
      <c r="B3245" s="357" t="s">
        <v>3006</v>
      </c>
      <c r="C3245" s="357" t="s">
        <v>130</v>
      </c>
      <c r="D3245" s="357" t="s">
        <v>270</v>
      </c>
      <c r="E3245" s="353">
        <v>158.82</v>
      </c>
      <c r="F3245" s="77"/>
    </row>
    <row r="3246" spans="1:6" ht="13.5">
      <c r="A3246" s="353">
        <v>72683</v>
      </c>
      <c r="B3246" s="357" t="s">
        <v>3007</v>
      </c>
      <c r="C3246" s="357" t="s">
        <v>130</v>
      </c>
      <c r="D3246" s="357" t="s">
        <v>270</v>
      </c>
      <c r="E3246" s="353">
        <v>253.97</v>
      </c>
      <c r="F3246" s="77"/>
    </row>
    <row r="3247" spans="1:6" ht="13.5">
      <c r="A3247" s="353">
        <v>72719</v>
      </c>
      <c r="B3247" s="357" t="s">
        <v>3008</v>
      </c>
      <c r="C3247" s="357" t="s">
        <v>130</v>
      </c>
      <c r="D3247" s="357" t="s">
        <v>270</v>
      </c>
      <c r="E3247" s="353">
        <v>176.24</v>
      </c>
      <c r="F3247" s="77"/>
    </row>
    <row r="3248" spans="1:6" ht="13.5">
      <c r="A3248" s="353">
        <v>72720</v>
      </c>
      <c r="B3248" s="357" t="s">
        <v>3009</v>
      </c>
      <c r="C3248" s="357" t="s">
        <v>130</v>
      </c>
      <c r="D3248" s="357" t="s">
        <v>270</v>
      </c>
      <c r="E3248" s="353">
        <v>241.57</v>
      </c>
      <c r="F3248" s="77"/>
    </row>
    <row r="3249" spans="1:6" ht="13.5">
      <c r="A3249" s="353">
        <v>72721</v>
      </c>
      <c r="B3249" s="357" t="s">
        <v>3010</v>
      </c>
      <c r="C3249" s="357" t="s">
        <v>130</v>
      </c>
      <c r="D3249" s="357" t="s">
        <v>270</v>
      </c>
      <c r="E3249" s="353">
        <v>517.84</v>
      </c>
      <c r="F3249" s="77"/>
    </row>
    <row r="3250" spans="1:6" ht="13.5">
      <c r="A3250" s="353">
        <v>89358</v>
      </c>
      <c r="B3250" s="357" t="s">
        <v>3011</v>
      </c>
      <c r="C3250" s="357" t="s">
        <v>130</v>
      </c>
      <c r="D3250" s="357" t="s">
        <v>350</v>
      </c>
      <c r="E3250" s="353">
        <v>5.1100000000000003</v>
      </c>
      <c r="F3250" s="77"/>
    </row>
    <row r="3251" spans="1:6" ht="13.5">
      <c r="A3251" s="353">
        <v>89359</v>
      </c>
      <c r="B3251" s="357" t="s">
        <v>3012</v>
      </c>
      <c r="C3251" s="357" t="s">
        <v>130</v>
      </c>
      <c r="D3251" s="357" t="s">
        <v>350</v>
      </c>
      <c r="E3251" s="353">
        <v>5.35</v>
      </c>
      <c r="F3251" s="77"/>
    </row>
    <row r="3252" spans="1:6" ht="13.5">
      <c r="A3252" s="353">
        <v>89360</v>
      </c>
      <c r="B3252" s="357" t="s">
        <v>3013</v>
      </c>
      <c r="C3252" s="357" t="s">
        <v>130</v>
      </c>
      <c r="D3252" s="357" t="s">
        <v>350</v>
      </c>
      <c r="E3252" s="353">
        <v>6.34</v>
      </c>
      <c r="F3252" s="77"/>
    </row>
    <row r="3253" spans="1:6" ht="13.5">
      <c r="A3253" s="353">
        <v>89361</v>
      </c>
      <c r="B3253" s="357" t="s">
        <v>3014</v>
      </c>
      <c r="C3253" s="357" t="s">
        <v>130</v>
      </c>
      <c r="D3253" s="357" t="s">
        <v>350</v>
      </c>
      <c r="E3253" s="353">
        <v>5.95</v>
      </c>
      <c r="F3253" s="77"/>
    </row>
    <row r="3254" spans="1:6" ht="13.5">
      <c r="A3254" s="353">
        <v>89362</v>
      </c>
      <c r="B3254" s="357" t="s">
        <v>3015</v>
      </c>
      <c r="C3254" s="357" t="s">
        <v>130</v>
      </c>
      <c r="D3254" s="357" t="s">
        <v>350</v>
      </c>
      <c r="E3254" s="353">
        <v>6.07</v>
      </c>
      <c r="F3254" s="77"/>
    </row>
    <row r="3255" spans="1:6" ht="13.5">
      <c r="A3255" s="353">
        <v>89363</v>
      </c>
      <c r="B3255" s="357" t="s">
        <v>3016</v>
      </c>
      <c r="C3255" s="357" t="s">
        <v>130</v>
      </c>
      <c r="D3255" s="357" t="s">
        <v>350</v>
      </c>
      <c r="E3255" s="353">
        <v>6.58</v>
      </c>
      <c r="F3255" s="77"/>
    </row>
    <row r="3256" spans="1:6" ht="13.5">
      <c r="A3256" s="353">
        <v>89364</v>
      </c>
      <c r="B3256" s="357" t="s">
        <v>3017</v>
      </c>
      <c r="C3256" s="357" t="s">
        <v>130</v>
      </c>
      <c r="D3256" s="357" t="s">
        <v>350</v>
      </c>
      <c r="E3256" s="353">
        <v>7.63</v>
      </c>
      <c r="F3256" s="77"/>
    </row>
    <row r="3257" spans="1:6" ht="13.5">
      <c r="A3257" s="353">
        <v>89365</v>
      </c>
      <c r="B3257" s="357" t="s">
        <v>3018</v>
      </c>
      <c r="C3257" s="357" t="s">
        <v>130</v>
      </c>
      <c r="D3257" s="357" t="s">
        <v>350</v>
      </c>
      <c r="E3257" s="353">
        <v>7.16</v>
      </c>
      <c r="F3257" s="77"/>
    </row>
    <row r="3258" spans="1:6" ht="13.5">
      <c r="A3258" s="353">
        <v>89366</v>
      </c>
      <c r="B3258" s="357" t="s">
        <v>3019</v>
      </c>
      <c r="C3258" s="357" t="s">
        <v>130</v>
      </c>
      <c r="D3258" s="357" t="s">
        <v>350</v>
      </c>
      <c r="E3258" s="353">
        <v>10.41</v>
      </c>
      <c r="F3258" s="77"/>
    </row>
    <row r="3259" spans="1:6" ht="13.5">
      <c r="A3259" s="353">
        <v>89367</v>
      </c>
      <c r="B3259" s="357" t="s">
        <v>3020</v>
      </c>
      <c r="C3259" s="357" t="s">
        <v>130</v>
      </c>
      <c r="D3259" s="357" t="s">
        <v>350</v>
      </c>
      <c r="E3259" s="353">
        <v>8.19</v>
      </c>
      <c r="F3259" s="77"/>
    </row>
    <row r="3260" spans="1:6" ht="13.5">
      <c r="A3260" s="353">
        <v>89368</v>
      </c>
      <c r="B3260" s="357" t="s">
        <v>3021</v>
      </c>
      <c r="C3260" s="357" t="s">
        <v>130</v>
      </c>
      <c r="D3260" s="357" t="s">
        <v>350</v>
      </c>
      <c r="E3260" s="353">
        <v>9.6199999999999992</v>
      </c>
      <c r="F3260" s="77"/>
    </row>
    <row r="3261" spans="1:6" ht="13.5">
      <c r="A3261" s="353">
        <v>89369</v>
      </c>
      <c r="B3261" s="357" t="s">
        <v>3022</v>
      </c>
      <c r="C3261" s="357" t="s">
        <v>130</v>
      </c>
      <c r="D3261" s="357" t="s">
        <v>350</v>
      </c>
      <c r="E3261" s="353">
        <v>11.38</v>
      </c>
      <c r="F3261" s="77"/>
    </row>
    <row r="3262" spans="1:6" ht="13.5">
      <c r="A3262" s="353">
        <v>89370</v>
      </c>
      <c r="B3262" s="357" t="s">
        <v>3023</v>
      </c>
      <c r="C3262" s="357" t="s">
        <v>130</v>
      </c>
      <c r="D3262" s="357" t="s">
        <v>350</v>
      </c>
      <c r="E3262" s="353">
        <v>9.32</v>
      </c>
      <c r="F3262" s="77"/>
    </row>
    <row r="3263" spans="1:6" ht="13.5">
      <c r="A3263" s="353">
        <v>89371</v>
      </c>
      <c r="B3263" s="357" t="s">
        <v>3024</v>
      </c>
      <c r="C3263" s="357" t="s">
        <v>130</v>
      </c>
      <c r="D3263" s="357" t="s">
        <v>350</v>
      </c>
      <c r="E3263" s="353">
        <v>3.73</v>
      </c>
      <c r="F3263" s="77"/>
    </row>
    <row r="3264" spans="1:6" ht="13.5">
      <c r="A3264" s="353">
        <v>89372</v>
      </c>
      <c r="B3264" s="357" t="s">
        <v>3025</v>
      </c>
      <c r="C3264" s="357" t="s">
        <v>130</v>
      </c>
      <c r="D3264" s="357" t="s">
        <v>350</v>
      </c>
      <c r="E3264" s="353">
        <v>8.44</v>
      </c>
      <c r="F3264" s="77"/>
    </row>
    <row r="3265" spans="1:6" ht="13.5">
      <c r="A3265" s="353">
        <v>89373</v>
      </c>
      <c r="B3265" s="357" t="s">
        <v>3026</v>
      </c>
      <c r="C3265" s="357" t="s">
        <v>130</v>
      </c>
      <c r="D3265" s="357" t="s">
        <v>350</v>
      </c>
      <c r="E3265" s="353">
        <v>4.16</v>
      </c>
      <c r="F3265" s="77"/>
    </row>
    <row r="3266" spans="1:6" ht="13.5">
      <c r="A3266" s="353">
        <v>89374</v>
      </c>
      <c r="B3266" s="357" t="s">
        <v>3027</v>
      </c>
      <c r="C3266" s="357" t="s">
        <v>130</v>
      </c>
      <c r="D3266" s="357" t="s">
        <v>350</v>
      </c>
      <c r="E3266" s="353">
        <v>6.71</v>
      </c>
      <c r="F3266" s="77"/>
    </row>
    <row r="3267" spans="1:6" ht="13.5">
      <c r="A3267" s="353">
        <v>89375</v>
      </c>
      <c r="B3267" s="357" t="s">
        <v>3028</v>
      </c>
      <c r="C3267" s="357" t="s">
        <v>130</v>
      </c>
      <c r="D3267" s="357" t="s">
        <v>350</v>
      </c>
      <c r="E3267" s="353">
        <v>8.25</v>
      </c>
      <c r="F3267" s="77"/>
    </row>
    <row r="3268" spans="1:6" ht="13.5">
      <c r="A3268" s="353">
        <v>89376</v>
      </c>
      <c r="B3268" s="357" t="s">
        <v>3029</v>
      </c>
      <c r="C3268" s="357" t="s">
        <v>130</v>
      </c>
      <c r="D3268" s="357" t="s">
        <v>350</v>
      </c>
      <c r="E3268" s="353">
        <v>3.78</v>
      </c>
      <c r="F3268" s="77"/>
    </row>
    <row r="3269" spans="1:6" ht="13.5">
      <c r="A3269" s="353">
        <v>89377</v>
      </c>
      <c r="B3269" s="357" t="s">
        <v>3030</v>
      </c>
      <c r="C3269" s="357" t="s">
        <v>130</v>
      </c>
      <c r="D3269" s="357" t="s">
        <v>350</v>
      </c>
      <c r="E3269" s="353">
        <v>6.06</v>
      </c>
      <c r="F3269" s="77"/>
    </row>
    <row r="3270" spans="1:6" ht="13.5">
      <c r="A3270" s="353">
        <v>89378</v>
      </c>
      <c r="B3270" s="357" t="s">
        <v>3031</v>
      </c>
      <c r="C3270" s="357" t="s">
        <v>130</v>
      </c>
      <c r="D3270" s="357" t="s">
        <v>350</v>
      </c>
      <c r="E3270" s="353">
        <v>4.43</v>
      </c>
      <c r="F3270" s="77"/>
    </row>
    <row r="3271" spans="1:6" ht="13.5">
      <c r="A3271" s="353">
        <v>89379</v>
      </c>
      <c r="B3271" s="357" t="s">
        <v>3032</v>
      </c>
      <c r="C3271" s="357" t="s">
        <v>130</v>
      </c>
      <c r="D3271" s="357" t="s">
        <v>350</v>
      </c>
      <c r="E3271" s="353">
        <v>10.7</v>
      </c>
      <c r="F3271" s="77"/>
    </row>
    <row r="3272" spans="1:6" ht="13.5">
      <c r="A3272" s="353">
        <v>89380</v>
      </c>
      <c r="B3272" s="357" t="s">
        <v>3033</v>
      </c>
      <c r="C3272" s="357" t="s">
        <v>130</v>
      </c>
      <c r="D3272" s="357" t="s">
        <v>350</v>
      </c>
      <c r="E3272" s="353">
        <v>6.36</v>
      </c>
      <c r="F3272" s="77"/>
    </row>
    <row r="3273" spans="1:6" ht="13.5">
      <c r="A3273" s="353">
        <v>89381</v>
      </c>
      <c r="B3273" s="357" t="s">
        <v>3034</v>
      </c>
      <c r="C3273" s="357" t="s">
        <v>130</v>
      </c>
      <c r="D3273" s="357" t="s">
        <v>350</v>
      </c>
      <c r="E3273" s="353">
        <v>8.4</v>
      </c>
      <c r="F3273" s="77"/>
    </row>
    <row r="3274" spans="1:6" ht="13.5">
      <c r="A3274" s="353">
        <v>89382</v>
      </c>
      <c r="B3274" s="357" t="s">
        <v>3035</v>
      </c>
      <c r="C3274" s="357" t="s">
        <v>130</v>
      </c>
      <c r="D3274" s="357" t="s">
        <v>350</v>
      </c>
      <c r="E3274" s="353">
        <v>9.83</v>
      </c>
      <c r="F3274" s="77"/>
    </row>
    <row r="3275" spans="1:6" ht="13.5">
      <c r="A3275" s="353">
        <v>89383</v>
      </c>
      <c r="B3275" s="357" t="s">
        <v>3036</v>
      </c>
      <c r="C3275" s="357" t="s">
        <v>130</v>
      </c>
      <c r="D3275" s="357" t="s">
        <v>350</v>
      </c>
      <c r="E3275" s="353">
        <v>4.49</v>
      </c>
      <c r="F3275" s="77"/>
    </row>
    <row r="3276" spans="1:6" ht="13.5">
      <c r="A3276" s="353">
        <v>89384</v>
      </c>
      <c r="B3276" s="357" t="s">
        <v>3037</v>
      </c>
      <c r="C3276" s="357" t="s">
        <v>130</v>
      </c>
      <c r="D3276" s="357" t="s">
        <v>350</v>
      </c>
      <c r="E3276" s="353">
        <v>8.5</v>
      </c>
      <c r="F3276" s="77"/>
    </row>
    <row r="3277" spans="1:6" ht="13.5">
      <c r="A3277" s="353">
        <v>89385</v>
      </c>
      <c r="B3277" s="357" t="s">
        <v>3038</v>
      </c>
      <c r="C3277" s="357" t="s">
        <v>130</v>
      </c>
      <c r="D3277" s="357" t="s">
        <v>350</v>
      </c>
      <c r="E3277" s="353">
        <v>4.99</v>
      </c>
      <c r="F3277" s="77"/>
    </row>
    <row r="3278" spans="1:6" ht="13.5">
      <c r="A3278" s="353">
        <v>89386</v>
      </c>
      <c r="B3278" s="357" t="s">
        <v>3039</v>
      </c>
      <c r="C3278" s="357" t="s">
        <v>130</v>
      </c>
      <c r="D3278" s="357" t="s">
        <v>350</v>
      </c>
      <c r="E3278" s="353">
        <v>6</v>
      </c>
      <c r="F3278" s="77"/>
    </row>
    <row r="3279" spans="1:6" ht="13.5">
      <c r="A3279" s="353">
        <v>89387</v>
      </c>
      <c r="B3279" s="357" t="s">
        <v>3040</v>
      </c>
      <c r="C3279" s="357" t="s">
        <v>130</v>
      </c>
      <c r="D3279" s="357" t="s">
        <v>350</v>
      </c>
      <c r="E3279" s="353">
        <v>20.96</v>
      </c>
      <c r="F3279" s="77"/>
    </row>
    <row r="3280" spans="1:6" ht="13.5">
      <c r="A3280" s="353">
        <v>89388</v>
      </c>
      <c r="B3280" s="357" t="s">
        <v>3041</v>
      </c>
      <c r="C3280" s="357" t="s">
        <v>130</v>
      </c>
      <c r="D3280" s="357" t="s">
        <v>350</v>
      </c>
      <c r="E3280" s="353">
        <v>7.69</v>
      </c>
      <c r="F3280" s="77"/>
    </row>
    <row r="3281" spans="1:6" ht="13.5">
      <c r="A3281" s="353">
        <v>89389</v>
      </c>
      <c r="B3281" s="357" t="s">
        <v>3042</v>
      </c>
      <c r="C3281" s="357" t="s">
        <v>130</v>
      </c>
      <c r="D3281" s="357" t="s">
        <v>350</v>
      </c>
      <c r="E3281" s="353">
        <v>8.27</v>
      </c>
      <c r="F3281" s="77"/>
    </row>
    <row r="3282" spans="1:6" ht="13.5">
      <c r="A3282" s="353">
        <v>89390</v>
      </c>
      <c r="B3282" s="357" t="s">
        <v>3043</v>
      </c>
      <c r="C3282" s="357" t="s">
        <v>130</v>
      </c>
      <c r="D3282" s="357" t="s">
        <v>350</v>
      </c>
      <c r="E3282" s="353">
        <v>14.44</v>
      </c>
      <c r="F3282" s="77"/>
    </row>
    <row r="3283" spans="1:6" ht="13.5">
      <c r="A3283" s="353">
        <v>89391</v>
      </c>
      <c r="B3283" s="357" t="s">
        <v>3044</v>
      </c>
      <c r="C3283" s="357" t="s">
        <v>130</v>
      </c>
      <c r="D3283" s="357" t="s">
        <v>350</v>
      </c>
      <c r="E3283" s="353">
        <v>5.93</v>
      </c>
      <c r="F3283" s="77"/>
    </row>
    <row r="3284" spans="1:6" ht="13.5">
      <c r="A3284" s="353">
        <v>89392</v>
      </c>
      <c r="B3284" s="357" t="s">
        <v>3045</v>
      </c>
      <c r="C3284" s="357" t="s">
        <v>130</v>
      </c>
      <c r="D3284" s="357" t="s">
        <v>350</v>
      </c>
      <c r="E3284" s="353">
        <v>17.010000000000002</v>
      </c>
      <c r="F3284" s="77"/>
    </row>
    <row r="3285" spans="1:6" ht="13.5">
      <c r="A3285" s="353">
        <v>89393</v>
      </c>
      <c r="B3285" s="357" t="s">
        <v>3046</v>
      </c>
      <c r="C3285" s="357" t="s">
        <v>130</v>
      </c>
      <c r="D3285" s="357" t="s">
        <v>350</v>
      </c>
      <c r="E3285" s="353">
        <v>7.07</v>
      </c>
      <c r="F3285" s="77"/>
    </row>
    <row r="3286" spans="1:6" ht="13.5">
      <c r="A3286" s="353">
        <v>89394</v>
      </c>
      <c r="B3286" s="357" t="s">
        <v>3047</v>
      </c>
      <c r="C3286" s="357" t="s">
        <v>130</v>
      </c>
      <c r="D3286" s="357" t="s">
        <v>350</v>
      </c>
      <c r="E3286" s="353">
        <v>12.94</v>
      </c>
      <c r="F3286" s="77"/>
    </row>
    <row r="3287" spans="1:6" ht="13.5">
      <c r="A3287" s="353">
        <v>89395</v>
      </c>
      <c r="B3287" s="357" t="s">
        <v>3048</v>
      </c>
      <c r="C3287" s="357" t="s">
        <v>130</v>
      </c>
      <c r="D3287" s="357" t="s">
        <v>350</v>
      </c>
      <c r="E3287" s="353">
        <v>8.3800000000000008</v>
      </c>
      <c r="F3287" s="77"/>
    </row>
    <row r="3288" spans="1:6" ht="13.5">
      <c r="A3288" s="353">
        <v>89396</v>
      </c>
      <c r="B3288" s="357" t="s">
        <v>3049</v>
      </c>
      <c r="C3288" s="357" t="s">
        <v>130</v>
      </c>
      <c r="D3288" s="357" t="s">
        <v>350</v>
      </c>
      <c r="E3288" s="353">
        <v>13.41</v>
      </c>
      <c r="F3288" s="77"/>
    </row>
    <row r="3289" spans="1:6" ht="13.5">
      <c r="A3289" s="353">
        <v>89397</v>
      </c>
      <c r="B3289" s="357" t="s">
        <v>3050</v>
      </c>
      <c r="C3289" s="357" t="s">
        <v>130</v>
      </c>
      <c r="D3289" s="357" t="s">
        <v>350</v>
      </c>
      <c r="E3289" s="353">
        <v>9.73</v>
      </c>
      <c r="F3289" s="77"/>
    </row>
    <row r="3290" spans="1:6" ht="13.5">
      <c r="A3290" s="353">
        <v>89398</v>
      </c>
      <c r="B3290" s="357" t="s">
        <v>3051</v>
      </c>
      <c r="C3290" s="357" t="s">
        <v>130</v>
      </c>
      <c r="D3290" s="357" t="s">
        <v>350</v>
      </c>
      <c r="E3290" s="353">
        <v>11.87</v>
      </c>
      <c r="F3290" s="77"/>
    </row>
    <row r="3291" spans="1:6" ht="13.5">
      <c r="A3291" s="353">
        <v>89399</v>
      </c>
      <c r="B3291" s="357" t="s">
        <v>3052</v>
      </c>
      <c r="C3291" s="357" t="s">
        <v>130</v>
      </c>
      <c r="D3291" s="357" t="s">
        <v>350</v>
      </c>
      <c r="E3291" s="353">
        <v>20.39</v>
      </c>
      <c r="F3291" s="77"/>
    </row>
    <row r="3292" spans="1:6" ht="13.5">
      <c r="A3292" s="353">
        <v>89400</v>
      </c>
      <c r="B3292" s="357" t="s">
        <v>3053</v>
      </c>
      <c r="C3292" s="357" t="s">
        <v>130</v>
      </c>
      <c r="D3292" s="357" t="s">
        <v>350</v>
      </c>
      <c r="E3292" s="353">
        <v>13.2</v>
      </c>
      <c r="F3292" s="77"/>
    </row>
    <row r="3293" spans="1:6" ht="13.5">
      <c r="A3293" s="353">
        <v>89404</v>
      </c>
      <c r="B3293" s="357" t="s">
        <v>3054</v>
      </c>
      <c r="C3293" s="357" t="s">
        <v>130</v>
      </c>
      <c r="D3293" s="357" t="s">
        <v>350</v>
      </c>
      <c r="E3293" s="353">
        <v>3.34</v>
      </c>
      <c r="F3293" s="77"/>
    </row>
    <row r="3294" spans="1:6" ht="13.5">
      <c r="A3294" s="353">
        <v>89405</v>
      </c>
      <c r="B3294" s="357" t="s">
        <v>3055</v>
      </c>
      <c r="C3294" s="357" t="s">
        <v>130</v>
      </c>
      <c r="D3294" s="357" t="s">
        <v>350</v>
      </c>
      <c r="E3294" s="353">
        <v>3.58</v>
      </c>
      <c r="F3294" s="77"/>
    </row>
    <row r="3295" spans="1:6" ht="13.5">
      <c r="A3295" s="353">
        <v>89406</v>
      </c>
      <c r="B3295" s="357" t="s">
        <v>3056</v>
      </c>
      <c r="C3295" s="357" t="s">
        <v>130</v>
      </c>
      <c r="D3295" s="357" t="s">
        <v>350</v>
      </c>
      <c r="E3295" s="353">
        <v>4.57</v>
      </c>
      <c r="F3295" s="77"/>
    </row>
    <row r="3296" spans="1:6" ht="13.5">
      <c r="A3296" s="353">
        <v>89407</v>
      </c>
      <c r="B3296" s="357" t="s">
        <v>3057</v>
      </c>
      <c r="C3296" s="357" t="s">
        <v>130</v>
      </c>
      <c r="D3296" s="357" t="s">
        <v>350</v>
      </c>
      <c r="E3296" s="353">
        <v>4.18</v>
      </c>
      <c r="F3296" s="77"/>
    </row>
    <row r="3297" spans="1:6" ht="13.5">
      <c r="A3297" s="353">
        <v>89408</v>
      </c>
      <c r="B3297" s="357" t="s">
        <v>3058</v>
      </c>
      <c r="C3297" s="357" t="s">
        <v>130</v>
      </c>
      <c r="D3297" s="357" t="s">
        <v>350</v>
      </c>
      <c r="E3297" s="353">
        <v>4.03</v>
      </c>
      <c r="F3297" s="77"/>
    </row>
    <row r="3298" spans="1:6" ht="13.5">
      <c r="A3298" s="353">
        <v>89409</v>
      </c>
      <c r="B3298" s="357" t="s">
        <v>3059</v>
      </c>
      <c r="C3298" s="357" t="s">
        <v>130</v>
      </c>
      <c r="D3298" s="357" t="s">
        <v>350</v>
      </c>
      <c r="E3298" s="353">
        <v>4.54</v>
      </c>
      <c r="F3298" s="77"/>
    </row>
    <row r="3299" spans="1:6" ht="13.5">
      <c r="A3299" s="353">
        <v>89410</v>
      </c>
      <c r="B3299" s="357" t="s">
        <v>3060</v>
      </c>
      <c r="C3299" s="357" t="s">
        <v>130</v>
      </c>
      <c r="D3299" s="357" t="s">
        <v>350</v>
      </c>
      <c r="E3299" s="353">
        <v>5.59</v>
      </c>
      <c r="F3299" s="77"/>
    </row>
    <row r="3300" spans="1:6" ht="13.5">
      <c r="A3300" s="353">
        <v>89411</v>
      </c>
      <c r="B3300" s="357" t="s">
        <v>3061</v>
      </c>
      <c r="C3300" s="357" t="s">
        <v>130</v>
      </c>
      <c r="D3300" s="357" t="s">
        <v>350</v>
      </c>
      <c r="E3300" s="353">
        <v>5.12</v>
      </c>
      <c r="F3300" s="77"/>
    </row>
    <row r="3301" spans="1:6" ht="13.5">
      <c r="A3301" s="353">
        <v>89412</v>
      </c>
      <c r="B3301" s="357" t="s">
        <v>3062</v>
      </c>
      <c r="C3301" s="357" t="s">
        <v>130</v>
      </c>
      <c r="D3301" s="357" t="s">
        <v>350</v>
      </c>
      <c r="E3301" s="353">
        <v>5.76</v>
      </c>
      <c r="F3301" s="77"/>
    </row>
    <row r="3302" spans="1:6" ht="13.5">
      <c r="A3302" s="353">
        <v>89413</v>
      </c>
      <c r="B3302" s="357" t="s">
        <v>3063</v>
      </c>
      <c r="C3302" s="357" t="s">
        <v>130</v>
      </c>
      <c r="D3302" s="357" t="s">
        <v>350</v>
      </c>
      <c r="E3302" s="353">
        <v>5.73</v>
      </c>
      <c r="F3302" s="77"/>
    </row>
    <row r="3303" spans="1:6" ht="13.5">
      <c r="A3303" s="353">
        <v>89414</v>
      </c>
      <c r="B3303" s="357" t="s">
        <v>3064</v>
      </c>
      <c r="C3303" s="357" t="s">
        <v>130</v>
      </c>
      <c r="D3303" s="357" t="s">
        <v>350</v>
      </c>
      <c r="E3303" s="353">
        <v>7.16</v>
      </c>
      <c r="F3303" s="77"/>
    </row>
    <row r="3304" spans="1:6" ht="13.5">
      <c r="A3304" s="353">
        <v>89415</v>
      </c>
      <c r="B3304" s="357" t="s">
        <v>3065</v>
      </c>
      <c r="C3304" s="357" t="s">
        <v>130</v>
      </c>
      <c r="D3304" s="357" t="s">
        <v>350</v>
      </c>
      <c r="E3304" s="353">
        <v>8.92</v>
      </c>
      <c r="F3304" s="77"/>
    </row>
    <row r="3305" spans="1:6" ht="13.5">
      <c r="A3305" s="353">
        <v>89416</v>
      </c>
      <c r="B3305" s="357" t="s">
        <v>3066</v>
      </c>
      <c r="C3305" s="357" t="s">
        <v>130</v>
      </c>
      <c r="D3305" s="357" t="s">
        <v>350</v>
      </c>
      <c r="E3305" s="353">
        <v>6.86</v>
      </c>
      <c r="F3305" s="77"/>
    </row>
    <row r="3306" spans="1:6" ht="13.5">
      <c r="A3306" s="353">
        <v>89417</v>
      </c>
      <c r="B3306" s="357" t="s">
        <v>3067</v>
      </c>
      <c r="C3306" s="357" t="s">
        <v>130</v>
      </c>
      <c r="D3306" s="357" t="s">
        <v>350</v>
      </c>
      <c r="E3306" s="353">
        <v>2.58</v>
      </c>
      <c r="F3306" s="77"/>
    </row>
    <row r="3307" spans="1:6" ht="13.5">
      <c r="A3307" s="353">
        <v>89418</v>
      </c>
      <c r="B3307" s="357" t="s">
        <v>3068</v>
      </c>
      <c r="C3307" s="357" t="s">
        <v>130</v>
      </c>
      <c r="D3307" s="357" t="s">
        <v>350</v>
      </c>
      <c r="E3307" s="353">
        <v>7.29</v>
      </c>
      <c r="F3307" s="77"/>
    </row>
    <row r="3308" spans="1:6" ht="13.5">
      <c r="A3308" s="353">
        <v>89419</v>
      </c>
      <c r="B3308" s="357" t="s">
        <v>3069</v>
      </c>
      <c r="C3308" s="357" t="s">
        <v>130</v>
      </c>
      <c r="D3308" s="357" t="s">
        <v>350</v>
      </c>
      <c r="E3308" s="353">
        <v>3.01</v>
      </c>
      <c r="F3308" s="77"/>
    </row>
    <row r="3309" spans="1:6" ht="13.5">
      <c r="A3309" s="353">
        <v>89420</v>
      </c>
      <c r="B3309" s="357" t="s">
        <v>3070</v>
      </c>
      <c r="C3309" s="357" t="s">
        <v>130</v>
      </c>
      <c r="D3309" s="357" t="s">
        <v>350</v>
      </c>
      <c r="E3309" s="353">
        <v>5.56</v>
      </c>
      <c r="F3309" s="77"/>
    </row>
    <row r="3310" spans="1:6" ht="13.5">
      <c r="A3310" s="353">
        <v>89421</v>
      </c>
      <c r="B3310" s="357" t="s">
        <v>3071</v>
      </c>
      <c r="C3310" s="357" t="s">
        <v>130</v>
      </c>
      <c r="D3310" s="357" t="s">
        <v>350</v>
      </c>
      <c r="E3310" s="353">
        <v>7.1</v>
      </c>
      <c r="F3310" s="77"/>
    </row>
    <row r="3311" spans="1:6" ht="13.5">
      <c r="A3311" s="353">
        <v>89422</v>
      </c>
      <c r="B3311" s="357" t="s">
        <v>3072</v>
      </c>
      <c r="C3311" s="357" t="s">
        <v>130</v>
      </c>
      <c r="D3311" s="357" t="s">
        <v>350</v>
      </c>
      <c r="E3311" s="353">
        <v>2.63</v>
      </c>
      <c r="F3311" s="77"/>
    </row>
    <row r="3312" spans="1:6" ht="13.5">
      <c r="A3312" s="353">
        <v>89423</v>
      </c>
      <c r="B3312" s="357" t="s">
        <v>3073</v>
      </c>
      <c r="C3312" s="357" t="s">
        <v>130</v>
      </c>
      <c r="D3312" s="357" t="s">
        <v>350</v>
      </c>
      <c r="E3312" s="353">
        <v>5.23</v>
      </c>
      <c r="F3312" s="77"/>
    </row>
    <row r="3313" spans="1:6" ht="13.5">
      <c r="A3313" s="353">
        <v>89424</v>
      </c>
      <c r="B3313" s="357" t="s">
        <v>3074</v>
      </c>
      <c r="C3313" s="357" t="s">
        <v>130</v>
      </c>
      <c r="D3313" s="357" t="s">
        <v>350</v>
      </c>
      <c r="E3313" s="353">
        <v>3.06</v>
      </c>
      <c r="F3313" s="77"/>
    </row>
    <row r="3314" spans="1:6" ht="13.5">
      <c r="A3314" s="353">
        <v>89425</v>
      </c>
      <c r="B3314" s="357" t="s">
        <v>3075</v>
      </c>
      <c r="C3314" s="357" t="s">
        <v>130</v>
      </c>
      <c r="D3314" s="357" t="s">
        <v>350</v>
      </c>
      <c r="E3314" s="353">
        <v>9.33</v>
      </c>
      <c r="F3314" s="77"/>
    </row>
    <row r="3315" spans="1:6" ht="13.5">
      <c r="A3315" s="353">
        <v>89426</v>
      </c>
      <c r="B3315" s="357" t="s">
        <v>3076</v>
      </c>
      <c r="C3315" s="357" t="s">
        <v>130</v>
      </c>
      <c r="D3315" s="357" t="s">
        <v>350</v>
      </c>
      <c r="E3315" s="353">
        <v>4.99</v>
      </c>
      <c r="F3315" s="77"/>
    </row>
    <row r="3316" spans="1:6" ht="13.5">
      <c r="A3316" s="353">
        <v>89427</v>
      </c>
      <c r="B3316" s="357" t="s">
        <v>3077</v>
      </c>
      <c r="C3316" s="357" t="s">
        <v>130</v>
      </c>
      <c r="D3316" s="357" t="s">
        <v>350</v>
      </c>
      <c r="E3316" s="353">
        <v>7.03</v>
      </c>
      <c r="F3316" s="77"/>
    </row>
    <row r="3317" spans="1:6" ht="13.5">
      <c r="A3317" s="353">
        <v>89428</v>
      </c>
      <c r="B3317" s="357" t="s">
        <v>3078</v>
      </c>
      <c r="C3317" s="357" t="s">
        <v>130</v>
      </c>
      <c r="D3317" s="357" t="s">
        <v>350</v>
      </c>
      <c r="E3317" s="353">
        <v>8.4600000000000009</v>
      </c>
      <c r="F3317" s="77"/>
    </row>
    <row r="3318" spans="1:6" ht="13.5">
      <c r="A3318" s="353">
        <v>89429</v>
      </c>
      <c r="B3318" s="357" t="s">
        <v>3079</v>
      </c>
      <c r="C3318" s="357" t="s">
        <v>130</v>
      </c>
      <c r="D3318" s="357" t="s">
        <v>350</v>
      </c>
      <c r="E3318" s="353">
        <v>3.12</v>
      </c>
      <c r="F3318" s="77"/>
    </row>
    <row r="3319" spans="1:6" ht="13.5">
      <c r="A3319" s="353">
        <v>89430</v>
      </c>
      <c r="B3319" s="357" t="s">
        <v>3080</v>
      </c>
      <c r="C3319" s="357" t="s">
        <v>130</v>
      </c>
      <c r="D3319" s="357" t="s">
        <v>350</v>
      </c>
      <c r="E3319" s="353">
        <v>7.13</v>
      </c>
      <c r="F3319" s="77"/>
    </row>
    <row r="3320" spans="1:6" ht="13.5">
      <c r="A3320" s="353">
        <v>89431</v>
      </c>
      <c r="B3320" s="357" t="s">
        <v>3081</v>
      </c>
      <c r="C3320" s="357" t="s">
        <v>130</v>
      </c>
      <c r="D3320" s="357" t="s">
        <v>350</v>
      </c>
      <c r="E3320" s="353">
        <v>4.3499999999999996</v>
      </c>
      <c r="F3320" s="77"/>
    </row>
    <row r="3321" spans="1:6" ht="13.5">
      <c r="A3321" s="353">
        <v>89432</v>
      </c>
      <c r="B3321" s="357" t="s">
        <v>3082</v>
      </c>
      <c r="C3321" s="357" t="s">
        <v>130</v>
      </c>
      <c r="D3321" s="357" t="s">
        <v>350</v>
      </c>
      <c r="E3321" s="353">
        <v>19.309999999999999</v>
      </c>
      <c r="F3321" s="77"/>
    </row>
    <row r="3322" spans="1:6" ht="13.5">
      <c r="A3322" s="353">
        <v>89433</v>
      </c>
      <c r="B3322" s="357" t="s">
        <v>3083</v>
      </c>
      <c r="C3322" s="357" t="s">
        <v>130</v>
      </c>
      <c r="D3322" s="357" t="s">
        <v>350</v>
      </c>
      <c r="E3322" s="353">
        <v>6.04</v>
      </c>
      <c r="F3322" s="77"/>
    </row>
    <row r="3323" spans="1:6" ht="13.5">
      <c r="A3323" s="353">
        <v>89434</v>
      </c>
      <c r="B3323" s="357" t="s">
        <v>3084</v>
      </c>
      <c r="C3323" s="357" t="s">
        <v>130</v>
      </c>
      <c r="D3323" s="357" t="s">
        <v>350</v>
      </c>
      <c r="E3323" s="353">
        <v>6.62</v>
      </c>
      <c r="F3323" s="77"/>
    </row>
    <row r="3324" spans="1:6" ht="13.5">
      <c r="A3324" s="353">
        <v>89435</v>
      </c>
      <c r="B3324" s="357" t="s">
        <v>3085</v>
      </c>
      <c r="C3324" s="357" t="s">
        <v>130</v>
      </c>
      <c r="D3324" s="357" t="s">
        <v>350</v>
      </c>
      <c r="E3324" s="353">
        <v>12.79</v>
      </c>
      <c r="F3324" s="77"/>
    </row>
    <row r="3325" spans="1:6" ht="13.5">
      <c r="A3325" s="353">
        <v>89436</v>
      </c>
      <c r="B3325" s="357" t="s">
        <v>3086</v>
      </c>
      <c r="C3325" s="357" t="s">
        <v>130</v>
      </c>
      <c r="D3325" s="357" t="s">
        <v>350</v>
      </c>
      <c r="E3325" s="353">
        <v>4.28</v>
      </c>
      <c r="F3325" s="77"/>
    </row>
    <row r="3326" spans="1:6" ht="13.5">
      <c r="A3326" s="353">
        <v>89437</v>
      </c>
      <c r="B3326" s="357" t="s">
        <v>3087</v>
      </c>
      <c r="C3326" s="357" t="s">
        <v>130</v>
      </c>
      <c r="D3326" s="357" t="s">
        <v>350</v>
      </c>
      <c r="E3326" s="353">
        <v>15.36</v>
      </c>
      <c r="F3326" s="77"/>
    </row>
    <row r="3327" spans="1:6" ht="13.5">
      <c r="A3327" s="353">
        <v>89438</v>
      </c>
      <c r="B3327" s="357" t="s">
        <v>3088</v>
      </c>
      <c r="C3327" s="357" t="s">
        <v>130</v>
      </c>
      <c r="D3327" s="357" t="s">
        <v>350</v>
      </c>
      <c r="E3327" s="353">
        <v>4.7300000000000004</v>
      </c>
      <c r="F3327" s="77"/>
    </row>
    <row r="3328" spans="1:6" ht="13.5">
      <c r="A3328" s="353">
        <v>89439</v>
      </c>
      <c r="B3328" s="357" t="s">
        <v>3089</v>
      </c>
      <c r="C3328" s="357" t="s">
        <v>130</v>
      </c>
      <c r="D3328" s="357" t="s">
        <v>350</v>
      </c>
      <c r="E3328" s="353">
        <v>6.07</v>
      </c>
      <c r="F3328" s="77"/>
    </row>
    <row r="3329" spans="1:6" ht="13.5">
      <c r="A3329" s="353">
        <v>89440</v>
      </c>
      <c r="B3329" s="357" t="s">
        <v>3090</v>
      </c>
      <c r="C3329" s="357" t="s">
        <v>130</v>
      </c>
      <c r="D3329" s="357" t="s">
        <v>350</v>
      </c>
      <c r="E3329" s="353">
        <v>5.66</v>
      </c>
      <c r="F3329" s="77"/>
    </row>
    <row r="3330" spans="1:6" ht="13.5">
      <c r="A3330" s="353">
        <v>89441</v>
      </c>
      <c r="B3330" s="357" t="s">
        <v>3091</v>
      </c>
      <c r="C3330" s="357" t="s">
        <v>130</v>
      </c>
      <c r="D3330" s="357" t="s">
        <v>350</v>
      </c>
      <c r="E3330" s="353">
        <v>10.69</v>
      </c>
      <c r="F3330" s="77"/>
    </row>
    <row r="3331" spans="1:6" ht="13.5">
      <c r="A3331" s="353">
        <v>89442</v>
      </c>
      <c r="B3331" s="357" t="s">
        <v>3092</v>
      </c>
      <c r="C3331" s="357" t="s">
        <v>130</v>
      </c>
      <c r="D3331" s="357" t="s">
        <v>350</v>
      </c>
      <c r="E3331" s="353">
        <v>7.01</v>
      </c>
      <c r="F3331" s="77"/>
    </row>
    <row r="3332" spans="1:6" ht="13.5">
      <c r="A3332" s="353">
        <v>89443</v>
      </c>
      <c r="B3332" s="357" t="s">
        <v>3093</v>
      </c>
      <c r="C3332" s="357" t="s">
        <v>130</v>
      </c>
      <c r="D3332" s="357" t="s">
        <v>350</v>
      </c>
      <c r="E3332" s="353">
        <v>8.64</v>
      </c>
      <c r="F3332" s="77"/>
    </row>
    <row r="3333" spans="1:6" ht="13.5">
      <c r="A3333" s="353">
        <v>89444</v>
      </c>
      <c r="B3333" s="357" t="s">
        <v>3094</v>
      </c>
      <c r="C3333" s="357" t="s">
        <v>130</v>
      </c>
      <c r="D3333" s="357" t="s">
        <v>350</v>
      </c>
      <c r="E3333" s="353">
        <v>17.16</v>
      </c>
      <c r="F3333" s="77"/>
    </row>
    <row r="3334" spans="1:6" ht="13.5">
      <c r="A3334" s="353">
        <v>89445</v>
      </c>
      <c r="B3334" s="357" t="s">
        <v>3095</v>
      </c>
      <c r="C3334" s="357" t="s">
        <v>130</v>
      </c>
      <c r="D3334" s="357" t="s">
        <v>350</v>
      </c>
      <c r="E3334" s="353">
        <v>9.9700000000000006</v>
      </c>
      <c r="F3334" s="77"/>
    </row>
    <row r="3335" spans="1:6" ht="13.5">
      <c r="A3335" s="353">
        <v>89481</v>
      </c>
      <c r="B3335" s="357" t="s">
        <v>3096</v>
      </c>
      <c r="C3335" s="357" t="s">
        <v>130</v>
      </c>
      <c r="D3335" s="357" t="s">
        <v>350</v>
      </c>
      <c r="E3335" s="353">
        <v>2.99</v>
      </c>
      <c r="F3335" s="77"/>
    </row>
    <row r="3336" spans="1:6" ht="13.5">
      <c r="A3336" s="353">
        <v>89485</v>
      </c>
      <c r="B3336" s="357" t="s">
        <v>3097</v>
      </c>
      <c r="C3336" s="357" t="s">
        <v>130</v>
      </c>
      <c r="D3336" s="357" t="s">
        <v>350</v>
      </c>
      <c r="E3336" s="353">
        <v>3.5</v>
      </c>
      <c r="F3336" s="77"/>
    </row>
    <row r="3337" spans="1:6" ht="13.5">
      <c r="A3337" s="353">
        <v>89489</v>
      </c>
      <c r="B3337" s="357" t="s">
        <v>3098</v>
      </c>
      <c r="C3337" s="357" t="s">
        <v>130</v>
      </c>
      <c r="D3337" s="357" t="s">
        <v>350</v>
      </c>
      <c r="E3337" s="353">
        <v>4.55</v>
      </c>
      <c r="F3337" s="77"/>
    </row>
    <row r="3338" spans="1:6" ht="13.5">
      <c r="A3338" s="353">
        <v>89490</v>
      </c>
      <c r="B3338" s="357" t="s">
        <v>3099</v>
      </c>
      <c r="C3338" s="357" t="s">
        <v>130</v>
      </c>
      <c r="D3338" s="357" t="s">
        <v>350</v>
      </c>
      <c r="E3338" s="353">
        <v>4.08</v>
      </c>
      <c r="F3338" s="77"/>
    </row>
    <row r="3339" spans="1:6" ht="13.5">
      <c r="A3339" s="353">
        <v>89492</v>
      </c>
      <c r="B3339" s="357" t="s">
        <v>3100</v>
      </c>
      <c r="C3339" s="357" t="s">
        <v>130</v>
      </c>
      <c r="D3339" s="357" t="s">
        <v>350</v>
      </c>
      <c r="E3339" s="353">
        <v>4.57</v>
      </c>
      <c r="F3339" s="77"/>
    </row>
    <row r="3340" spans="1:6" ht="13.5">
      <c r="A3340" s="353">
        <v>89493</v>
      </c>
      <c r="B3340" s="357" t="s">
        <v>3101</v>
      </c>
      <c r="C3340" s="357" t="s">
        <v>130</v>
      </c>
      <c r="D3340" s="357" t="s">
        <v>350</v>
      </c>
      <c r="E3340" s="353">
        <v>6</v>
      </c>
      <c r="F3340" s="77"/>
    </row>
    <row r="3341" spans="1:6" ht="13.5">
      <c r="A3341" s="353">
        <v>89494</v>
      </c>
      <c r="B3341" s="357" t="s">
        <v>3102</v>
      </c>
      <c r="C3341" s="357" t="s">
        <v>130</v>
      </c>
      <c r="D3341" s="357" t="s">
        <v>350</v>
      </c>
      <c r="E3341" s="353">
        <v>7.76</v>
      </c>
      <c r="F3341" s="77"/>
    </row>
    <row r="3342" spans="1:6" ht="13.5">
      <c r="A3342" s="353">
        <v>89496</v>
      </c>
      <c r="B3342" s="357" t="s">
        <v>3103</v>
      </c>
      <c r="C3342" s="357" t="s">
        <v>130</v>
      </c>
      <c r="D3342" s="357" t="s">
        <v>350</v>
      </c>
      <c r="E3342" s="353">
        <v>5.7</v>
      </c>
      <c r="F3342" s="77"/>
    </row>
    <row r="3343" spans="1:6" ht="13.5">
      <c r="A3343" s="353">
        <v>89497</v>
      </c>
      <c r="B3343" s="357" t="s">
        <v>3104</v>
      </c>
      <c r="C3343" s="357" t="s">
        <v>130</v>
      </c>
      <c r="D3343" s="357" t="s">
        <v>350</v>
      </c>
      <c r="E3343" s="353">
        <v>7.31</v>
      </c>
      <c r="F3343" s="77"/>
    </row>
    <row r="3344" spans="1:6" ht="13.5">
      <c r="A3344" s="353">
        <v>89498</v>
      </c>
      <c r="B3344" s="357" t="s">
        <v>3105</v>
      </c>
      <c r="C3344" s="357" t="s">
        <v>130</v>
      </c>
      <c r="D3344" s="357" t="s">
        <v>350</v>
      </c>
      <c r="E3344" s="353">
        <v>7.96</v>
      </c>
      <c r="F3344" s="77"/>
    </row>
    <row r="3345" spans="1:6" ht="13.5">
      <c r="A3345" s="353">
        <v>89499</v>
      </c>
      <c r="B3345" s="357" t="s">
        <v>3106</v>
      </c>
      <c r="C3345" s="357" t="s">
        <v>130</v>
      </c>
      <c r="D3345" s="357" t="s">
        <v>350</v>
      </c>
      <c r="E3345" s="353">
        <v>12.11</v>
      </c>
      <c r="F3345" s="77"/>
    </row>
    <row r="3346" spans="1:6" ht="13.5">
      <c r="A3346" s="353">
        <v>89500</v>
      </c>
      <c r="B3346" s="357" t="s">
        <v>3107</v>
      </c>
      <c r="C3346" s="357" t="s">
        <v>130</v>
      </c>
      <c r="D3346" s="357" t="s">
        <v>350</v>
      </c>
      <c r="E3346" s="353">
        <v>8.08</v>
      </c>
      <c r="F3346" s="77"/>
    </row>
    <row r="3347" spans="1:6" ht="13.5">
      <c r="A3347" s="353">
        <v>89501</v>
      </c>
      <c r="B3347" s="357" t="s">
        <v>3108</v>
      </c>
      <c r="C3347" s="357" t="s">
        <v>130</v>
      </c>
      <c r="D3347" s="357" t="s">
        <v>350</v>
      </c>
      <c r="E3347" s="353">
        <v>8.7100000000000009</v>
      </c>
      <c r="F3347" s="77"/>
    </row>
    <row r="3348" spans="1:6" ht="13.5">
      <c r="A3348" s="353">
        <v>89502</v>
      </c>
      <c r="B3348" s="357" t="s">
        <v>3109</v>
      </c>
      <c r="C3348" s="357" t="s">
        <v>130</v>
      </c>
      <c r="D3348" s="357" t="s">
        <v>350</v>
      </c>
      <c r="E3348" s="353">
        <v>9.89</v>
      </c>
      <c r="F3348" s="77"/>
    </row>
    <row r="3349" spans="1:6" ht="13.5">
      <c r="A3349" s="353">
        <v>89503</v>
      </c>
      <c r="B3349" s="357" t="s">
        <v>3110</v>
      </c>
      <c r="C3349" s="357" t="s">
        <v>130</v>
      </c>
      <c r="D3349" s="357" t="s">
        <v>350</v>
      </c>
      <c r="E3349" s="353">
        <v>15.04</v>
      </c>
      <c r="F3349" s="77"/>
    </row>
    <row r="3350" spans="1:6" ht="13.5">
      <c r="A3350" s="353">
        <v>89504</v>
      </c>
      <c r="B3350" s="357" t="s">
        <v>3111</v>
      </c>
      <c r="C3350" s="357" t="s">
        <v>130</v>
      </c>
      <c r="D3350" s="357" t="s">
        <v>350</v>
      </c>
      <c r="E3350" s="353">
        <v>13.17</v>
      </c>
      <c r="F3350" s="77"/>
    </row>
    <row r="3351" spans="1:6" ht="13.5">
      <c r="A3351" s="353">
        <v>89505</v>
      </c>
      <c r="B3351" s="357" t="s">
        <v>3112</v>
      </c>
      <c r="C3351" s="357" t="s">
        <v>130</v>
      </c>
      <c r="D3351" s="357" t="s">
        <v>350</v>
      </c>
      <c r="E3351" s="353">
        <v>22.32</v>
      </c>
      <c r="F3351" s="77"/>
    </row>
    <row r="3352" spans="1:6" ht="13.5">
      <c r="A3352" s="353">
        <v>89506</v>
      </c>
      <c r="B3352" s="357" t="s">
        <v>3113</v>
      </c>
      <c r="C3352" s="357" t="s">
        <v>130</v>
      </c>
      <c r="D3352" s="357" t="s">
        <v>350</v>
      </c>
      <c r="E3352" s="353">
        <v>25.13</v>
      </c>
      <c r="F3352" s="77"/>
    </row>
    <row r="3353" spans="1:6" ht="13.5">
      <c r="A3353" s="353">
        <v>89507</v>
      </c>
      <c r="B3353" s="357" t="s">
        <v>3114</v>
      </c>
      <c r="C3353" s="357" t="s">
        <v>130</v>
      </c>
      <c r="D3353" s="357" t="s">
        <v>350</v>
      </c>
      <c r="E3353" s="353">
        <v>30.99</v>
      </c>
      <c r="F3353" s="77"/>
    </row>
    <row r="3354" spans="1:6" ht="13.5">
      <c r="A3354" s="353">
        <v>89510</v>
      </c>
      <c r="B3354" s="357" t="s">
        <v>3115</v>
      </c>
      <c r="C3354" s="357" t="s">
        <v>130</v>
      </c>
      <c r="D3354" s="357" t="s">
        <v>350</v>
      </c>
      <c r="E3354" s="353">
        <v>20.239999999999998</v>
      </c>
      <c r="F3354" s="77"/>
    </row>
    <row r="3355" spans="1:6" ht="13.5">
      <c r="A3355" s="353">
        <v>89513</v>
      </c>
      <c r="B3355" s="357" t="s">
        <v>3116</v>
      </c>
      <c r="C3355" s="357" t="s">
        <v>130</v>
      </c>
      <c r="D3355" s="357" t="s">
        <v>350</v>
      </c>
      <c r="E3355" s="353">
        <v>69.180000000000007</v>
      </c>
      <c r="F3355" s="77"/>
    </row>
    <row r="3356" spans="1:6" ht="13.5">
      <c r="A3356" s="353">
        <v>89514</v>
      </c>
      <c r="B3356" s="357" t="s">
        <v>3117</v>
      </c>
      <c r="C3356" s="357" t="s">
        <v>130</v>
      </c>
      <c r="D3356" s="357" t="s">
        <v>350</v>
      </c>
      <c r="E3356" s="353">
        <v>5.93</v>
      </c>
      <c r="F3356" s="77"/>
    </row>
    <row r="3357" spans="1:6" ht="13.5">
      <c r="A3357" s="353">
        <v>89515</v>
      </c>
      <c r="B3357" s="357" t="s">
        <v>3118</v>
      </c>
      <c r="C3357" s="357" t="s">
        <v>130</v>
      </c>
      <c r="D3357" s="357" t="s">
        <v>350</v>
      </c>
      <c r="E3357" s="353">
        <v>52.05</v>
      </c>
      <c r="F3357" s="77"/>
    </row>
    <row r="3358" spans="1:6" ht="13.5">
      <c r="A3358" s="353">
        <v>89516</v>
      </c>
      <c r="B3358" s="357" t="s">
        <v>3119</v>
      </c>
      <c r="C3358" s="357" t="s">
        <v>130</v>
      </c>
      <c r="D3358" s="357" t="s">
        <v>350</v>
      </c>
      <c r="E3358" s="353">
        <v>5.17</v>
      </c>
      <c r="F3358" s="77"/>
    </row>
    <row r="3359" spans="1:6" ht="13.5">
      <c r="A3359" s="353">
        <v>89517</v>
      </c>
      <c r="B3359" s="357" t="s">
        <v>3120</v>
      </c>
      <c r="C3359" s="357" t="s">
        <v>130</v>
      </c>
      <c r="D3359" s="357" t="s">
        <v>350</v>
      </c>
      <c r="E3359" s="353">
        <v>43.72</v>
      </c>
      <c r="F3359" s="77"/>
    </row>
    <row r="3360" spans="1:6" ht="13.5">
      <c r="A3360" s="353">
        <v>89518</v>
      </c>
      <c r="B3360" s="357" t="s">
        <v>3121</v>
      </c>
      <c r="C3360" s="357" t="s">
        <v>130</v>
      </c>
      <c r="D3360" s="357" t="s">
        <v>350</v>
      </c>
      <c r="E3360" s="353">
        <v>8.56</v>
      </c>
      <c r="F3360" s="77"/>
    </row>
    <row r="3361" spans="1:6" ht="13.5">
      <c r="A3361" s="353">
        <v>89519</v>
      </c>
      <c r="B3361" s="357" t="s">
        <v>3122</v>
      </c>
      <c r="C3361" s="357" t="s">
        <v>130</v>
      </c>
      <c r="D3361" s="357" t="s">
        <v>350</v>
      </c>
      <c r="E3361" s="353">
        <v>29.34</v>
      </c>
      <c r="F3361" s="77"/>
    </row>
    <row r="3362" spans="1:6" ht="13.5">
      <c r="A3362" s="353">
        <v>89520</v>
      </c>
      <c r="B3362" s="357" t="s">
        <v>3123</v>
      </c>
      <c r="C3362" s="357" t="s">
        <v>130</v>
      </c>
      <c r="D3362" s="357" t="s">
        <v>350</v>
      </c>
      <c r="E3362" s="353">
        <v>7.56</v>
      </c>
      <c r="F3362" s="77"/>
    </row>
    <row r="3363" spans="1:6" ht="13.5">
      <c r="A3363" s="353">
        <v>89521</v>
      </c>
      <c r="B3363" s="357" t="s">
        <v>3124</v>
      </c>
      <c r="C3363" s="357" t="s">
        <v>130</v>
      </c>
      <c r="D3363" s="357" t="s">
        <v>350</v>
      </c>
      <c r="E3363" s="353">
        <v>81.510000000000005</v>
      </c>
      <c r="F3363" s="77"/>
    </row>
    <row r="3364" spans="1:6" ht="13.5">
      <c r="A3364" s="353">
        <v>89522</v>
      </c>
      <c r="B3364" s="357" t="s">
        <v>3125</v>
      </c>
      <c r="C3364" s="357" t="s">
        <v>130</v>
      </c>
      <c r="D3364" s="357" t="s">
        <v>350</v>
      </c>
      <c r="E3364" s="353">
        <v>17.07</v>
      </c>
      <c r="F3364" s="77"/>
    </row>
    <row r="3365" spans="1:6" ht="13.5">
      <c r="A3365" s="353">
        <v>89523</v>
      </c>
      <c r="B3365" s="357" t="s">
        <v>3126</v>
      </c>
      <c r="C3365" s="357" t="s">
        <v>130</v>
      </c>
      <c r="D3365" s="357" t="s">
        <v>350</v>
      </c>
      <c r="E3365" s="353">
        <v>61.34</v>
      </c>
      <c r="F3365" s="77"/>
    </row>
    <row r="3366" spans="1:6" ht="13.5">
      <c r="A3366" s="353">
        <v>89524</v>
      </c>
      <c r="B3366" s="357" t="s">
        <v>3127</v>
      </c>
      <c r="C3366" s="357" t="s">
        <v>130</v>
      </c>
      <c r="D3366" s="357" t="s">
        <v>350</v>
      </c>
      <c r="E3366" s="353">
        <v>15.15</v>
      </c>
      <c r="F3366" s="77"/>
    </row>
    <row r="3367" spans="1:6" ht="13.5">
      <c r="A3367" s="353">
        <v>89525</v>
      </c>
      <c r="B3367" s="357" t="s">
        <v>3128</v>
      </c>
      <c r="C3367" s="357" t="s">
        <v>130</v>
      </c>
      <c r="D3367" s="357" t="s">
        <v>350</v>
      </c>
      <c r="E3367" s="353">
        <v>60.32</v>
      </c>
      <c r="F3367" s="77"/>
    </row>
    <row r="3368" spans="1:6" ht="13.5">
      <c r="A3368" s="353">
        <v>89526</v>
      </c>
      <c r="B3368" s="357" t="s">
        <v>3129</v>
      </c>
      <c r="C3368" s="357" t="s">
        <v>130</v>
      </c>
      <c r="D3368" s="357" t="s">
        <v>350</v>
      </c>
      <c r="E3368" s="353">
        <v>22.14</v>
      </c>
      <c r="F3368" s="77"/>
    </row>
    <row r="3369" spans="1:6" ht="13.5">
      <c r="A3369" s="353">
        <v>89527</v>
      </c>
      <c r="B3369" s="357" t="s">
        <v>3130</v>
      </c>
      <c r="C3369" s="357" t="s">
        <v>130</v>
      </c>
      <c r="D3369" s="357" t="s">
        <v>350</v>
      </c>
      <c r="E3369" s="353">
        <v>46.18</v>
      </c>
      <c r="F3369" s="77"/>
    </row>
    <row r="3370" spans="1:6" ht="13.5">
      <c r="A3370" s="353">
        <v>89528</v>
      </c>
      <c r="B3370" s="357" t="s">
        <v>3131</v>
      </c>
      <c r="C3370" s="357" t="s">
        <v>130</v>
      </c>
      <c r="D3370" s="357" t="s">
        <v>350</v>
      </c>
      <c r="E3370" s="353">
        <v>2.36</v>
      </c>
      <c r="F3370" s="77"/>
    </row>
    <row r="3371" spans="1:6" ht="13.5">
      <c r="A3371" s="353">
        <v>89529</v>
      </c>
      <c r="B3371" s="357" t="s">
        <v>3132</v>
      </c>
      <c r="C3371" s="357" t="s">
        <v>130</v>
      </c>
      <c r="D3371" s="357" t="s">
        <v>350</v>
      </c>
      <c r="E3371" s="353">
        <v>25.31</v>
      </c>
      <c r="F3371" s="77"/>
    </row>
    <row r="3372" spans="1:6" ht="13.5">
      <c r="A3372" s="353">
        <v>89530</v>
      </c>
      <c r="B3372" s="357" t="s">
        <v>3133</v>
      </c>
      <c r="C3372" s="357" t="s">
        <v>130</v>
      </c>
      <c r="D3372" s="357" t="s">
        <v>350</v>
      </c>
      <c r="E3372" s="353">
        <v>8.6300000000000008</v>
      </c>
      <c r="F3372" s="77"/>
    </row>
    <row r="3373" spans="1:6" ht="13.5">
      <c r="A3373" s="353">
        <v>89531</v>
      </c>
      <c r="B3373" s="357" t="s">
        <v>3134</v>
      </c>
      <c r="C3373" s="357" t="s">
        <v>130</v>
      </c>
      <c r="D3373" s="357" t="s">
        <v>350</v>
      </c>
      <c r="E3373" s="353">
        <v>20.65</v>
      </c>
      <c r="F3373" s="77"/>
    </row>
    <row r="3374" spans="1:6" ht="13.5">
      <c r="A3374" s="353">
        <v>89532</v>
      </c>
      <c r="B3374" s="357" t="s">
        <v>3135</v>
      </c>
      <c r="C3374" s="357" t="s">
        <v>130</v>
      </c>
      <c r="D3374" s="357" t="s">
        <v>350</v>
      </c>
      <c r="E3374" s="353">
        <v>4.29</v>
      </c>
      <c r="F3374" s="77"/>
    </row>
    <row r="3375" spans="1:6" ht="13.5">
      <c r="A3375" s="353">
        <v>89533</v>
      </c>
      <c r="B3375" s="357" t="s">
        <v>3136</v>
      </c>
      <c r="C3375" s="357" t="s">
        <v>130</v>
      </c>
      <c r="D3375" s="357" t="s">
        <v>350</v>
      </c>
      <c r="E3375" s="353">
        <v>20.65</v>
      </c>
      <c r="F3375" s="77"/>
    </row>
    <row r="3376" spans="1:6" ht="13.5">
      <c r="A3376" s="353">
        <v>89534</v>
      </c>
      <c r="B3376" s="357" t="s">
        <v>3137</v>
      </c>
      <c r="C3376" s="357" t="s">
        <v>130</v>
      </c>
      <c r="D3376" s="357" t="s">
        <v>350</v>
      </c>
      <c r="E3376" s="353">
        <v>2.92</v>
      </c>
      <c r="F3376" s="77"/>
    </row>
    <row r="3377" spans="1:6" ht="13.5">
      <c r="A3377" s="353">
        <v>89535</v>
      </c>
      <c r="B3377" s="357" t="s">
        <v>3138</v>
      </c>
      <c r="C3377" s="357" t="s">
        <v>130</v>
      </c>
      <c r="D3377" s="357" t="s">
        <v>350</v>
      </c>
      <c r="E3377" s="353">
        <v>32.630000000000003</v>
      </c>
      <c r="F3377" s="77"/>
    </row>
    <row r="3378" spans="1:6" ht="13.5">
      <c r="A3378" s="353">
        <v>89536</v>
      </c>
      <c r="B3378" s="357" t="s">
        <v>3139</v>
      </c>
      <c r="C3378" s="357" t="s">
        <v>130</v>
      </c>
      <c r="D3378" s="357" t="s">
        <v>350</v>
      </c>
      <c r="E3378" s="353">
        <v>7.76</v>
      </c>
      <c r="F3378" s="77"/>
    </row>
    <row r="3379" spans="1:6" ht="13.5">
      <c r="A3379" s="353">
        <v>89538</v>
      </c>
      <c r="B3379" s="357" t="s">
        <v>3140</v>
      </c>
      <c r="C3379" s="357" t="s">
        <v>130</v>
      </c>
      <c r="D3379" s="357" t="s">
        <v>350</v>
      </c>
      <c r="E3379" s="353">
        <v>2.42</v>
      </c>
      <c r="F3379" s="77"/>
    </row>
    <row r="3380" spans="1:6" ht="13.5">
      <c r="A3380" s="353">
        <v>89540</v>
      </c>
      <c r="B3380" s="357" t="s">
        <v>3141</v>
      </c>
      <c r="C3380" s="357" t="s">
        <v>130</v>
      </c>
      <c r="D3380" s="357" t="s">
        <v>350</v>
      </c>
      <c r="E3380" s="353">
        <v>6.43</v>
      </c>
      <c r="F3380" s="77"/>
    </row>
    <row r="3381" spans="1:6" ht="13.5">
      <c r="A3381" s="353">
        <v>89541</v>
      </c>
      <c r="B3381" s="357" t="s">
        <v>3142</v>
      </c>
      <c r="C3381" s="357" t="s">
        <v>130</v>
      </c>
      <c r="D3381" s="357" t="s">
        <v>350</v>
      </c>
      <c r="E3381" s="353">
        <v>3.59</v>
      </c>
      <c r="F3381" s="77"/>
    </row>
    <row r="3382" spans="1:6" ht="13.5">
      <c r="A3382" s="353">
        <v>89542</v>
      </c>
      <c r="B3382" s="357" t="s">
        <v>3143</v>
      </c>
      <c r="C3382" s="357" t="s">
        <v>130</v>
      </c>
      <c r="D3382" s="357" t="s">
        <v>350</v>
      </c>
      <c r="E3382" s="353">
        <v>18.55</v>
      </c>
      <c r="F3382" s="77"/>
    </row>
    <row r="3383" spans="1:6" ht="13.5">
      <c r="A3383" s="353">
        <v>89544</v>
      </c>
      <c r="B3383" s="357" t="s">
        <v>3144</v>
      </c>
      <c r="C3383" s="357" t="s">
        <v>130</v>
      </c>
      <c r="D3383" s="357" t="s">
        <v>350</v>
      </c>
      <c r="E3383" s="353">
        <v>5.14</v>
      </c>
      <c r="F3383" s="77"/>
    </row>
    <row r="3384" spans="1:6" ht="13.5">
      <c r="A3384" s="353">
        <v>89545</v>
      </c>
      <c r="B3384" s="357" t="s">
        <v>3145</v>
      </c>
      <c r="C3384" s="357" t="s">
        <v>130</v>
      </c>
      <c r="D3384" s="357" t="s">
        <v>350</v>
      </c>
      <c r="E3384" s="353">
        <v>7.66</v>
      </c>
      <c r="F3384" s="77"/>
    </row>
    <row r="3385" spans="1:6" ht="13.5">
      <c r="A3385" s="353">
        <v>89546</v>
      </c>
      <c r="B3385" s="357" t="s">
        <v>3146</v>
      </c>
      <c r="C3385" s="357" t="s">
        <v>130</v>
      </c>
      <c r="D3385" s="357" t="s">
        <v>350</v>
      </c>
      <c r="E3385" s="353">
        <v>6.65</v>
      </c>
      <c r="F3385" s="77"/>
    </row>
    <row r="3386" spans="1:6" ht="13.5">
      <c r="A3386" s="353">
        <v>89547</v>
      </c>
      <c r="B3386" s="357" t="s">
        <v>3147</v>
      </c>
      <c r="C3386" s="357" t="s">
        <v>130</v>
      </c>
      <c r="D3386" s="357" t="s">
        <v>350</v>
      </c>
      <c r="E3386" s="353">
        <v>11.48</v>
      </c>
      <c r="F3386" s="77"/>
    </row>
    <row r="3387" spans="1:6" ht="13.5">
      <c r="A3387" s="353">
        <v>89548</v>
      </c>
      <c r="B3387" s="357" t="s">
        <v>3148</v>
      </c>
      <c r="C3387" s="357" t="s">
        <v>130</v>
      </c>
      <c r="D3387" s="357" t="s">
        <v>350</v>
      </c>
      <c r="E3387" s="353">
        <v>12.44</v>
      </c>
      <c r="F3387" s="77"/>
    </row>
    <row r="3388" spans="1:6" ht="13.5">
      <c r="A3388" s="353">
        <v>89549</v>
      </c>
      <c r="B3388" s="357" t="s">
        <v>3149</v>
      </c>
      <c r="C3388" s="357" t="s">
        <v>130</v>
      </c>
      <c r="D3388" s="357" t="s">
        <v>350</v>
      </c>
      <c r="E3388" s="353">
        <v>8.93</v>
      </c>
      <c r="F3388" s="77"/>
    </row>
    <row r="3389" spans="1:6" ht="13.5">
      <c r="A3389" s="353">
        <v>89550</v>
      </c>
      <c r="B3389" s="357" t="s">
        <v>3150</v>
      </c>
      <c r="C3389" s="357" t="s">
        <v>130</v>
      </c>
      <c r="D3389" s="357" t="s">
        <v>350</v>
      </c>
      <c r="E3389" s="353">
        <v>21.95</v>
      </c>
      <c r="F3389" s="77"/>
    </row>
    <row r="3390" spans="1:6" ht="13.5">
      <c r="A3390" s="353">
        <v>89551</v>
      </c>
      <c r="B3390" s="357" t="s">
        <v>3151</v>
      </c>
      <c r="C3390" s="357" t="s">
        <v>130</v>
      </c>
      <c r="D3390" s="357" t="s">
        <v>350</v>
      </c>
      <c r="E3390" s="353">
        <v>5.86</v>
      </c>
      <c r="F3390" s="77"/>
    </row>
    <row r="3391" spans="1:6" ht="13.5">
      <c r="A3391" s="353">
        <v>89552</v>
      </c>
      <c r="B3391" s="357" t="s">
        <v>3152</v>
      </c>
      <c r="C3391" s="357" t="s">
        <v>130</v>
      </c>
      <c r="D3391" s="357" t="s">
        <v>350</v>
      </c>
      <c r="E3391" s="353">
        <v>12.03</v>
      </c>
      <c r="F3391" s="77"/>
    </row>
    <row r="3392" spans="1:6" ht="13.5">
      <c r="A3392" s="353">
        <v>89553</v>
      </c>
      <c r="B3392" s="357" t="s">
        <v>3153</v>
      </c>
      <c r="C3392" s="357" t="s">
        <v>130</v>
      </c>
      <c r="D3392" s="357" t="s">
        <v>350</v>
      </c>
      <c r="E3392" s="353">
        <v>3.52</v>
      </c>
      <c r="F3392" s="77"/>
    </row>
    <row r="3393" spans="1:6" ht="13.5">
      <c r="A3393" s="353">
        <v>89554</v>
      </c>
      <c r="B3393" s="357" t="s">
        <v>3154</v>
      </c>
      <c r="C3393" s="357" t="s">
        <v>130</v>
      </c>
      <c r="D3393" s="357" t="s">
        <v>350</v>
      </c>
      <c r="E3393" s="353">
        <v>14.17</v>
      </c>
      <c r="F3393" s="77"/>
    </row>
    <row r="3394" spans="1:6" ht="13.5">
      <c r="A3394" s="353">
        <v>89555</v>
      </c>
      <c r="B3394" s="357" t="s">
        <v>3155</v>
      </c>
      <c r="C3394" s="357" t="s">
        <v>130</v>
      </c>
      <c r="D3394" s="357" t="s">
        <v>350</v>
      </c>
      <c r="E3394" s="353">
        <v>14.6</v>
      </c>
      <c r="F3394" s="77"/>
    </row>
    <row r="3395" spans="1:6" ht="13.5">
      <c r="A3395" s="353">
        <v>89556</v>
      </c>
      <c r="B3395" s="357" t="s">
        <v>3156</v>
      </c>
      <c r="C3395" s="357" t="s">
        <v>130</v>
      </c>
      <c r="D3395" s="357" t="s">
        <v>350</v>
      </c>
      <c r="E3395" s="353">
        <v>20.7</v>
      </c>
      <c r="F3395" s="77"/>
    </row>
    <row r="3396" spans="1:6" ht="13.5">
      <c r="A3396" s="353">
        <v>89557</v>
      </c>
      <c r="B3396" s="357" t="s">
        <v>3157</v>
      </c>
      <c r="C3396" s="357" t="s">
        <v>130</v>
      </c>
      <c r="D3396" s="357" t="s">
        <v>350</v>
      </c>
      <c r="E3396" s="353">
        <v>16.41</v>
      </c>
      <c r="F3396" s="77"/>
    </row>
    <row r="3397" spans="1:6" ht="13.5">
      <c r="A3397" s="353">
        <v>89558</v>
      </c>
      <c r="B3397" s="357" t="s">
        <v>3158</v>
      </c>
      <c r="C3397" s="357" t="s">
        <v>130</v>
      </c>
      <c r="D3397" s="357" t="s">
        <v>350</v>
      </c>
      <c r="E3397" s="353">
        <v>5.45</v>
      </c>
      <c r="F3397" s="77"/>
    </row>
    <row r="3398" spans="1:6" ht="13.5">
      <c r="A3398" s="353">
        <v>89559</v>
      </c>
      <c r="B3398" s="357" t="s">
        <v>3159</v>
      </c>
      <c r="C3398" s="357" t="s">
        <v>130</v>
      </c>
      <c r="D3398" s="357" t="s">
        <v>350</v>
      </c>
      <c r="E3398" s="353">
        <v>36.26</v>
      </c>
      <c r="F3398" s="77"/>
    </row>
    <row r="3399" spans="1:6" ht="13.5">
      <c r="A3399" s="353">
        <v>89561</v>
      </c>
      <c r="B3399" s="357" t="s">
        <v>3160</v>
      </c>
      <c r="C3399" s="357" t="s">
        <v>130</v>
      </c>
      <c r="D3399" s="357" t="s">
        <v>350</v>
      </c>
      <c r="E3399" s="353">
        <v>7.65</v>
      </c>
      <c r="F3399" s="77"/>
    </row>
    <row r="3400" spans="1:6" ht="13.5">
      <c r="A3400" s="353">
        <v>89562</v>
      </c>
      <c r="B3400" s="357" t="s">
        <v>3161</v>
      </c>
      <c r="C3400" s="357" t="s">
        <v>130</v>
      </c>
      <c r="D3400" s="357" t="s">
        <v>350</v>
      </c>
      <c r="E3400" s="353">
        <v>5.82</v>
      </c>
      <c r="F3400" s="77"/>
    </row>
    <row r="3401" spans="1:6" ht="13.5">
      <c r="A3401" s="353">
        <v>89563</v>
      </c>
      <c r="B3401" s="357" t="s">
        <v>3162</v>
      </c>
      <c r="C3401" s="357" t="s">
        <v>130</v>
      </c>
      <c r="D3401" s="357" t="s">
        <v>350</v>
      </c>
      <c r="E3401" s="353">
        <v>12.64</v>
      </c>
      <c r="F3401" s="77"/>
    </row>
    <row r="3402" spans="1:6" ht="13.5">
      <c r="A3402" s="353">
        <v>89564</v>
      </c>
      <c r="B3402" s="357" t="s">
        <v>3163</v>
      </c>
      <c r="C3402" s="357" t="s">
        <v>130</v>
      </c>
      <c r="D3402" s="357" t="s">
        <v>350</v>
      </c>
      <c r="E3402" s="353">
        <v>10.71</v>
      </c>
      <c r="F3402" s="77"/>
    </row>
    <row r="3403" spans="1:6" ht="13.5">
      <c r="A3403" s="353">
        <v>89565</v>
      </c>
      <c r="B3403" s="357" t="s">
        <v>3164</v>
      </c>
      <c r="C3403" s="357" t="s">
        <v>130</v>
      </c>
      <c r="D3403" s="357" t="s">
        <v>350</v>
      </c>
      <c r="E3403" s="353">
        <v>30.65</v>
      </c>
      <c r="F3403" s="77"/>
    </row>
    <row r="3404" spans="1:6" ht="13.5">
      <c r="A3404" s="353">
        <v>89566</v>
      </c>
      <c r="B3404" s="357" t="s">
        <v>3165</v>
      </c>
      <c r="C3404" s="357" t="s">
        <v>130</v>
      </c>
      <c r="D3404" s="357" t="s">
        <v>350</v>
      </c>
      <c r="E3404" s="353">
        <v>26.52</v>
      </c>
      <c r="F3404" s="77"/>
    </row>
    <row r="3405" spans="1:6" ht="13.5">
      <c r="A3405" s="353">
        <v>89567</v>
      </c>
      <c r="B3405" s="357" t="s">
        <v>3166</v>
      </c>
      <c r="C3405" s="357" t="s">
        <v>130</v>
      </c>
      <c r="D3405" s="357" t="s">
        <v>350</v>
      </c>
      <c r="E3405" s="353">
        <v>45.37</v>
      </c>
      <c r="F3405" s="77"/>
    </row>
    <row r="3406" spans="1:6" ht="13.5">
      <c r="A3406" s="353">
        <v>89568</v>
      </c>
      <c r="B3406" s="357" t="s">
        <v>3167</v>
      </c>
      <c r="C3406" s="357" t="s">
        <v>130</v>
      </c>
      <c r="D3406" s="357" t="s">
        <v>350</v>
      </c>
      <c r="E3406" s="353">
        <v>21.78</v>
      </c>
      <c r="F3406" s="77"/>
    </row>
    <row r="3407" spans="1:6" ht="13.5">
      <c r="A3407" s="353">
        <v>89569</v>
      </c>
      <c r="B3407" s="357" t="s">
        <v>3168</v>
      </c>
      <c r="C3407" s="357" t="s">
        <v>130</v>
      </c>
      <c r="D3407" s="357" t="s">
        <v>350</v>
      </c>
      <c r="E3407" s="353">
        <v>42.95</v>
      </c>
      <c r="F3407" s="77"/>
    </row>
    <row r="3408" spans="1:6" ht="13.5">
      <c r="A3408" s="353">
        <v>89570</v>
      </c>
      <c r="B3408" s="357" t="s">
        <v>3169</v>
      </c>
      <c r="C3408" s="357" t="s">
        <v>130</v>
      </c>
      <c r="D3408" s="357" t="s">
        <v>350</v>
      </c>
      <c r="E3408" s="353">
        <v>7.53</v>
      </c>
      <c r="F3408" s="77"/>
    </row>
    <row r="3409" spans="1:6" ht="13.5">
      <c r="A3409" s="353">
        <v>89571</v>
      </c>
      <c r="B3409" s="357" t="s">
        <v>3170</v>
      </c>
      <c r="C3409" s="357" t="s">
        <v>130</v>
      </c>
      <c r="D3409" s="357" t="s">
        <v>350</v>
      </c>
      <c r="E3409" s="353">
        <v>41.75</v>
      </c>
      <c r="F3409" s="77"/>
    </row>
    <row r="3410" spans="1:6" ht="13.5">
      <c r="A3410" s="353">
        <v>89572</v>
      </c>
      <c r="B3410" s="357" t="s">
        <v>3171</v>
      </c>
      <c r="C3410" s="357" t="s">
        <v>130</v>
      </c>
      <c r="D3410" s="357" t="s">
        <v>350</v>
      </c>
      <c r="E3410" s="353">
        <v>5.16</v>
      </c>
      <c r="F3410" s="77"/>
    </row>
    <row r="3411" spans="1:6" ht="13.5">
      <c r="A3411" s="353">
        <v>89573</v>
      </c>
      <c r="B3411" s="357" t="s">
        <v>3172</v>
      </c>
      <c r="C3411" s="357" t="s">
        <v>130</v>
      </c>
      <c r="D3411" s="357" t="s">
        <v>350</v>
      </c>
      <c r="E3411" s="353">
        <v>38.04</v>
      </c>
      <c r="F3411" s="77"/>
    </row>
    <row r="3412" spans="1:6" ht="13.5">
      <c r="A3412" s="353">
        <v>89574</v>
      </c>
      <c r="B3412" s="357" t="s">
        <v>3173</v>
      </c>
      <c r="C3412" s="357" t="s">
        <v>130</v>
      </c>
      <c r="D3412" s="357" t="s">
        <v>350</v>
      </c>
      <c r="E3412" s="353">
        <v>74.319999999999993</v>
      </c>
      <c r="F3412" s="77"/>
    </row>
    <row r="3413" spans="1:6" ht="13.5">
      <c r="A3413" s="353">
        <v>89575</v>
      </c>
      <c r="B3413" s="357" t="s">
        <v>3174</v>
      </c>
      <c r="C3413" s="357" t="s">
        <v>130</v>
      </c>
      <c r="D3413" s="357" t="s">
        <v>350</v>
      </c>
      <c r="E3413" s="353">
        <v>6.84</v>
      </c>
      <c r="F3413" s="77"/>
    </row>
    <row r="3414" spans="1:6" ht="13.5">
      <c r="A3414" s="353">
        <v>89577</v>
      </c>
      <c r="B3414" s="357" t="s">
        <v>3175</v>
      </c>
      <c r="C3414" s="357" t="s">
        <v>130</v>
      </c>
      <c r="D3414" s="357" t="s">
        <v>350</v>
      </c>
      <c r="E3414" s="353">
        <v>22.22</v>
      </c>
      <c r="F3414" s="77"/>
    </row>
    <row r="3415" spans="1:6" ht="13.5">
      <c r="A3415" s="353">
        <v>89579</v>
      </c>
      <c r="B3415" s="357" t="s">
        <v>3176</v>
      </c>
      <c r="C3415" s="357" t="s">
        <v>130</v>
      </c>
      <c r="D3415" s="357" t="s">
        <v>350</v>
      </c>
      <c r="E3415" s="353">
        <v>7.01</v>
      </c>
      <c r="F3415" s="77"/>
    </row>
    <row r="3416" spans="1:6" ht="13.5">
      <c r="A3416" s="353">
        <v>89581</v>
      </c>
      <c r="B3416" s="357" t="s">
        <v>3177</v>
      </c>
      <c r="C3416" s="357" t="s">
        <v>130</v>
      </c>
      <c r="D3416" s="357" t="s">
        <v>350</v>
      </c>
      <c r="E3416" s="353">
        <v>15.72</v>
      </c>
      <c r="F3416" s="77"/>
    </row>
    <row r="3417" spans="1:6" ht="13.5">
      <c r="A3417" s="353">
        <v>89582</v>
      </c>
      <c r="B3417" s="357" t="s">
        <v>3178</v>
      </c>
      <c r="C3417" s="357" t="s">
        <v>130</v>
      </c>
      <c r="D3417" s="357" t="s">
        <v>350</v>
      </c>
      <c r="E3417" s="353">
        <v>13.8</v>
      </c>
      <c r="F3417" s="77"/>
    </row>
    <row r="3418" spans="1:6" ht="13.5">
      <c r="A3418" s="353">
        <v>89583</v>
      </c>
      <c r="B3418" s="357" t="s">
        <v>3179</v>
      </c>
      <c r="C3418" s="357" t="s">
        <v>130</v>
      </c>
      <c r="D3418" s="357" t="s">
        <v>350</v>
      </c>
      <c r="E3418" s="353">
        <v>20.79</v>
      </c>
      <c r="F3418" s="77"/>
    </row>
    <row r="3419" spans="1:6" ht="13.5">
      <c r="A3419" s="353">
        <v>89584</v>
      </c>
      <c r="B3419" s="357" t="s">
        <v>3180</v>
      </c>
      <c r="C3419" s="357" t="s">
        <v>130</v>
      </c>
      <c r="D3419" s="357" t="s">
        <v>350</v>
      </c>
      <c r="E3419" s="353">
        <v>23.97</v>
      </c>
      <c r="F3419" s="77"/>
    </row>
    <row r="3420" spans="1:6" ht="13.5">
      <c r="A3420" s="353">
        <v>89585</v>
      </c>
      <c r="B3420" s="357" t="s">
        <v>3181</v>
      </c>
      <c r="C3420" s="357" t="s">
        <v>130</v>
      </c>
      <c r="D3420" s="357" t="s">
        <v>350</v>
      </c>
      <c r="E3420" s="353">
        <v>19.309999999999999</v>
      </c>
      <c r="F3420" s="77"/>
    </row>
    <row r="3421" spans="1:6" ht="13.5">
      <c r="A3421" s="353">
        <v>89586</v>
      </c>
      <c r="B3421" s="357" t="s">
        <v>3182</v>
      </c>
      <c r="C3421" s="357" t="s">
        <v>130</v>
      </c>
      <c r="D3421" s="357" t="s">
        <v>350</v>
      </c>
      <c r="E3421" s="353">
        <v>19.309999999999999</v>
      </c>
      <c r="F3421" s="77"/>
    </row>
    <row r="3422" spans="1:6" ht="13.5">
      <c r="A3422" s="353">
        <v>89587</v>
      </c>
      <c r="B3422" s="357" t="s">
        <v>3183</v>
      </c>
      <c r="C3422" s="357" t="s">
        <v>130</v>
      </c>
      <c r="D3422" s="357" t="s">
        <v>350</v>
      </c>
      <c r="E3422" s="353">
        <v>31.29</v>
      </c>
      <c r="F3422" s="77"/>
    </row>
    <row r="3423" spans="1:6" ht="13.5">
      <c r="A3423" s="353">
        <v>89590</v>
      </c>
      <c r="B3423" s="357" t="s">
        <v>3184</v>
      </c>
      <c r="C3423" s="357" t="s">
        <v>130</v>
      </c>
      <c r="D3423" s="357" t="s">
        <v>350</v>
      </c>
      <c r="E3423" s="353">
        <v>74.89</v>
      </c>
      <c r="F3423" s="77"/>
    </row>
    <row r="3424" spans="1:6" ht="13.5">
      <c r="A3424" s="353">
        <v>89591</v>
      </c>
      <c r="B3424" s="357" t="s">
        <v>3185</v>
      </c>
      <c r="C3424" s="357" t="s">
        <v>130</v>
      </c>
      <c r="D3424" s="357" t="s">
        <v>350</v>
      </c>
      <c r="E3424" s="353">
        <v>61.5</v>
      </c>
      <c r="F3424" s="77"/>
    </row>
    <row r="3425" spans="1:6" ht="13.5">
      <c r="A3425" s="353">
        <v>89592</v>
      </c>
      <c r="B3425" s="357" t="s">
        <v>3186</v>
      </c>
      <c r="C3425" s="357" t="s">
        <v>130</v>
      </c>
      <c r="D3425" s="357" t="s">
        <v>350</v>
      </c>
      <c r="E3425" s="353">
        <v>100.45</v>
      </c>
      <c r="F3425" s="77"/>
    </row>
    <row r="3426" spans="1:6" ht="13.5">
      <c r="A3426" s="353">
        <v>89593</v>
      </c>
      <c r="B3426" s="357" t="s">
        <v>3187</v>
      </c>
      <c r="C3426" s="357" t="s">
        <v>130</v>
      </c>
      <c r="D3426" s="357" t="s">
        <v>350</v>
      </c>
      <c r="E3426" s="353">
        <v>20.09</v>
      </c>
      <c r="F3426" s="77"/>
    </row>
    <row r="3427" spans="1:6" ht="13.5">
      <c r="A3427" s="353">
        <v>89594</v>
      </c>
      <c r="B3427" s="357" t="s">
        <v>3188</v>
      </c>
      <c r="C3427" s="357" t="s">
        <v>130</v>
      </c>
      <c r="D3427" s="357" t="s">
        <v>350</v>
      </c>
      <c r="E3427" s="353">
        <v>24.28</v>
      </c>
      <c r="F3427" s="77"/>
    </row>
    <row r="3428" spans="1:6" ht="13.5">
      <c r="A3428" s="353">
        <v>89595</v>
      </c>
      <c r="B3428" s="357" t="s">
        <v>3189</v>
      </c>
      <c r="C3428" s="357" t="s">
        <v>130</v>
      </c>
      <c r="D3428" s="357" t="s">
        <v>350</v>
      </c>
      <c r="E3428" s="353">
        <v>9.18</v>
      </c>
      <c r="F3428" s="77"/>
    </row>
    <row r="3429" spans="1:6" ht="13.5">
      <c r="A3429" s="353">
        <v>89596</v>
      </c>
      <c r="B3429" s="357" t="s">
        <v>3190</v>
      </c>
      <c r="C3429" s="357" t="s">
        <v>130</v>
      </c>
      <c r="D3429" s="357" t="s">
        <v>350</v>
      </c>
      <c r="E3429" s="353">
        <v>6.72</v>
      </c>
      <c r="F3429" s="77"/>
    </row>
    <row r="3430" spans="1:6" ht="13.5">
      <c r="A3430" s="353">
        <v>89597</v>
      </c>
      <c r="B3430" s="357" t="s">
        <v>3191</v>
      </c>
      <c r="C3430" s="357" t="s">
        <v>130</v>
      </c>
      <c r="D3430" s="357" t="s">
        <v>350</v>
      </c>
      <c r="E3430" s="353">
        <v>12.63</v>
      </c>
      <c r="F3430" s="77"/>
    </row>
    <row r="3431" spans="1:6" ht="13.5">
      <c r="A3431" s="353">
        <v>89598</v>
      </c>
      <c r="B3431" s="357" t="s">
        <v>3192</v>
      </c>
      <c r="C3431" s="357" t="s">
        <v>130</v>
      </c>
      <c r="D3431" s="357" t="s">
        <v>350</v>
      </c>
      <c r="E3431" s="353">
        <v>33.47</v>
      </c>
      <c r="F3431" s="77"/>
    </row>
    <row r="3432" spans="1:6" ht="13.5">
      <c r="A3432" s="353">
        <v>89599</v>
      </c>
      <c r="B3432" s="357" t="s">
        <v>3193</v>
      </c>
      <c r="C3432" s="357" t="s">
        <v>130</v>
      </c>
      <c r="D3432" s="357" t="s">
        <v>350</v>
      </c>
      <c r="E3432" s="353">
        <v>10.47</v>
      </c>
      <c r="F3432" s="77"/>
    </row>
    <row r="3433" spans="1:6" ht="13.5">
      <c r="A3433" s="353">
        <v>89600</v>
      </c>
      <c r="B3433" s="357" t="s">
        <v>3194</v>
      </c>
      <c r="C3433" s="357" t="s">
        <v>130</v>
      </c>
      <c r="D3433" s="357" t="s">
        <v>350</v>
      </c>
      <c r="E3433" s="353">
        <v>11.43</v>
      </c>
      <c r="F3433" s="77"/>
    </row>
    <row r="3434" spans="1:6" ht="13.5">
      <c r="A3434" s="353">
        <v>89605</v>
      </c>
      <c r="B3434" s="357" t="s">
        <v>3195</v>
      </c>
      <c r="C3434" s="357" t="s">
        <v>130</v>
      </c>
      <c r="D3434" s="357" t="s">
        <v>350</v>
      </c>
      <c r="E3434" s="353">
        <v>12.33</v>
      </c>
      <c r="F3434" s="77"/>
    </row>
    <row r="3435" spans="1:6" ht="13.5">
      <c r="A3435" s="353">
        <v>89609</v>
      </c>
      <c r="B3435" s="357" t="s">
        <v>3196</v>
      </c>
      <c r="C3435" s="357" t="s">
        <v>130</v>
      </c>
      <c r="D3435" s="357" t="s">
        <v>350</v>
      </c>
      <c r="E3435" s="353">
        <v>56.28</v>
      </c>
      <c r="F3435" s="77"/>
    </row>
    <row r="3436" spans="1:6" ht="13.5">
      <c r="A3436" s="353">
        <v>89610</v>
      </c>
      <c r="B3436" s="357" t="s">
        <v>3197</v>
      </c>
      <c r="C3436" s="357" t="s">
        <v>130</v>
      </c>
      <c r="D3436" s="357" t="s">
        <v>350</v>
      </c>
      <c r="E3436" s="353">
        <v>12.64</v>
      </c>
      <c r="F3436" s="77"/>
    </row>
    <row r="3437" spans="1:6" ht="13.5">
      <c r="A3437" s="353">
        <v>89611</v>
      </c>
      <c r="B3437" s="357" t="s">
        <v>3198</v>
      </c>
      <c r="C3437" s="357" t="s">
        <v>130</v>
      </c>
      <c r="D3437" s="357" t="s">
        <v>350</v>
      </c>
      <c r="E3437" s="353">
        <v>20.45</v>
      </c>
      <c r="F3437" s="77"/>
    </row>
    <row r="3438" spans="1:6" ht="13.5">
      <c r="A3438" s="353">
        <v>89612</v>
      </c>
      <c r="B3438" s="357" t="s">
        <v>3199</v>
      </c>
      <c r="C3438" s="357" t="s">
        <v>130</v>
      </c>
      <c r="D3438" s="357" t="s">
        <v>350</v>
      </c>
      <c r="E3438" s="353">
        <v>110.73</v>
      </c>
      <c r="F3438" s="77"/>
    </row>
    <row r="3439" spans="1:6" ht="13.5">
      <c r="A3439" s="353">
        <v>89613</v>
      </c>
      <c r="B3439" s="357" t="s">
        <v>3200</v>
      </c>
      <c r="C3439" s="357" t="s">
        <v>130</v>
      </c>
      <c r="D3439" s="357" t="s">
        <v>350</v>
      </c>
      <c r="E3439" s="353">
        <v>18.190000000000001</v>
      </c>
      <c r="F3439" s="77"/>
    </row>
    <row r="3440" spans="1:6" ht="13.5">
      <c r="A3440" s="353">
        <v>89614</v>
      </c>
      <c r="B3440" s="357" t="s">
        <v>3201</v>
      </c>
      <c r="C3440" s="357" t="s">
        <v>130</v>
      </c>
      <c r="D3440" s="357" t="s">
        <v>350</v>
      </c>
      <c r="E3440" s="353">
        <v>39.26</v>
      </c>
      <c r="F3440" s="77"/>
    </row>
    <row r="3441" spans="1:6" ht="13.5">
      <c r="A3441" s="353">
        <v>89615</v>
      </c>
      <c r="B3441" s="357" t="s">
        <v>3202</v>
      </c>
      <c r="C3441" s="357" t="s">
        <v>130</v>
      </c>
      <c r="D3441" s="357" t="s">
        <v>350</v>
      </c>
      <c r="E3441" s="353">
        <v>167.66</v>
      </c>
      <c r="F3441" s="77"/>
    </row>
    <row r="3442" spans="1:6" ht="13.5">
      <c r="A3442" s="353">
        <v>89616</v>
      </c>
      <c r="B3442" s="357" t="s">
        <v>3203</v>
      </c>
      <c r="C3442" s="357" t="s">
        <v>130</v>
      </c>
      <c r="D3442" s="357" t="s">
        <v>350</v>
      </c>
      <c r="E3442" s="353">
        <v>26.58</v>
      </c>
      <c r="F3442" s="77"/>
    </row>
    <row r="3443" spans="1:6" ht="13.5">
      <c r="A3443" s="353">
        <v>89617</v>
      </c>
      <c r="B3443" s="357" t="s">
        <v>3204</v>
      </c>
      <c r="C3443" s="357" t="s">
        <v>130</v>
      </c>
      <c r="D3443" s="357" t="s">
        <v>350</v>
      </c>
      <c r="E3443" s="353">
        <v>4.2699999999999996</v>
      </c>
      <c r="F3443" s="77"/>
    </row>
    <row r="3444" spans="1:6" ht="13.5">
      <c r="A3444" s="353">
        <v>89618</v>
      </c>
      <c r="B3444" s="357" t="s">
        <v>3205</v>
      </c>
      <c r="C3444" s="357" t="s">
        <v>130</v>
      </c>
      <c r="D3444" s="357" t="s">
        <v>350</v>
      </c>
      <c r="E3444" s="353">
        <v>9.3000000000000007</v>
      </c>
      <c r="F3444" s="77"/>
    </row>
    <row r="3445" spans="1:6" ht="13.5">
      <c r="A3445" s="353">
        <v>89619</v>
      </c>
      <c r="B3445" s="357" t="s">
        <v>3206</v>
      </c>
      <c r="C3445" s="357" t="s">
        <v>130</v>
      </c>
      <c r="D3445" s="357" t="s">
        <v>350</v>
      </c>
      <c r="E3445" s="353">
        <v>5.62</v>
      </c>
      <c r="F3445" s="77"/>
    </row>
    <row r="3446" spans="1:6" ht="13.5">
      <c r="A3446" s="353">
        <v>89620</v>
      </c>
      <c r="B3446" s="357" t="s">
        <v>3207</v>
      </c>
      <c r="C3446" s="357" t="s">
        <v>130</v>
      </c>
      <c r="D3446" s="357" t="s">
        <v>350</v>
      </c>
      <c r="E3446" s="353">
        <v>7.09</v>
      </c>
      <c r="F3446" s="77"/>
    </row>
    <row r="3447" spans="1:6" ht="13.5">
      <c r="A3447" s="353">
        <v>89621</v>
      </c>
      <c r="B3447" s="357" t="s">
        <v>3208</v>
      </c>
      <c r="C3447" s="357" t="s">
        <v>130</v>
      </c>
      <c r="D3447" s="357" t="s">
        <v>350</v>
      </c>
      <c r="E3447" s="353">
        <v>15.61</v>
      </c>
      <c r="F3447" s="77"/>
    </row>
    <row r="3448" spans="1:6" ht="13.5">
      <c r="A3448" s="353">
        <v>89622</v>
      </c>
      <c r="B3448" s="357" t="s">
        <v>3209</v>
      </c>
      <c r="C3448" s="357" t="s">
        <v>130</v>
      </c>
      <c r="D3448" s="357" t="s">
        <v>350</v>
      </c>
      <c r="E3448" s="353">
        <v>8.42</v>
      </c>
      <c r="F3448" s="77"/>
    </row>
    <row r="3449" spans="1:6" ht="13.5">
      <c r="A3449" s="353">
        <v>89623</v>
      </c>
      <c r="B3449" s="357" t="s">
        <v>3210</v>
      </c>
      <c r="C3449" s="357" t="s">
        <v>130</v>
      </c>
      <c r="D3449" s="357" t="s">
        <v>350</v>
      </c>
      <c r="E3449" s="353">
        <v>11.33</v>
      </c>
      <c r="F3449" s="77"/>
    </row>
    <row r="3450" spans="1:6" ht="13.5">
      <c r="A3450" s="353">
        <v>89624</v>
      </c>
      <c r="B3450" s="357" t="s">
        <v>3211</v>
      </c>
      <c r="C3450" s="357" t="s">
        <v>130</v>
      </c>
      <c r="D3450" s="357" t="s">
        <v>350</v>
      </c>
      <c r="E3450" s="353">
        <v>12</v>
      </c>
      <c r="F3450" s="77"/>
    </row>
    <row r="3451" spans="1:6" ht="13.5">
      <c r="A3451" s="353">
        <v>89625</v>
      </c>
      <c r="B3451" s="357" t="s">
        <v>3212</v>
      </c>
      <c r="C3451" s="357" t="s">
        <v>130</v>
      </c>
      <c r="D3451" s="357" t="s">
        <v>350</v>
      </c>
      <c r="E3451" s="353">
        <v>13.54</v>
      </c>
      <c r="F3451" s="77"/>
    </row>
    <row r="3452" spans="1:6" ht="13.5">
      <c r="A3452" s="353">
        <v>89626</v>
      </c>
      <c r="B3452" s="357" t="s">
        <v>3213</v>
      </c>
      <c r="C3452" s="357" t="s">
        <v>130</v>
      </c>
      <c r="D3452" s="357" t="s">
        <v>350</v>
      </c>
      <c r="E3452" s="353">
        <v>18.71</v>
      </c>
      <c r="F3452" s="77"/>
    </row>
    <row r="3453" spans="1:6" ht="13.5">
      <c r="A3453" s="353">
        <v>89627</v>
      </c>
      <c r="B3453" s="357" t="s">
        <v>3214</v>
      </c>
      <c r="C3453" s="357" t="s">
        <v>130</v>
      </c>
      <c r="D3453" s="357" t="s">
        <v>350</v>
      </c>
      <c r="E3453" s="353">
        <v>12.76</v>
      </c>
      <c r="F3453" s="77"/>
    </row>
    <row r="3454" spans="1:6" ht="13.5">
      <c r="A3454" s="353">
        <v>89628</v>
      </c>
      <c r="B3454" s="357" t="s">
        <v>3215</v>
      </c>
      <c r="C3454" s="357" t="s">
        <v>130</v>
      </c>
      <c r="D3454" s="357" t="s">
        <v>350</v>
      </c>
      <c r="E3454" s="353">
        <v>28.44</v>
      </c>
      <c r="F3454" s="77"/>
    </row>
    <row r="3455" spans="1:6" ht="13.5">
      <c r="A3455" s="353">
        <v>89629</v>
      </c>
      <c r="B3455" s="357" t="s">
        <v>3216</v>
      </c>
      <c r="C3455" s="357" t="s">
        <v>130</v>
      </c>
      <c r="D3455" s="357" t="s">
        <v>350</v>
      </c>
      <c r="E3455" s="353">
        <v>51.73</v>
      </c>
      <c r="F3455" s="77"/>
    </row>
    <row r="3456" spans="1:6" ht="13.5">
      <c r="A3456" s="353">
        <v>89630</v>
      </c>
      <c r="B3456" s="357" t="s">
        <v>3217</v>
      </c>
      <c r="C3456" s="357" t="s">
        <v>130</v>
      </c>
      <c r="D3456" s="357" t="s">
        <v>350</v>
      </c>
      <c r="E3456" s="353">
        <v>44.69</v>
      </c>
      <c r="F3456" s="77"/>
    </row>
    <row r="3457" spans="1:6" ht="13.5">
      <c r="A3457" s="353">
        <v>89631</v>
      </c>
      <c r="B3457" s="357" t="s">
        <v>3218</v>
      </c>
      <c r="C3457" s="357" t="s">
        <v>130</v>
      </c>
      <c r="D3457" s="357" t="s">
        <v>350</v>
      </c>
      <c r="E3457" s="353">
        <v>79.040000000000006</v>
      </c>
      <c r="F3457" s="77"/>
    </row>
    <row r="3458" spans="1:6" ht="13.5">
      <c r="A3458" s="353">
        <v>89632</v>
      </c>
      <c r="B3458" s="357" t="s">
        <v>3219</v>
      </c>
      <c r="C3458" s="357" t="s">
        <v>130</v>
      </c>
      <c r="D3458" s="357" t="s">
        <v>350</v>
      </c>
      <c r="E3458" s="353">
        <v>64.62</v>
      </c>
      <c r="F3458" s="77"/>
    </row>
    <row r="3459" spans="1:6" ht="13.5">
      <c r="A3459" s="353">
        <v>89637</v>
      </c>
      <c r="B3459" s="357" t="s">
        <v>3220</v>
      </c>
      <c r="C3459" s="357" t="s">
        <v>130</v>
      </c>
      <c r="D3459" s="357" t="s">
        <v>350</v>
      </c>
      <c r="E3459" s="353">
        <v>6.08</v>
      </c>
      <c r="F3459" s="77"/>
    </row>
    <row r="3460" spans="1:6" ht="13.5">
      <c r="A3460" s="353">
        <v>89638</v>
      </c>
      <c r="B3460" s="357" t="s">
        <v>3221</v>
      </c>
      <c r="C3460" s="357" t="s">
        <v>130</v>
      </c>
      <c r="D3460" s="357" t="s">
        <v>350</v>
      </c>
      <c r="E3460" s="353">
        <v>6.69</v>
      </c>
      <c r="F3460" s="77"/>
    </row>
    <row r="3461" spans="1:6" ht="13.5">
      <c r="A3461" s="353">
        <v>89639</v>
      </c>
      <c r="B3461" s="357" t="s">
        <v>3222</v>
      </c>
      <c r="C3461" s="357" t="s">
        <v>130</v>
      </c>
      <c r="D3461" s="357" t="s">
        <v>350</v>
      </c>
      <c r="E3461" s="353">
        <v>6.93</v>
      </c>
      <c r="F3461" s="77"/>
    </row>
    <row r="3462" spans="1:6" ht="13.5">
      <c r="A3462" s="353">
        <v>89641</v>
      </c>
      <c r="B3462" s="357" t="s">
        <v>3223</v>
      </c>
      <c r="C3462" s="357" t="s">
        <v>130</v>
      </c>
      <c r="D3462" s="357" t="s">
        <v>350</v>
      </c>
      <c r="E3462" s="353">
        <v>8.44</v>
      </c>
      <c r="F3462" s="77"/>
    </row>
    <row r="3463" spans="1:6" ht="13.5">
      <c r="A3463" s="353">
        <v>89642</v>
      </c>
      <c r="B3463" s="357" t="s">
        <v>3224</v>
      </c>
      <c r="C3463" s="357" t="s">
        <v>130</v>
      </c>
      <c r="D3463" s="357" t="s">
        <v>350</v>
      </c>
      <c r="E3463" s="353">
        <v>9.6199999999999992</v>
      </c>
      <c r="F3463" s="77"/>
    </row>
    <row r="3464" spans="1:6" ht="13.5">
      <c r="A3464" s="353">
        <v>89643</v>
      </c>
      <c r="B3464" s="357" t="s">
        <v>3225</v>
      </c>
      <c r="C3464" s="357" t="s">
        <v>130</v>
      </c>
      <c r="D3464" s="357" t="s">
        <v>350</v>
      </c>
      <c r="E3464" s="353">
        <v>10.01</v>
      </c>
      <c r="F3464" s="77"/>
    </row>
    <row r="3465" spans="1:6" ht="13.5">
      <c r="A3465" s="353">
        <v>89645</v>
      </c>
      <c r="B3465" s="357" t="s">
        <v>3226</v>
      </c>
      <c r="C3465" s="357" t="s">
        <v>130</v>
      </c>
      <c r="D3465" s="357" t="s">
        <v>350</v>
      </c>
      <c r="E3465" s="353">
        <v>17.170000000000002</v>
      </c>
      <c r="F3465" s="77"/>
    </row>
    <row r="3466" spans="1:6" ht="13.5">
      <c r="A3466" s="353">
        <v>89646</v>
      </c>
      <c r="B3466" s="357" t="s">
        <v>3227</v>
      </c>
      <c r="C3466" s="357" t="s">
        <v>130</v>
      </c>
      <c r="D3466" s="357" t="s">
        <v>350</v>
      </c>
      <c r="E3466" s="353">
        <v>12.85</v>
      </c>
      <c r="F3466" s="77"/>
    </row>
    <row r="3467" spans="1:6" ht="13.5">
      <c r="A3467" s="353">
        <v>89647</v>
      </c>
      <c r="B3467" s="357" t="s">
        <v>3228</v>
      </c>
      <c r="C3467" s="357" t="s">
        <v>130</v>
      </c>
      <c r="D3467" s="357" t="s">
        <v>350</v>
      </c>
      <c r="E3467" s="353">
        <v>12.57</v>
      </c>
      <c r="F3467" s="77"/>
    </row>
    <row r="3468" spans="1:6" ht="13.5">
      <c r="A3468" s="353">
        <v>89648</v>
      </c>
      <c r="B3468" s="357" t="s">
        <v>3229</v>
      </c>
      <c r="C3468" s="357" t="s">
        <v>130</v>
      </c>
      <c r="D3468" s="357" t="s">
        <v>350</v>
      </c>
      <c r="E3468" s="353">
        <v>13.84</v>
      </c>
      <c r="F3468" s="77"/>
    </row>
    <row r="3469" spans="1:6" ht="13.5">
      <c r="A3469" s="353">
        <v>89649</v>
      </c>
      <c r="B3469" s="357" t="s">
        <v>3230</v>
      </c>
      <c r="C3469" s="357" t="s">
        <v>130</v>
      </c>
      <c r="D3469" s="357" t="s">
        <v>350</v>
      </c>
      <c r="E3469" s="353">
        <v>18.739999999999998</v>
      </c>
      <c r="F3469" s="77"/>
    </row>
    <row r="3470" spans="1:6" ht="13.5">
      <c r="A3470" s="353">
        <v>89650</v>
      </c>
      <c r="B3470" s="357" t="s">
        <v>3231</v>
      </c>
      <c r="C3470" s="357" t="s">
        <v>130</v>
      </c>
      <c r="D3470" s="357" t="s">
        <v>350</v>
      </c>
      <c r="E3470" s="353">
        <v>18.739999999999998</v>
      </c>
      <c r="F3470" s="77"/>
    </row>
    <row r="3471" spans="1:6" ht="13.5">
      <c r="A3471" s="353">
        <v>89651</v>
      </c>
      <c r="B3471" s="357" t="s">
        <v>3232</v>
      </c>
      <c r="C3471" s="357" t="s">
        <v>130</v>
      </c>
      <c r="D3471" s="357" t="s">
        <v>350</v>
      </c>
      <c r="E3471" s="353">
        <v>4.09</v>
      </c>
      <c r="F3471" s="77"/>
    </row>
    <row r="3472" spans="1:6" ht="13.5">
      <c r="A3472" s="353">
        <v>89652</v>
      </c>
      <c r="B3472" s="357" t="s">
        <v>3233</v>
      </c>
      <c r="C3472" s="357" t="s">
        <v>130</v>
      </c>
      <c r="D3472" s="357" t="s">
        <v>350</v>
      </c>
      <c r="E3472" s="353">
        <v>6.8</v>
      </c>
      <c r="F3472" s="77"/>
    </row>
    <row r="3473" spans="1:6" ht="13.5">
      <c r="A3473" s="353">
        <v>89653</v>
      </c>
      <c r="B3473" s="357" t="s">
        <v>3234</v>
      </c>
      <c r="C3473" s="357" t="s">
        <v>130</v>
      </c>
      <c r="D3473" s="357" t="s">
        <v>350</v>
      </c>
      <c r="E3473" s="353">
        <v>10.96</v>
      </c>
      <c r="F3473" s="77"/>
    </row>
    <row r="3474" spans="1:6" ht="13.5">
      <c r="A3474" s="353">
        <v>89654</v>
      </c>
      <c r="B3474" s="357" t="s">
        <v>3235</v>
      </c>
      <c r="C3474" s="357" t="s">
        <v>130</v>
      </c>
      <c r="D3474" s="357" t="s">
        <v>350</v>
      </c>
      <c r="E3474" s="353">
        <v>10.68</v>
      </c>
      <c r="F3474" s="77"/>
    </row>
    <row r="3475" spans="1:6" ht="13.5">
      <c r="A3475" s="353">
        <v>89655</v>
      </c>
      <c r="B3475" s="357" t="s">
        <v>3236</v>
      </c>
      <c r="C3475" s="357" t="s">
        <v>130</v>
      </c>
      <c r="D3475" s="357" t="s">
        <v>350</v>
      </c>
      <c r="E3475" s="353">
        <v>15.77</v>
      </c>
      <c r="F3475" s="77"/>
    </row>
    <row r="3476" spans="1:6" ht="13.5">
      <c r="A3476" s="353">
        <v>89656</v>
      </c>
      <c r="B3476" s="357" t="s">
        <v>3237</v>
      </c>
      <c r="C3476" s="357" t="s">
        <v>130</v>
      </c>
      <c r="D3476" s="357" t="s">
        <v>350</v>
      </c>
      <c r="E3476" s="353">
        <v>7.23</v>
      </c>
      <c r="F3476" s="77"/>
    </row>
    <row r="3477" spans="1:6" ht="13.5">
      <c r="A3477" s="353">
        <v>89657</v>
      </c>
      <c r="B3477" s="357" t="s">
        <v>3238</v>
      </c>
      <c r="C3477" s="357" t="s">
        <v>130</v>
      </c>
      <c r="D3477" s="357" t="s">
        <v>350</v>
      </c>
      <c r="E3477" s="353">
        <v>7.36</v>
      </c>
      <c r="F3477" s="77"/>
    </row>
    <row r="3478" spans="1:6" ht="13.5">
      <c r="A3478" s="353">
        <v>89658</v>
      </c>
      <c r="B3478" s="357" t="s">
        <v>3239</v>
      </c>
      <c r="C3478" s="357" t="s">
        <v>130</v>
      </c>
      <c r="D3478" s="357" t="s">
        <v>350</v>
      </c>
      <c r="E3478" s="353">
        <v>5.56</v>
      </c>
      <c r="F3478" s="77"/>
    </row>
    <row r="3479" spans="1:6" ht="13.5">
      <c r="A3479" s="353">
        <v>89659</v>
      </c>
      <c r="B3479" s="357" t="s">
        <v>3240</v>
      </c>
      <c r="C3479" s="357" t="s">
        <v>130</v>
      </c>
      <c r="D3479" s="357" t="s">
        <v>350</v>
      </c>
      <c r="E3479" s="353">
        <v>9.6999999999999993</v>
      </c>
      <c r="F3479" s="77"/>
    </row>
    <row r="3480" spans="1:6" ht="13.5">
      <c r="A3480" s="353">
        <v>89660</v>
      </c>
      <c r="B3480" s="357" t="s">
        <v>3241</v>
      </c>
      <c r="C3480" s="357" t="s">
        <v>130</v>
      </c>
      <c r="D3480" s="357" t="s">
        <v>350</v>
      </c>
      <c r="E3480" s="353">
        <v>5.2</v>
      </c>
      <c r="F3480" s="77"/>
    </row>
    <row r="3481" spans="1:6" ht="13.5">
      <c r="A3481" s="353">
        <v>89661</v>
      </c>
      <c r="B3481" s="357" t="s">
        <v>3242</v>
      </c>
      <c r="C3481" s="357" t="s">
        <v>130</v>
      </c>
      <c r="D3481" s="357" t="s">
        <v>350</v>
      </c>
      <c r="E3481" s="353">
        <v>12.85</v>
      </c>
      <c r="F3481" s="77"/>
    </row>
    <row r="3482" spans="1:6" ht="13.5">
      <c r="A3482" s="353">
        <v>89662</v>
      </c>
      <c r="B3482" s="357" t="s">
        <v>3243</v>
      </c>
      <c r="C3482" s="357" t="s">
        <v>130</v>
      </c>
      <c r="D3482" s="357" t="s">
        <v>350</v>
      </c>
      <c r="E3482" s="353">
        <v>19.600000000000001</v>
      </c>
      <c r="F3482" s="77"/>
    </row>
    <row r="3483" spans="1:6" ht="13.5">
      <c r="A3483" s="353">
        <v>89663</v>
      </c>
      <c r="B3483" s="357" t="s">
        <v>3244</v>
      </c>
      <c r="C3483" s="357" t="s">
        <v>130</v>
      </c>
      <c r="D3483" s="357" t="s">
        <v>350</v>
      </c>
      <c r="E3483" s="353">
        <v>8.3000000000000007</v>
      </c>
      <c r="F3483" s="77"/>
    </row>
    <row r="3484" spans="1:6" ht="13.5">
      <c r="A3484" s="353">
        <v>89664</v>
      </c>
      <c r="B3484" s="357" t="s">
        <v>3245</v>
      </c>
      <c r="C3484" s="357" t="s">
        <v>130</v>
      </c>
      <c r="D3484" s="357" t="s">
        <v>350</v>
      </c>
      <c r="E3484" s="353">
        <v>9.6999999999999993</v>
      </c>
      <c r="F3484" s="77"/>
    </row>
    <row r="3485" spans="1:6" ht="13.5">
      <c r="A3485" s="353">
        <v>89665</v>
      </c>
      <c r="B3485" s="357" t="s">
        <v>3246</v>
      </c>
      <c r="C3485" s="357" t="s">
        <v>130</v>
      </c>
      <c r="D3485" s="357" t="s">
        <v>350</v>
      </c>
      <c r="E3485" s="353">
        <v>7.92</v>
      </c>
      <c r="F3485" s="77"/>
    </row>
    <row r="3486" spans="1:6" ht="13.5">
      <c r="A3486" s="353">
        <v>89666</v>
      </c>
      <c r="B3486" s="357" t="s">
        <v>3247</v>
      </c>
      <c r="C3486" s="357" t="s">
        <v>130</v>
      </c>
      <c r="D3486" s="357" t="s">
        <v>350</v>
      </c>
      <c r="E3486" s="353">
        <v>4.59</v>
      </c>
      <c r="F3486" s="77"/>
    </row>
    <row r="3487" spans="1:6" ht="13.5">
      <c r="A3487" s="353">
        <v>89667</v>
      </c>
      <c r="B3487" s="357" t="s">
        <v>3248</v>
      </c>
      <c r="C3487" s="357" t="s">
        <v>130</v>
      </c>
      <c r="D3487" s="357" t="s">
        <v>350</v>
      </c>
      <c r="E3487" s="353">
        <v>20.94</v>
      </c>
      <c r="F3487" s="77"/>
    </row>
    <row r="3488" spans="1:6" ht="13.5">
      <c r="A3488" s="353">
        <v>89668</v>
      </c>
      <c r="B3488" s="357" t="s">
        <v>3249</v>
      </c>
      <c r="C3488" s="357" t="s">
        <v>130</v>
      </c>
      <c r="D3488" s="357" t="s">
        <v>350</v>
      </c>
      <c r="E3488" s="353">
        <v>18.61</v>
      </c>
      <c r="F3488" s="77"/>
    </row>
    <row r="3489" spans="1:6" ht="13.5">
      <c r="A3489" s="353">
        <v>89669</v>
      </c>
      <c r="B3489" s="357" t="s">
        <v>3250</v>
      </c>
      <c r="C3489" s="357" t="s">
        <v>130</v>
      </c>
      <c r="D3489" s="357" t="s">
        <v>350</v>
      </c>
      <c r="E3489" s="353">
        <v>13.34</v>
      </c>
      <c r="F3489" s="77"/>
    </row>
    <row r="3490" spans="1:6" ht="13.5">
      <c r="A3490" s="353">
        <v>89670</v>
      </c>
      <c r="B3490" s="357" t="s">
        <v>3251</v>
      </c>
      <c r="C3490" s="357" t="s">
        <v>130</v>
      </c>
      <c r="D3490" s="357" t="s">
        <v>350</v>
      </c>
      <c r="E3490" s="353">
        <v>8.09</v>
      </c>
      <c r="F3490" s="77"/>
    </row>
    <row r="3491" spans="1:6" ht="13.5">
      <c r="A3491" s="353">
        <v>89671</v>
      </c>
      <c r="B3491" s="357" t="s">
        <v>3252</v>
      </c>
      <c r="C3491" s="357" t="s">
        <v>130</v>
      </c>
      <c r="D3491" s="357" t="s">
        <v>350</v>
      </c>
      <c r="E3491" s="353">
        <v>19.87</v>
      </c>
      <c r="F3491" s="77"/>
    </row>
    <row r="3492" spans="1:6" ht="13.5">
      <c r="A3492" s="353">
        <v>89672</v>
      </c>
      <c r="B3492" s="357" t="s">
        <v>3253</v>
      </c>
      <c r="C3492" s="357" t="s">
        <v>130</v>
      </c>
      <c r="D3492" s="357" t="s">
        <v>350</v>
      </c>
      <c r="E3492" s="353">
        <v>12.83</v>
      </c>
      <c r="F3492" s="77"/>
    </row>
    <row r="3493" spans="1:6" ht="13.5">
      <c r="A3493" s="353">
        <v>89673</v>
      </c>
      <c r="B3493" s="357" t="s">
        <v>3254</v>
      </c>
      <c r="C3493" s="357" t="s">
        <v>130</v>
      </c>
      <c r="D3493" s="357" t="s">
        <v>350</v>
      </c>
      <c r="E3493" s="353">
        <v>15.58</v>
      </c>
      <c r="F3493" s="77"/>
    </row>
    <row r="3494" spans="1:6" ht="13.5">
      <c r="A3494" s="353">
        <v>89674</v>
      </c>
      <c r="B3494" s="357" t="s">
        <v>3255</v>
      </c>
      <c r="C3494" s="357" t="s">
        <v>130</v>
      </c>
      <c r="D3494" s="357" t="s">
        <v>350</v>
      </c>
      <c r="E3494" s="353">
        <v>18.88</v>
      </c>
      <c r="F3494" s="77"/>
    </row>
    <row r="3495" spans="1:6" ht="13.5">
      <c r="A3495" s="353">
        <v>89675</v>
      </c>
      <c r="B3495" s="357" t="s">
        <v>3256</v>
      </c>
      <c r="C3495" s="357" t="s">
        <v>130</v>
      </c>
      <c r="D3495" s="357" t="s">
        <v>350</v>
      </c>
      <c r="E3495" s="353">
        <v>35.43</v>
      </c>
      <c r="F3495" s="77"/>
    </row>
    <row r="3496" spans="1:6" ht="13.5">
      <c r="A3496" s="353">
        <v>89676</v>
      </c>
      <c r="B3496" s="357" t="s">
        <v>3257</v>
      </c>
      <c r="C3496" s="357" t="s">
        <v>130</v>
      </c>
      <c r="D3496" s="357" t="s">
        <v>350</v>
      </c>
      <c r="E3496" s="353">
        <v>28.73</v>
      </c>
      <c r="F3496" s="77"/>
    </row>
    <row r="3497" spans="1:6" ht="13.5">
      <c r="A3497" s="353">
        <v>89677</v>
      </c>
      <c r="B3497" s="357" t="s">
        <v>3258</v>
      </c>
      <c r="C3497" s="357" t="s">
        <v>130</v>
      </c>
      <c r="D3497" s="357" t="s">
        <v>350</v>
      </c>
      <c r="E3497" s="353">
        <v>37.97</v>
      </c>
      <c r="F3497" s="77"/>
    </row>
    <row r="3498" spans="1:6" ht="13.5">
      <c r="A3498" s="353">
        <v>89678</v>
      </c>
      <c r="B3498" s="357" t="s">
        <v>3259</v>
      </c>
      <c r="C3498" s="357" t="s">
        <v>130</v>
      </c>
      <c r="D3498" s="357" t="s">
        <v>350</v>
      </c>
      <c r="E3498" s="353">
        <v>5.99</v>
      </c>
      <c r="F3498" s="77"/>
    </row>
    <row r="3499" spans="1:6" ht="13.5">
      <c r="A3499" s="353">
        <v>89679</v>
      </c>
      <c r="B3499" s="357" t="s">
        <v>3260</v>
      </c>
      <c r="C3499" s="357" t="s">
        <v>130</v>
      </c>
      <c r="D3499" s="357" t="s">
        <v>350</v>
      </c>
      <c r="E3499" s="353">
        <v>61.26</v>
      </c>
      <c r="F3499" s="77"/>
    </row>
    <row r="3500" spans="1:6" ht="13.5">
      <c r="A3500" s="353">
        <v>89680</v>
      </c>
      <c r="B3500" s="357" t="s">
        <v>3261</v>
      </c>
      <c r="C3500" s="357" t="s">
        <v>130</v>
      </c>
      <c r="D3500" s="357" t="s">
        <v>350</v>
      </c>
      <c r="E3500" s="353">
        <v>12.57</v>
      </c>
      <c r="F3500" s="77"/>
    </row>
    <row r="3501" spans="1:6" ht="13.5">
      <c r="A3501" s="353">
        <v>89681</v>
      </c>
      <c r="B3501" s="357" t="s">
        <v>3262</v>
      </c>
      <c r="C3501" s="357" t="s">
        <v>130</v>
      </c>
      <c r="D3501" s="357" t="s">
        <v>350</v>
      </c>
      <c r="E3501" s="353">
        <v>42.09</v>
      </c>
      <c r="F3501" s="77"/>
    </row>
    <row r="3502" spans="1:6" ht="13.5">
      <c r="A3502" s="353">
        <v>89682</v>
      </c>
      <c r="B3502" s="357" t="s">
        <v>3263</v>
      </c>
      <c r="C3502" s="357" t="s">
        <v>130</v>
      </c>
      <c r="D3502" s="357" t="s">
        <v>350</v>
      </c>
      <c r="E3502" s="353">
        <v>19.66</v>
      </c>
      <c r="F3502" s="77"/>
    </row>
    <row r="3503" spans="1:6" ht="13.5">
      <c r="A3503" s="353">
        <v>89684</v>
      </c>
      <c r="B3503" s="357" t="s">
        <v>3264</v>
      </c>
      <c r="C3503" s="357" t="s">
        <v>130</v>
      </c>
      <c r="D3503" s="357" t="s">
        <v>350</v>
      </c>
      <c r="E3503" s="353">
        <v>27.26</v>
      </c>
      <c r="F3503" s="77"/>
    </row>
    <row r="3504" spans="1:6" ht="13.5">
      <c r="A3504" s="353">
        <v>89685</v>
      </c>
      <c r="B3504" s="357" t="s">
        <v>3265</v>
      </c>
      <c r="C3504" s="357" t="s">
        <v>130</v>
      </c>
      <c r="D3504" s="357" t="s">
        <v>350</v>
      </c>
      <c r="E3504" s="353">
        <v>28.8</v>
      </c>
      <c r="F3504" s="77"/>
    </row>
    <row r="3505" spans="1:6" ht="13.5">
      <c r="A3505" s="353">
        <v>89686</v>
      </c>
      <c r="B3505" s="357" t="s">
        <v>3266</v>
      </c>
      <c r="C3505" s="357" t="s">
        <v>130</v>
      </c>
      <c r="D3505" s="357" t="s">
        <v>350</v>
      </c>
      <c r="E3505" s="353">
        <v>102.43</v>
      </c>
      <c r="F3505" s="77"/>
    </row>
    <row r="3506" spans="1:6" ht="13.5">
      <c r="A3506" s="353">
        <v>89687</v>
      </c>
      <c r="B3506" s="357" t="s">
        <v>3267</v>
      </c>
      <c r="C3506" s="357" t="s">
        <v>130</v>
      </c>
      <c r="D3506" s="357" t="s">
        <v>350</v>
      </c>
      <c r="E3506" s="353">
        <v>24.67</v>
      </c>
      <c r="F3506" s="77"/>
    </row>
    <row r="3507" spans="1:6" ht="13.5">
      <c r="A3507" s="353">
        <v>89689</v>
      </c>
      <c r="B3507" s="357" t="s">
        <v>3268</v>
      </c>
      <c r="C3507" s="357" t="s">
        <v>130</v>
      </c>
      <c r="D3507" s="357" t="s">
        <v>350</v>
      </c>
      <c r="E3507" s="353">
        <v>21.18</v>
      </c>
      <c r="F3507" s="77"/>
    </row>
    <row r="3508" spans="1:6" ht="13.5">
      <c r="A3508" s="353">
        <v>89690</v>
      </c>
      <c r="B3508" s="357" t="s">
        <v>3269</v>
      </c>
      <c r="C3508" s="357" t="s">
        <v>130</v>
      </c>
      <c r="D3508" s="357" t="s">
        <v>350</v>
      </c>
      <c r="E3508" s="353">
        <v>43.53</v>
      </c>
      <c r="F3508" s="77"/>
    </row>
    <row r="3509" spans="1:6" ht="13.5">
      <c r="A3509" s="353">
        <v>89691</v>
      </c>
      <c r="B3509" s="357" t="s">
        <v>3270</v>
      </c>
      <c r="C3509" s="357" t="s">
        <v>130</v>
      </c>
      <c r="D3509" s="357" t="s">
        <v>350</v>
      </c>
      <c r="E3509" s="353">
        <v>7.81</v>
      </c>
      <c r="F3509" s="77"/>
    </row>
    <row r="3510" spans="1:6" ht="13.5">
      <c r="A3510" s="353">
        <v>89692</v>
      </c>
      <c r="B3510" s="357" t="s">
        <v>3271</v>
      </c>
      <c r="C3510" s="357" t="s">
        <v>130</v>
      </c>
      <c r="D3510" s="357" t="s">
        <v>350</v>
      </c>
      <c r="E3510" s="353">
        <v>41.11</v>
      </c>
      <c r="F3510" s="77"/>
    </row>
    <row r="3511" spans="1:6" ht="13.5">
      <c r="A3511" s="353">
        <v>89693</v>
      </c>
      <c r="B3511" s="357" t="s">
        <v>3272</v>
      </c>
      <c r="C3511" s="357" t="s">
        <v>130</v>
      </c>
      <c r="D3511" s="357" t="s">
        <v>350</v>
      </c>
      <c r="E3511" s="353">
        <v>39.909999999999997</v>
      </c>
      <c r="F3511" s="77"/>
    </row>
    <row r="3512" spans="1:6" ht="13.5">
      <c r="A3512" s="353">
        <v>89694</v>
      </c>
      <c r="B3512" s="357" t="s">
        <v>3273</v>
      </c>
      <c r="C3512" s="357" t="s">
        <v>130</v>
      </c>
      <c r="D3512" s="357" t="s">
        <v>350</v>
      </c>
      <c r="E3512" s="353">
        <v>12.45</v>
      </c>
      <c r="F3512" s="77"/>
    </row>
    <row r="3513" spans="1:6" ht="13.5">
      <c r="A3513" s="353">
        <v>89695</v>
      </c>
      <c r="B3513" s="357" t="s">
        <v>3274</v>
      </c>
      <c r="C3513" s="357" t="s">
        <v>130</v>
      </c>
      <c r="D3513" s="357" t="s">
        <v>350</v>
      </c>
      <c r="E3513" s="353">
        <v>11.58</v>
      </c>
      <c r="F3513" s="77"/>
    </row>
    <row r="3514" spans="1:6" ht="13.5">
      <c r="A3514" s="353">
        <v>89696</v>
      </c>
      <c r="B3514" s="357" t="s">
        <v>3275</v>
      </c>
      <c r="C3514" s="357" t="s">
        <v>130</v>
      </c>
      <c r="D3514" s="357" t="s">
        <v>350</v>
      </c>
      <c r="E3514" s="353">
        <v>36.200000000000003</v>
      </c>
      <c r="F3514" s="77"/>
    </row>
    <row r="3515" spans="1:6" ht="13.5">
      <c r="A3515" s="353">
        <v>89697</v>
      </c>
      <c r="B3515" s="357" t="s">
        <v>3276</v>
      </c>
      <c r="C3515" s="357" t="s">
        <v>130</v>
      </c>
      <c r="D3515" s="357" t="s">
        <v>350</v>
      </c>
      <c r="E3515" s="353">
        <v>9.77</v>
      </c>
      <c r="F3515" s="77"/>
    </row>
    <row r="3516" spans="1:6" ht="13.5">
      <c r="A3516" s="353">
        <v>89698</v>
      </c>
      <c r="B3516" s="357" t="s">
        <v>3277</v>
      </c>
      <c r="C3516" s="357" t="s">
        <v>130</v>
      </c>
      <c r="D3516" s="357" t="s">
        <v>350</v>
      </c>
      <c r="E3516" s="353">
        <v>127.87</v>
      </c>
      <c r="F3516" s="77"/>
    </row>
    <row r="3517" spans="1:6" ht="13.5">
      <c r="A3517" s="353">
        <v>89699</v>
      </c>
      <c r="B3517" s="357" t="s">
        <v>3278</v>
      </c>
      <c r="C3517" s="357" t="s">
        <v>130</v>
      </c>
      <c r="D3517" s="357" t="s">
        <v>350</v>
      </c>
      <c r="E3517" s="353">
        <v>109.98</v>
      </c>
      <c r="F3517" s="77"/>
    </row>
    <row r="3518" spans="1:6" ht="13.5">
      <c r="A3518" s="353">
        <v>89700</v>
      </c>
      <c r="B3518" s="357" t="s">
        <v>3279</v>
      </c>
      <c r="C3518" s="357" t="s">
        <v>130</v>
      </c>
      <c r="D3518" s="357" t="s">
        <v>350</v>
      </c>
      <c r="E3518" s="353">
        <v>13.74</v>
      </c>
      <c r="F3518" s="77"/>
    </row>
    <row r="3519" spans="1:6" ht="13.5">
      <c r="A3519" s="353">
        <v>89701</v>
      </c>
      <c r="B3519" s="357" t="s">
        <v>3280</v>
      </c>
      <c r="C3519" s="357" t="s">
        <v>130</v>
      </c>
      <c r="D3519" s="357" t="s">
        <v>350</v>
      </c>
      <c r="E3519" s="353">
        <v>86.64</v>
      </c>
      <c r="F3519" s="77"/>
    </row>
    <row r="3520" spans="1:6" ht="13.5">
      <c r="A3520" s="353">
        <v>89702</v>
      </c>
      <c r="B3520" s="357" t="s">
        <v>3281</v>
      </c>
      <c r="C3520" s="357" t="s">
        <v>130</v>
      </c>
      <c r="D3520" s="357" t="s">
        <v>350</v>
      </c>
      <c r="E3520" s="353">
        <v>13.74</v>
      </c>
      <c r="F3520" s="77"/>
    </row>
    <row r="3521" spans="1:6" ht="13.5">
      <c r="A3521" s="353">
        <v>89703</v>
      </c>
      <c r="B3521" s="357" t="s">
        <v>3282</v>
      </c>
      <c r="C3521" s="357" t="s">
        <v>130</v>
      </c>
      <c r="D3521" s="357" t="s">
        <v>350</v>
      </c>
      <c r="E3521" s="353">
        <v>29.87</v>
      </c>
      <c r="F3521" s="77"/>
    </row>
    <row r="3522" spans="1:6" ht="13.5">
      <c r="A3522" s="353">
        <v>89704</v>
      </c>
      <c r="B3522" s="357" t="s">
        <v>3283</v>
      </c>
      <c r="C3522" s="357" t="s">
        <v>130</v>
      </c>
      <c r="D3522" s="357" t="s">
        <v>350</v>
      </c>
      <c r="E3522" s="353">
        <v>69.22</v>
      </c>
      <c r="F3522" s="77"/>
    </row>
    <row r="3523" spans="1:6" ht="13.5">
      <c r="A3523" s="353">
        <v>89705</v>
      </c>
      <c r="B3523" s="357" t="s">
        <v>3284</v>
      </c>
      <c r="C3523" s="357" t="s">
        <v>130</v>
      </c>
      <c r="D3523" s="357" t="s">
        <v>350</v>
      </c>
      <c r="E3523" s="353">
        <v>15.36</v>
      </c>
      <c r="F3523" s="77"/>
    </row>
    <row r="3524" spans="1:6" ht="13.5">
      <c r="A3524" s="353">
        <v>89706</v>
      </c>
      <c r="B3524" s="357" t="s">
        <v>3285</v>
      </c>
      <c r="C3524" s="357" t="s">
        <v>130</v>
      </c>
      <c r="D3524" s="357" t="s">
        <v>350</v>
      </c>
      <c r="E3524" s="353">
        <v>32.770000000000003</v>
      </c>
      <c r="F3524" s="77"/>
    </row>
    <row r="3525" spans="1:6" ht="13.5">
      <c r="A3525" s="353">
        <v>89718</v>
      </c>
      <c r="B3525" s="357" t="s">
        <v>3286</v>
      </c>
      <c r="C3525" s="357" t="s">
        <v>129</v>
      </c>
      <c r="D3525" s="357" t="s">
        <v>350</v>
      </c>
      <c r="E3525" s="353">
        <v>29.79</v>
      </c>
      <c r="F3525" s="77"/>
    </row>
    <row r="3526" spans="1:6" ht="13.5">
      <c r="A3526" s="353">
        <v>89719</v>
      </c>
      <c r="B3526" s="357" t="s">
        <v>3287</v>
      </c>
      <c r="C3526" s="357" t="s">
        <v>130</v>
      </c>
      <c r="D3526" s="357" t="s">
        <v>350</v>
      </c>
      <c r="E3526" s="353">
        <v>6.56</v>
      </c>
      <c r="F3526" s="77"/>
    </row>
    <row r="3527" spans="1:6" ht="13.5">
      <c r="A3527" s="353">
        <v>89720</v>
      </c>
      <c r="B3527" s="357" t="s">
        <v>3288</v>
      </c>
      <c r="C3527" s="357" t="s">
        <v>130</v>
      </c>
      <c r="D3527" s="357" t="s">
        <v>350</v>
      </c>
      <c r="E3527" s="353">
        <v>7.74</v>
      </c>
      <c r="F3527" s="77"/>
    </row>
    <row r="3528" spans="1:6" ht="13.5">
      <c r="A3528" s="353">
        <v>89721</v>
      </c>
      <c r="B3528" s="357" t="s">
        <v>3289</v>
      </c>
      <c r="C3528" s="357" t="s">
        <v>130</v>
      </c>
      <c r="D3528" s="357" t="s">
        <v>350</v>
      </c>
      <c r="E3528" s="353">
        <v>8.1300000000000008</v>
      </c>
      <c r="F3528" s="77"/>
    </row>
    <row r="3529" spans="1:6" ht="13.5">
      <c r="A3529" s="353">
        <v>89723</v>
      </c>
      <c r="B3529" s="357" t="s">
        <v>3290</v>
      </c>
      <c r="C3529" s="357" t="s">
        <v>130</v>
      </c>
      <c r="D3529" s="357" t="s">
        <v>350</v>
      </c>
      <c r="E3529" s="353">
        <v>10.67</v>
      </c>
      <c r="F3529" s="77"/>
    </row>
    <row r="3530" spans="1:6" ht="13.5">
      <c r="A3530" s="353">
        <v>89724</v>
      </c>
      <c r="B3530" s="357" t="s">
        <v>3291</v>
      </c>
      <c r="C3530" s="357" t="s">
        <v>130</v>
      </c>
      <c r="D3530" s="357" t="s">
        <v>350</v>
      </c>
      <c r="E3530" s="353">
        <v>6.31</v>
      </c>
      <c r="F3530" s="77"/>
    </row>
    <row r="3531" spans="1:6" ht="13.5">
      <c r="A3531" s="353">
        <v>89725</v>
      </c>
      <c r="B3531" s="357" t="s">
        <v>3292</v>
      </c>
      <c r="C3531" s="357" t="s">
        <v>130</v>
      </c>
      <c r="D3531" s="357" t="s">
        <v>350</v>
      </c>
      <c r="E3531" s="353">
        <v>10.39</v>
      </c>
      <c r="F3531" s="77"/>
    </row>
    <row r="3532" spans="1:6" ht="13.5">
      <c r="A3532" s="353">
        <v>89726</v>
      </c>
      <c r="B3532" s="357" t="s">
        <v>3293</v>
      </c>
      <c r="C3532" s="357" t="s">
        <v>130</v>
      </c>
      <c r="D3532" s="357" t="s">
        <v>350</v>
      </c>
      <c r="E3532" s="353">
        <v>4.79</v>
      </c>
      <c r="F3532" s="77"/>
    </row>
    <row r="3533" spans="1:6" ht="13.5">
      <c r="A3533" s="353">
        <v>89727</v>
      </c>
      <c r="B3533" s="357" t="s">
        <v>3294</v>
      </c>
      <c r="C3533" s="357" t="s">
        <v>130</v>
      </c>
      <c r="D3533" s="357" t="s">
        <v>350</v>
      </c>
      <c r="E3533" s="353">
        <v>11.66</v>
      </c>
      <c r="F3533" s="77"/>
    </row>
    <row r="3534" spans="1:6" ht="13.5">
      <c r="A3534" s="353">
        <v>89728</v>
      </c>
      <c r="B3534" s="357" t="s">
        <v>3295</v>
      </c>
      <c r="C3534" s="357" t="s">
        <v>130</v>
      </c>
      <c r="D3534" s="357" t="s">
        <v>350</v>
      </c>
      <c r="E3534" s="353">
        <v>6.68</v>
      </c>
      <c r="F3534" s="77"/>
    </row>
    <row r="3535" spans="1:6" ht="13.5">
      <c r="A3535" s="353">
        <v>89729</v>
      </c>
      <c r="B3535" s="357" t="s">
        <v>3296</v>
      </c>
      <c r="C3535" s="357" t="s">
        <v>130</v>
      </c>
      <c r="D3535" s="357" t="s">
        <v>350</v>
      </c>
      <c r="E3535" s="353">
        <v>16.149999999999999</v>
      </c>
      <c r="F3535" s="77"/>
    </row>
    <row r="3536" spans="1:6" ht="13.5">
      <c r="A3536" s="353">
        <v>89730</v>
      </c>
      <c r="B3536" s="357" t="s">
        <v>3297</v>
      </c>
      <c r="C3536" s="357" t="s">
        <v>130</v>
      </c>
      <c r="D3536" s="357" t="s">
        <v>350</v>
      </c>
      <c r="E3536" s="353">
        <v>7.17</v>
      </c>
      <c r="F3536" s="77"/>
    </row>
    <row r="3537" spans="1:6" ht="13.5">
      <c r="A3537" s="353">
        <v>89731</v>
      </c>
      <c r="B3537" s="357" t="s">
        <v>3298</v>
      </c>
      <c r="C3537" s="357" t="s">
        <v>130</v>
      </c>
      <c r="D3537" s="357" t="s">
        <v>350</v>
      </c>
      <c r="E3537" s="353">
        <v>7.2</v>
      </c>
      <c r="F3537" s="77"/>
    </row>
    <row r="3538" spans="1:6" ht="13.5">
      <c r="A3538" s="353">
        <v>89732</v>
      </c>
      <c r="B3538" s="357" t="s">
        <v>3299</v>
      </c>
      <c r="C3538" s="357" t="s">
        <v>130</v>
      </c>
      <c r="D3538" s="357" t="s">
        <v>350</v>
      </c>
      <c r="E3538" s="353">
        <v>7.56</v>
      </c>
      <c r="F3538" s="77"/>
    </row>
    <row r="3539" spans="1:6" ht="13.5">
      <c r="A3539" s="353">
        <v>89733</v>
      </c>
      <c r="B3539" s="357" t="s">
        <v>3300</v>
      </c>
      <c r="C3539" s="357" t="s">
        <v>130</v>
      </c>
      <c r="D3539" s="357" t="s">
        <v>350</v>
      </c>
      <c r="E3539" s="353">
        <v>11.41</v>
      </c>
      <c r="F3539" s="77"/>
    </row>
    <row r="3540" spans="1:6" ht="13.5">
      <c r="A3540" s="353">
        <v>89734</v>
      </c>
      <c r="B3540" s="357" t="s">
        <v>3301</v>
      </c>
      <c r="C3540" s="357" t="s">
        <v>130</v>
      </c>
      <c r="D3540" s="357" t="s">
        <v>350</v>
      </c>
      <c r="E3540" s="353">
        <v>16.149999999999999</v>
      </c>
      <c r="F3540" s="77"/>
    </row>
    <row r="3541" spans="1:6" ht="13.5">
      <c r="A3541" s="353">
        <v>89735</v>
      </c>
      <c r="B3541" s="357" t="s">
        <v>3302</v>
      </c>
      <c r="C3541" s="357" t="s">
        <v>130</v>
      </c>
      <c r="D3541" s="357" t="s">
        <v>350</v>
      </c>
      <c r="E3541" s="353">
        <v>12</v>
      </c>
      <c r="F3541" s="77"/>
    </row>
    <row r="3542" spans="1:6" ht="13.5">
      <c r="A3542" s="353">
        <v>89736</v>
      </c>
      <c r="B3542" s="357" t="s">
        <v>3303</v>
      </c>
      <c r="C3542" s="357" t="s">
        <v>130</v>
      </c>
      <c r="D3542" s="357" t="s">
        <v>350</v>
      </c>
      <c r="E3542" s="353">
        <v>4.32</v>
      </c>
      <c r="F3542" s="77"/>
    </row>
    <row r="3543" spans="1:6" ht="13.5">
      <c r="A3543" s="353">
        <v>89737</v>
      </c>
      <c r="B3543" s="357" t="s">
        <v>3304</v>
      </c>
      <c r="C3543" s="357" t="s">
        <v>130</v>
      </c>
      <c r="D3543" s="357" t="s">
        <v>350</v>
      </c>
      <c r="E3543" s="353">
        <v>12.12</v>
      </c>
      <c r="F3543" s="77"/>
    </row>
    <row r="3544" spans="1:6" ht="13.5">
      <c r="A3544" s="353">
        <v>89738</v>
      </c>
      <c r="B3544" s="357" t="s">
        <v>3305</v>
      </c>
      <c r="C3544" s="357" t="s">
        <v>130</v>
      </c>
      <c r="D3544" s="357" t="s">
        <v>350</v>
      </c>
      <c r="E3544" s="353">
        <v>8.4600000000000009</v>
      </c>
      <c r="F3544" s="77"/>
    </row>
    <row r="3545" spans="1:6" ht="13.5">
      <c r="A3545" s="353">
        <v>89739</v>
      </c>
      <c r="B3545" s="357" t="s">
        <v>3306</v>
      </c>
      <c r="C3545" s="357" t="s">
        <v>130</v>
      </c>
      <c r="D3545" s="357" t="s">
        <v>350</v>
      </c>
      <c r="E3545" s="353">
        <v>12.63</v>
      </c>
      <c r="F3545" s="77"/>
    </row>
    <row r="3546" spans="1:6" ht="13.5">
      <c r="A3546" s="353">
        <v>89740</v>
      </c>
      <c r="B3546" s="357" t="s">
        <v>3307</v>
      </c>
      <c r="C3546" s="357" t="s">
        <v>130</v>
      </c>
      <c r="D3546" s="357" t="s">
        <v>350</v>
      </c>
      <c r="E3546" s="353">
        <v>3.96</v>
      </c>
      <c r="F3546" s="77"/>
    </row>
    <row r="3547" spans="1:6" ht="13.5">
      <c r="A3547" s="353">
        <v>89741</v>
      </c>
      <c r="B3547" s="357" t="s">
        <v>3308</v>
      </c>
      <c r="C3547" s="357" t="s">
        <v>130</v>
      </c>
      <c r="D3547" s="357" t="s">
        <v>350</v>
      </c>
      <c r="E3547" s="353">
        <v>11.61</v>
      </c>
      <c r="F3547" s="77"/>
    </row>
    <row r="3548" spans="1:6" ht="13.5">
      <c r="A3548" s="353">
        <v>89742</v>
      </c>
      <c r="B3548" s="357" t="s">
        <v>3309</v>
      </c>
      <c r="C3548" s="357" t="s">
        <v>130</v>
      </c>
      <c r="D3548" s="357" t="s">
        <v>350</v>
      </c>
      <c r="E3548" s="353">
        <v>19.420000000000002</v>
      </c>
      <c r="F3548" s="77"/>
    </row>
    <row r="3549" spans="1:6" ht="13.5">
      <c r="A3549" s="353">
        <v>89743</v>
      </c>
      <c r="B3549" s="357" t="s">
        <v>3310</v>
      </c>
      <c r="C3549" s="357" t="s">
        <v>130</v>
      </c>
      <c r="D3549" s="357" t="s">
        <v>350</v>
      </c>
      <c r="E3549" s="353">
        <v>26.74</v>
      </c>
      <c r="F3549" s="77"/>
    </row>
    <row r="3550" spans="1:6" ht="13.5">
      <c r="A3550" s="353">
        <v>89744</v>
      </c>
      <c r="B3550" s="357" t="s">
        <v>3311</v>
      </c>
      <c r="C3550" s="357" t="s">
        <v>130</v>
      </c>
      <c r="D3550" s="357" t="s">
        <v>350</v>
      </c>
      <c r="E3550" s="353">
        <v>15.79</v>
      </c>
      <c r="F3550" s="77"/>
    </row>
    <row r="3551" spans="1:6" ht="13.5">
      <c r="A3551" s="353">
        <v>89745</v>
      </c>
      <c r="B3551" s="357" t="s">
        <v>3312</v>
      </c>
      <c r="C3551" s="357" t="s">
        <v>130</v>
      </c>
      <c r="D3551" s="357" t="s">
        <v>350</v>
      </c>
      <c r="E3551" s="353">
        <v>18.36</v>
      </c>
      <c r="F3551" s="77"/>
    </row>
    <row r="3552" spans="1:6" ht="13.5">
      <c r="A3552" s="353">
        <v>89746</v>
      </c>
      <c r="B3552" s="357" t="s">
        <v>3313</v>
      </c>
      <c r="C3552" s="357" t="s">
        <v>130</v>
      </c>
      <c r="D3552" s="357" t="s">
        <v>350</v>
      </c>
      <c r="E3552" s="353">
        <v>15.76</v>
      </c>
      <c r="F3552" s="77"/>
    </row>
    <row r="3553" spans="1:6" ht="13.5">
      <c r="A3553" s="353">
        <v>89747</v>
      </c>
      <c r="B3553" s="357" t="s">
        <v>3314</v>
      </c>
      <c r="C3553" s="357" t="s">
        <v>130</v>
      </c>
      <c r="D3553" s="357" t="s">
        <v>350</v>
      </c>
      <c r="E3553" s="353">
        <v>7.06</v>
      </c>
      <c r="F3553" s="77"/>
    </row>
    <row r="3554" spans="1:6" ht="13.5">
      <c r="A3554" s="353">
        <v>89748</v>
      </c>
      <c r="B3554" s="357" t="s">
        <v>3315</v>
      </c>
      <c r="C3554" s="357" t="s">
        <v>130</v>
      </c>
      <c r="D3554" s="357" t="s">
        <v>350</v>
      </c>
      <c r="E3554" s="353">
        <v>23.73</v>
      </c>
      <c r="F3554" s="77"/>
    </row>
    <row r="3555" spans="1:6" ht="13.5">
      <c r="A3555" s="353">
        <v>89749</v>
      </c>
      <c r="B3555" s="357" t="s">
        <v>3316</v>
      </c>
      <c r="C3555" s="357" t="s">
        <v>130</v>
      </c>
      <c r="D3555" s="357" t="s">
        <v>350</v>
      </c>
      <c r="E3555" s="353">
        <v>8.4600000000000009</v>
      </c>
      <c r="F3555" s="77"/>
    </row>
    <row r="3556" spans="1:6" ht="13.5">
      <c r="A3556" s="353">
        <v>89750</v>
      </c>
      <c r="B3556" s="357" t="s">
        <v>3317</v>
      </c>
      <c r="C3556" s="357" t="s">
        <v>130</v>
      </c>
      <c r="D3556" s="357" t="s">
        <v>350</v>
      </c>
      <c r="E3556" s="353">
        <v>37.799999999999997</v>
      </c>
      <c r="F3556" s="77"/>
    </row>
    <row r="3557" spans="1:6" ht="13.5">
      <c r="A3557" s="353">
        <v>89751</v>
      </c>
      <c r="B3557" s="357" t="s">
        <v>3318</v>
      </c>
      <c r="C3557" s="357" t="s">
        <v>130</v>
      </c>
      <c r="D3557" s="357" t="s">
        <v>350</v>
      </c>
      <c r="E3557" s="353">
        <v>3.35</v>
      </c>
      <c r="F3557" s="77"/>
    </row>
    <row r="3558" spans="1:6" ht="13.5">
      <c r="A3558" s="353">
        <v>89752</v>
      </c>
      <c r="B3558" s="357" t="s">
        <v>3319</v>
      </c>
      <c r="C3558" s="357" t="s">
        <v>130</v>
      </c>
      <c r="D3558" s="357" t="s">
        <v>350</v>
      </c>
      <c r="E3558" s="353">
        <v>3.93</v>
      </c>
      <c r="F3558" s="77"/>
    </row>
    <row r="3559" spans="1:6" ht="13.5">
      <c r="A3559" s="353">
        <v>89753</v>
      </c>
      <c r="B3559" s="357" t="s">
        <v>3320</v>
      </c>
      <c r="C3559" s="357" t="s">
        <v>130</v>
      </c>
      <c r="D3559" s="357" t="s">
        <v>350</v>
      </c>
      <c r="E3559" s="353">
        <v>5.73</v>
      </c>
      <c r="F3559" s="77"/>
    </row>
    <row r="3560" spans="1:6" ht="13.5">
      <c r="A3560" s="353">
        <v>89754</v>
      </c>
      <c r="B3560" s="357" t="s">
        <v>3321</v>
      </c>
      <c r="C3560" s="357" t="s">
        <v>130</v>
      </c>
      <c r="D3560" s="357" t="s">
        <v>350</v>
      </c>
      <c r="E3560" s="353">
        <v>10</v>
      </c>
      <c r="F3560" s="77"/>
    </row>
    <row r="3561" spans="1:6" ht="13.5">
      <c r="A3561" s="353">
        <v>89755</v>
      </c>
      <c r="B3561" s="357" t="s">
        <v>3322</v>
      </c>
      <c r="C3561" s="357" t="s">
        <v>130</v>
      </c>
      <c r="D3561" s="357" t="s">
        <v>350</v>
      </c>
      <c r="E3561" s="353">
        <v>6.66</v>
      </c>
      <c r="F3561" s="77"/>
    </row>
    <row r="3562" spans="1:6" ht="13.5">
      <c r="A3562" s="353">
        <v>89756</v>
      </c>
      <c r="B3562" s="357" t="s">
        <v>3323</v>
      </c>
      <c r="C3562" s="357" t="s">
        <v>130</v>
      </c>
      <c r="D3562" s="357" t="s">
        <v>350</v>
      </c>
      <c r="E3562" s="353">
        <v>11.4</v>
      </c>
      <c r="F3562" s="77"/>
    </row>
    <row r="3563" spans="1:6" ht="13.5">
      <c r="A3563" s="353">
        <v>89757</v>
      </c>
      <c r="B3563" s="357" t="s">
        <v>3324</v>
      </c>
      <c r="C3563" s="357" t="s">
        <v>130</v>
      </c>
      <c r="D3563" s="357" t="s">
        <v>350</v>
      </c>
      <c r="E3563" s="353">
        <v>17.45</v>
      </c>
      <c r="F3563" s="77"/>
    </row>
    <row r="3564" spans="1:6" ht="13.5">
      <c r="A3564" s="353">
        <v>89758</v>
      </c>
      <c r="B3564" s="357" t="s">
        <v>3325</v>
      </c>
      <c r="C3564" s="357" t="s">
        <v>130</v>
      </c>
      <c r="D3564" s="357" t="s">
        <v>350</v>
      </c>
      <c r="E3564" s="353">
        <v>27.3</v>
      </c>
      <c r="F3564" s="77"/>
    </row>
    <row r="3565" spans="1:6" ht="13.5">
      <c r="A3565" s="353">
        <v>89759</v>
      </c>
      <c r="B3565" s="357" t="s">
        <v>3326</v>
      </c>
      <c r="C3565" s="357" t="s">
        <v>130</v>
      </c>
      <c r="D3565" s="357" t="s">
        <v>350</v>
      </c>
      <c r="E3565" s="353">
        <v>4.5599999999999996</v>
      </c>
      <c r="F3565" s="77"/>
    </row>
    <row r="3566" spans="1:6" ht="13.5">
      <c r="A3566" s="353">
        <v>89760</v>
      </c>
      <c r="B3566" s="357" t="s">
        <v>3327</v>
      </c>
      <c r="C3566" s="357" t="s">
        <v>130</v>
      </c>
      <c r="D3566" s="357" t="s">
        <v>350</v>
      </c>
      <c r="E3566" s="353">
        <v>10.86</v>
      </c>
      <c r="F3566" s="77"/>
    </row>
    <row r="3567" spans="1:6" ht="13.5">
      <c r="A3567" s="353">
        <v>89761</v>
      </c>
      <c r="B3567" s="357" t="s">
        <v>3328</v>
      </c>
      <c r="C3567" s="357" t="s">
        <v>130</v>
      </c>
      <c r="D3567" s="357" t="s">
        <v>350</v>
      </c>
      <c r="E3567" s="353">
        <v>17.95</v>
      </c>
      <c r="F3567" s="77"/>
    </row>
    <row r="3568" spans="1:6" ht="13.5">
      <c r="A3568" s="353">
        <v>89762</v>
      </c>
      <c r="B3568" s="357" t="s">
        <v>3329</v>
      </c>
      <c r="C3568" s="357" t="s">
        <v>130</v>
      </c>
      <c r="D3568" s="357" t="s">
        <v>350</v>
      </c>
      <c r="E3568" s="353">
        <v>25.55</v>
      </c>
      <c r="F3568" s="77"/>
    </row>
    <row r="3569" spans="1:6" ht="13.5">
      <c r="A3569" s="353">
        <v>89763</v>
      </c>
      <c r="B3569" s="357" t="s">
        <v>3330</v>
      </c>
      <c r="C3569" s="357" t="s">
        <v>130</v>
      </c>
      <c r="D3569" s="357" t="s">
        <v>350</v>
      </c>
      <c r="E3569" s="353">
        <v>100.72</v>
      </c>
      <c r="F3569" s="77"/>
    </row>
    <row r="3570" spans="1:6" ht="13.5">
      <c r="A3570" s="353">
        <v>89764</v>
      </c>
      <c r="B3570" s="357" t="s">
        <v>3331</v>
      </c>
      <c r="C3570" s="357" t="s">
        <v>130</v>
      </c>
      <c r="D3570" s="357" t="s">
        <v>350</v>
      </c>
      <c r="E3570" s="353">
        <v>19.47</v>
      </c>
      <c r="F3570" s="77"/>
    </row>
    <row r="3571" spans="1:6" ht="13.5">
      <c r="A3571" s="353">
        <v>89765</v>
      </c>
      <c r="B3571" s="357" t="s">
        <v>3332</v>
      </c>
      <c r="C3571" s="357" t="s">
        <v>130</v>
      </c>
      <c r="D3571" s="357" t="s">
        <v>350</v>
      </c>
      <c r="E3571" s="353">
        <v>8.41</v>
      </c>
      <c r="F3571" s="77"/>
    </row>
    <row r="3572" spans="1:6" ht="13.5">
      <c r="A3572" s="353">
        <v>89766</v>
      </c>
      <c r="B3572" s="357" t="s">
        <v>3333</v>
      </c>
      <c r="C3572" s="357" t="s">
        <v>130</v>
      </c>
      <c r="D3572" s="357" t="s">
        <v>350</v>
      </c>
      <c r="E3572" s="353">
        <v>12.38</v>
      </c>
      <c r="F3572" s="77"/>
    </row>
    <row r="3573" spans="1:6" ht="13.5">
      <c r="A3573" s="353">
        <v>89767</v>
      </c>
      <c r="B3573" s="357" t="s">
        <v>3334</v>
      </c>
      <c r="C3573" s="357" t="s">
        <v>130</v>
      </c>
      <c r="D3573" s="357" t="s">
        <v>350</v>
      </c>
      <c r="E3573" s="353">
        <v>12.38</v>
      </c>
      <c r="F3573" s="77"/>
    </row>
    <row r="3574" spans="1:6" ht="13.5">
      <c r="A3574" s="353">
        <v>89768</v>
      </c>
      <c r="B3574" s="357" t="s">
        <v>3335</v>
      </c>
      <c r="C3574" s="357" t="s">
        <v>130</v>
      </c>
      <c r="D3574" s="357" t="s">
        <v>350</v>
      </c>
      <c r="E3574" s="353">
        <v>12.44</v>
      </c>
      <c r="F3574" s="77"/>
    </row>
    <row r="3575" spans="1:6" ht="13.5">
      <c r="A3575" s="353">
        <v>89769</v>
      </c>
      <c r="B3575" s="357" t="s">
        <v>3336</v>
      </c>
      <c r="C3575" s="357" t="s">
        <v>130</v>
      </c>
      <c r="D3575" s="357" t="s">
        <v>350</v>
      </c>
      <c r="E3575" s="353">
        <v>29.32</v>
      </c>
      <c r="F3575" s="77"/>
    </row>
    <row r="3576" spans="1:6" ht="13.5">
      <c r="A3576" s="353">
        <v>89772</v>
      </c>
      <c r="B3576" s="357" t="s">
        <v>3337</v>
      </c>
      <c r="C3576" s="357" t="s">
        <v>129</v>
      </c>
      <c r="D3576" s="357" t="s">
        <v>350</v>
      </c>
      <c r="E3576" s="353">
        <v>53.19</v>
      </c>
      <c r="F3576" s="77"/>
    </row>
    <row r="3577" spans="1:6" ht="13.5">
      <c r="A3577" s="353">
        <v>89774</v>
      </c>
      <c r="B3577" s="357" t="s">
        <v>3338</v>
      </c>
      <c r="C3577" s="357" t="s">
        <v>130</v>
      </c>
      <c r="D3577" s="357" t="s">
        <v>350</v>
      </c>
      <c r="E3577" s="353">
        <v>9.5</v>
      </c>
      <c r="F3577" s="77"/>
    </row>
    <row r="3578" spans="1:6" ht="13.5">
      <c r="A3578" s="353">
        <v>89776</v>
      </c>
      <c r="B3578" s="357" t="s">
        <v>3339</v>
      </c>
      <c r="C3578" s="357" t="s">
        <v>130</v>
      </c>
      <c r="D3578" s="357" t="s">
        <v>350</v>
      </c>
      <c r="E3578" s="353">
        <v>12.81</v>
      </c>
      <c r="F3578" s="77"/>
    </row>
    <row r="3579" spans="1:6" ht="13.5">
      <c r="A3579" s="353">
        <v>89777</v>
      </c>
      <c r="B3579" s="357" t="s">
        <v>3340</v>
      </c>
      <c r="C3579" s="357" t="s">
        <v>130</v>
      </c>
      <c r="D3579" s="357" t="s">
        <v>350</v>
      </c>
      <c r="E3579" s="353">
        <v>14.98</v>
      </c>
      <c r="F3579" s="77"/>
    </row>
    <row r="3580" spans="1:6" ht="13.5">
      <c r="A3580" s="353">
        <v>89778</v>
      </c>
      <c r="B3580" s="357" t="s">
        <v>3341</v>
      </c>
      <c r="C3580" s="357" t="s">
        <v>130</v>
      </c>
      <c r="D3580" s="357" t="s">
        <v>350</v>
      </c>
      <c r="E3580" s="353">
        <v>11.96</v>
      </c>
      <c r="F3580" s="77"/>
    </row>
    <row r="3581" spans="1:6" ht="13.5">
      <c r="A3581" s="353">
        <v>89779</v>
      </c>
      <c r="B3581" s="357" t="s">
        <v>3342</v>
      </c>
      <c r="C3581" s="357" t="s">
        <v>130</v>
      </c>
      <c r="D3581" s="357" t="s">
        <v>350</v>
      </c>
      <c r="E3581" s="353">
        <v>18.079999999999998</v>
      </c>
      <c r="F3581" s="77"/>
    </row>
    <row r="3582" spans="1:6" ht="13.5">
      <c r="A3582" s="353">
        <v>89780</v>
      </c>
      <c r="B3582" s="357" t="s">
        <v>3343</v>
      </c>
      <c r="C3582" s="357" t="s">
        <v>130</v>
      </c>
      <c r="D3582" s="357" t="s">
        <v>350</v>
      </c>
      <c r="E3582" s="353">
        <v>14.98</v>
      </c>
      <c r="F3582" s="77"/>
    </row>
    <row r="3583" spans="1:6" ht="13.5">
      <c r="A3583" s="353">
        <v>89781</v>
      </c>
      <c r="B3583" s="357" t="s">
        <v>3344</v>
      </c>
      <c r="C3583" s="357" t="s">
        <v>130</v>
      </c>
      <c r="D3583" s="357" t="s">
        <v>350</v>
      </c>
      <c r="E3583" s="353">
        <v>22.37</v>
      </c>
      <c r="F3583" s="77"/>
    </row>
    <row r="3584" spans="1:6" ht="13.5">
      <c r="A3584" s="353">
        <v>89782</v>
      </c>
      <c r="B3584" s="357" t="s">
        <v>3345</v>
      </c>
      <c r="C3584" s="357" t="s">
        <v>130</v>
      </c>
      <c r="D3584" s="357" t="s">
        <v>350</v>
      </c>
      <c r="E3584" s="353">
        <v>7.71</v>
      </c>
      <c r="F3584" s="77"/>
    </row>
    <row r="3585" spans="1:6" ht="13.5">
      <c r="A3585" s="353">
        <v>89783</v>
      </c>
      <c r="B3585" s="357" t="s">
        <v>3346</v>
      </c>
      <c r="C3585" s="357" t="s">
        <v>130</v>
      </c>
      <c r="D3585" s="357" t="s">
        <v>350</v>
      </c>
      <c r="E3585" s="353">
        <v>7.87</v>
      </c>
      <c r="F3585" s="77"/>
    </row>
    <row r="3586" spans="1:6" ht="13.5">
      <c r="A3586" s="353">
        <v>89784</v>
      </c>
      <c r="B3586" s="357" t="s">
        <v>3347</v>
      </c>
      <c r="C3586" s="357" t="s">
        <v>130</v>
      </c>
      <c r="D3586" s="357" t="s">
        <v>350</v>
      </c>
      <c r="E3586" s="353">
        <v>12.58</v>
      </c>
      <c r="F3586" s="77"/>
    </row>
    <row r="3587" spans="1:6" ht="13.5">
      <c r="A3587" s="353">
        <v>89785</v>
      </c>
      <c r="B3587" s="357" t="s">
        <v>3348</v>
      </c>
      <c r="C3587" s="357" t="s">
        <v>130</v>
      </c>
      <c r="D3587" s="357" t="s">
        <v>350</v>
      </c>
      <c r="E3587" s="353">
        <v>13.59</v>
      </c>
      <c r="F3587" s="77"/>
    </row>
    <row r="3588" spans="1:6" ht="13.5">
      <c r="A3588" s="353">
        <v>89786</v>
      </c>
      <c r="B3588" s="357" t="s">
        <v>3349</v>
      </c>
      <c r="C3588" s="357" t="s">
        <v>130</v>
      </c>
      <c r="D3588" s="357" t="s">
        <v>350</v>
      </c>
      <c r="E3588" s="353">
        <v>20.55</v>
      </c>
      <c r="F3588" s="77"/>
    </row>
    <row r="3589" spans="1:6" ht="13.5">
      <c r="A3589" s="353">
        <v>89787</v>
      </c>
      <c r="B3589" s="357" t="s">
        <v>3350</v>
      </c>
      <c r="C3589" s="357" t="s">
        <v>130</v>
      </c>
      <c r="D3589" s="357" t="s">
        <v>350</v>
      </c>
      <c r="E3589" s="353">
        <v>22.37</v>
      </c>
      <c r="F3589" s="77"/>
    </row>
    <row r="3590" spans="1:6" ht="13.5">
      <c r="A3590" s="353">
        <v>89788</v>
      </c>
      <c r="B3590" s="357" t="s">
        <v>3351</v>
      </c>
      <c r="C3590" s="357" t="s">
        <v>130</v>
      </c>
      <c r="D3590" s="357" t="s">
        <v>350</v>
      </c>
      <c r="E3590" s="353">
        <v>43.9</v>
      </c>
      <c r="F3590" s="77"/>
    </row>
    <row r="3591" spans="1:6" ht="13.5">
      <c r="A3591" s="353">
        <v>89789</v>
      </c>
      <c r="B3591" s="357" t="s">
        <v>3352</v>
      </c>
      <c r="C3591" s="357" t="s">
        <v>130</v>
      </c>
      <c r="D3591" s="357" t="s">
        <v>350</v>
      </c>
      <c r="E3591" s="353">
        <v>44.6</v>
      </c>
      <c r="F3591" s="77"/>
    </row>
    <row r="3592" spans="1:6" ht="13.5">
      <c r="A3592" s="353">
        <v>89790</v>
      </c>
      <c r="B3592" s="357" t="s">
        <v>3353</v>
      </c>
      <c r="C3592" s="357" t="s">
        <v>130</v>
      </c>
      <c r="D3592" s="357" t="s">
        <v>350</v>
      </c>
      <c r="E3592" s="353">
        <v>108.89</v>
      </c>
      <c r="F3592" s="77"/>
    </row>
    <row r="3593" spans="1:6" ht="13.5">
      <c r="A3593" s="353">
        <v>89791</v>
      </c>
      <c r="B3593" s="357" t="s">
        <v>3354</v>
      </c>
      <c r="C3593" s="357" t="s">
        <v>130</v>
      </c>
      <c r="D3593" s="357" t="s">
        <v>350</v>
      </c>
      <c r="E3593" s="353">
        <v>111.46</v>
      </c>
      <c r="F3593" s="77"/>
    </row>
    <row r="3594" spans="1:6" ht="13.5">
      <c r="A3594" s="353">
        <v>89792</v>
      </c>
      <c r="B3594" s="357" t="s">
        <v>3355</v>
      </c>
      <c r="C3594" s="357" t="s">
        <v>130</v>
      </c>
      <c r="D3594" s="357" t="s">
        <v>350</v>
      </c>
      <c r="E3594" s="353">
        <v>127.63</v>
      </c>
      <c r="F3594" s="77"/>
    </row>
    <row r="3595" spans="1:6" ht="13.5">
      <c r="A3595" s="353">
        <v>89793</v>
      </c>
      <c r="B3595" s="357" t="s">
        <v>3356</v>
      </c>
      <c r="C3595" s="357" t="s">
        <v>130</v>
      </c>
      <c r="D3595" s="357" t="s">
        <v>350</v>
      </c>
      <c r="E3595" s="353">
        <v>131.09</v>
      </c>
      <c r="F3595" s="77"/>
    </row>
    <row r="3596" spans="1:6" ht="13.5">
      <c r="A3596" s="353">
        <v>89794</v>
      </c>
      <c r="B3596" s="357" t="s">
        <v>3357</v>
      </c>
      <c r="C3596" s="357" t="s">
        <v>130</v>
      </c>
      <c r="D3596" s="357" t="s">
        <v>350</v>
      </c>
      <c r="E3596" s="353">
        <v>10.09</v>
      </c>
      <c r="F3596" s="77"/>
    </row>
    <row r="3597" spans="1:6" ht="13.5">
      <c r="A3597" s="353">
        <v>89795</v>
      </c>
      <c r="B3597" s="357" t="s">
        <v>3358</v>
      </c>
      <c r="C3597" s="357" t="s">
        <v>130</v>
      </c>
      <c r="D3597" s="357" t="s">
        <v>350</v>
      </c>
      <c r="E3597" s="353">
        <v>21.95</v>
      </c>
      <c r="F3597" s="77"/>
    </row>
    <row r="3598" spans="1:6" ht="13.5">
      <c r="A3598" s="353">
        <v>89796</v>
      </c>
      <c r="B3598" s="357" t="s">
        <v>3359</v>
      </c>
      <c r="C3598" s="357" t="s">
        <v>130</v>
      </c>
      <c r="D3598" s="357" t="s">
        <v>350</v>
      </c>
      <c r="E3598" s="353">
        <v>25.53</v>
      </c>
      <c r="F3598" s="77"/>
    </row>
    <row r="3599" spans="1:6" ht="13.5">
      <c r="A3599" s="353">
        <v>89797</v>
      </c>
      <c r="B3599" s="357" t="s">
        <v>3360</v>
      </c>
      <c r="C3599" s="357" t="s">
        <v>130</v>
      </c>
      <c r="D3599" s="357" t="s">
        <v>350</v>
      </c>
      <c r="E3599" s="353">
        <v>28.81</v>
      </c>
      <c r="F3599" s="77"/>
    </row>
    <row r="3600" spans="1:6" ht="13.5">
      <c r="A3600" s="353">
        <v>89801</v>
      </c>
      <c r="B3600" s="357" t="s">
        <v>3361</v>
      </c>
      <c r="C3600" s="357" t="s">
        <v>130</v>
      </c>
      <c r="D3600" s="357" t="s">
        <v>350</v>
      </c>
      <c r="E3600" s="353">
        <v>4.17</v>
      </c>
      <c r="F3600" s="77"/>
    </row>
    <row r="3601" spans="1:6" ht="13.5">
      <c r="A3601" s="353">
        <v>89802</v>
      </c>
      <c r="B3601" s="357" t="s">
        <v>3362</v>
      </c>
      <c r="C3601" s="357" t="s">
        <v>130</v>
      </c>
      <c r="D3601" s="357" t="s">
        <v>350</v>
      </c>
      <c r="E3601" s="353">
        <v>4.53</v>
      </c>
      <c r="F3601" s="77"/>
    </row>
    <row r="3602" spans="1:6" ht="13.5">
      <c r="A3602" s="353">
        <v>89803</v>
      </c>
      <c r="B3602" s="357" t="s">
        <v>3363</v>
      </c>
      <c r="C3602" s="357" t="s">
        <v>130</v>
      </c>
      <c r="D3602" s="357" t="s">
        <v>350</v>
      </c>
      <c r="E3602" s="353">
        <v>8.3800000000000008</v>
      </c>
      <c r="F3602" s="77"/>
    </row>
    <row r="3603" spans="1:6" ht="13.5">
      <c r="A3603" s="353">
        <v>89804</v>
      </c>
      <c r="B3603" s="357" t="s">
        <v>3364</v>
      </c>
      <c r="C3603" s="357" t="s">
        <v>130</v>
      </c>
      <c r="D3603" s="357" t="s">
        <v>350</v>
      </c>
      <c r="E3603" s="353">
        <v>8.9700000000000006</v>
      </c>
      <c r="F3603" s="77"/>
    </row>
    <row r="3604" spans="1:6" ht="13.5">
      <c r="A3604" s="353">
        <v>89805</v>
      </c>
      <c r="B3604" s="357" t="s">
        <v>3365</v>
      </c>
      <c r="C3604" s="357" t="s">
        <v>130</v>
      </c>
      <c r="D3604" s="357" t="s">
        <v>350</v>
      </c>
      <c r="E3604" s="353">
        <v>8.43</v>
      </c>
      <c r="F3604" s="77"/>
    </row>
    <row r="3605" spans="1:6" ht="13.5">
      <c r="A3605" s="353">
        <v>89806</v>
      </c>
      <c r="B3605" s="357" t="s">
        <v>3366</v>
      </c>
      <c r="C3605" s="357" t="s">
        <v>130</v>
      </c>
      <c r="D3605" s="357" t="s">
        <v>350</v>
      </c>
      <c r="E3605" s="353">
        <v>8.94</v>
      </c>
      <c r="F3605" s="77"/>
    </row>
    <row r="3606" spans="1:6" ht="13.5">
      <c r="A3606" s="353">
        <v>89807</v>
      </c>
      <c r="B3606" s="357" t="s">
        <v>3367</v>
      </c>
      <c r="C3606" s="357" t="s">
        <v>130</v>
      </c>
      <c r="D3606" s="357" t="s">
        <v>350</v>
      </c>
      <c r="E3606" s="353">
        <v>15.73</v>
      </c>
      <c r="F3606" s="77"/>
    </row>
    <row r="3607" spans="1:6" ht="13.5">
      <c r="A3607" s="353">
        <v>89808</v>
      </c>
      <c r="B3607" s="357" t="s">
        <v>3368</v>
      </c>
      <c r="C3607" s="357" t="s">
        <v>130</v>
      </c>
      <c r="D3607" s="357" t="s">
        <v>350</v>
      </c>
      <c r="E3607" s="353">
        <v>23.05</v>
      </c>
      <c r="F3607" s="77"/>
    </row>
    <row r="3608" spans="1:6" ht="13.5">
      <c r="A3608" s="353">
        <v>89809</v>
      </c>
      <c r="B3608" s="357" t="s">
        <v>3369</v>
      </c>
      <c r="C3608" s="357" t="s">
        <v>130</v>
      </c>
      <c r="D3608" s="357" t="s">
        <v>350</v>
      </c>
      <c r="E3608" s="353">
        <v>11.43</v>
      </c>
      <c r="F3608" s="77"/>
    </row>
    <row r="3609" spans="1:6" ht="13.5">
      <c r="A3609" s="353">
        <v>89810</v>
      </c>
      <c r="B3609" s="357" t="s">
        <v>3370</v>
      </c>
      <c r="C3609" s="357" t="s">
        <v>130</v>
      </c>
      <c r="D3609" s="357" t="s">
        <v>350</v>
      </c>
      <c r="E3609" s="353">
        <v>11.4</v>
      </c>
      <c r="F3609" s="77"/>
    </row>
    <row r="3610" spans="1:6" ht="13.5">
      <c r="A3610" s="353">
        <v>89811</v>
      </c>
      <c r="B3610" s="357" t="s">
        <v>3371</v>
      </c>
      <c r="C3610" s="357" t="s">
        <v>130</v>
      </c>
      <c r="D3610" s="357" t="s">
        <v>350</v>
      </c>
      <c r="E3610" s="353">
        <v>19.37</v>
      </c>
      <c r="F3610" s="77"/>
    </row>
    <row r="3611" spans="1:6" ht="13.5">
      <c r="A3611" s="353">
        <v>89812</v>
      </c>
      <c r="B3611" s="357" t="s">
        <v>3372</v>
      </c>
      <c r="C3611" s="357" t="s">
        <v>130</v>
      </c>
      <c r="D3611" s="357" t="s">
        <v>350</v>
      </c>
      <c r="E3611" s="353">
        <v>33.44</v>
      </c>
      <c r="F3611" s="77"/>
    </row>
    <row r="3612" spans="1:6" ht="13.5">
      <c r="A3612" s="353">
        <v>89813</v>
      </c>
      <c r="B3612" s="357" t="s">
        <v>3373</v>
      </c>
      <c r="C3612" s="357" t="s">
        <v>130</v>
      </c>
      <c r="D3612" s="357" t="s">
        <v>350</v>
      </c>
      <c r="E3612" s="353">
        <v>4.05</v>
      </c>
      <c r="F3612" s="77"/>
    </row>
    <row r="3613" spans="1:6" ht="13.5">
      <c r="A3613" s="353">
        <v>89814</v>
      </c>
      <c r="B3613" s="357" t="s">
        <v>3374</v>
      </c>
      <c r="C3613" s="357" t="s">
        <v>130</v>
      </c>
      <c r="D3613" s="357" t="s">
        <v>350</v>
      </c>
      <c r="E3613" s="353">
        <v>8.32</v>
      </c>
      <c r="F3613" s="77"/>
    </row>
    <row r="3614" spans="1:6" ht="13.5">
      <c r="A3614" s="353">
        <v>89815</v>
      </c>
      <c r="B3614" s="357" t="s">
        <v>3375</v>
      </c>
      <c r="C3614" s="357" t="s">
        <v>130</v>
      </c>
      <c r="D3614" s="357" t="s">
        <v>350</v>
      </c>
      <c r="E3614" s="353">
        <v>17.18</v>
      </c>
      <c r="F3614" s="77"/>
    </row>
    <row r="3615" spans="1:6" ht="13.5">
      <c r="A3615" s="353">
        <v>89816</v>
      </c>
      <c r="B3615" s="357" t="s">
        <v>3376</v>
      </c>
      <c r="C3615" s="357" t="s">
        <v>130</v>
      </c>
      <c r="D3615" s="357" t="s">
        <v>350</v>
      </c>
      <c r="E3615" s="353">
        <v>24.78</v>
      </c>
      <c r="F3615" s="77"/>
    </row>
    <row r="3616" spans="1:6" ht="13.5">
      <c r="A3616" s="353">
        <v>89817</v>
      </c>
      <c r="B3616" s="357" t="s">
        <v>3377</v>
      </c>
      <c r="C3616" s="357" t="s">
        <v>130</v>
      </c>
      <c r="D3616" s="357" t="s">
        <v>350</v>
      </c>
      <c r="E3616" s="353">
        <v>7.14</v>
      </c>
      <c r="F3616" s="77"/>
    </row>
    <row r="3617" spans="1:6" ht="13.5">
      <c r="A3617" s="353">
        <v>89818</v>
      </c>
      <c r="B3617" s="357" t="s">
        <v>3378</v>
      </c>
      <c r="C3617" s="357" t="s">
        <v>130</v>
      </c>
      <c r="D3617" s="357" t="s">
        <v>350</v>
      </c>
      <c r="E3617" s="353">
        <v>99.95</v>
      </c>
      <c r="F3617" s="77"/>
    </row>
    <row r="3618" spans="1:6" ht="13.5">
      <c r="A3618" s="353">
        <v>89819</v>
      </c>
      <c r="B3618" s="357" t="s">
        <v>3379</v>
      </c>
      <c r="C3618" s="357" t="s">
        <v>130</v>
      </c>
      <c r="D3618" s="357" t="s">
        <v>350</v>
      </c>
      <c r="E3618" s="353">
        <v>10.45</v>
      </c>
      <c r="F3618" s="77"/>
    </row>
    <row r="3619" spans="1:6" ht="13.5">
      <c r="A3619" s="353">
        <v>89820</v>
      </c>
      <c r="B3619" s="357" t="s">
        <v>3380</v>
      </c>
      <c r="C3619" s="357" t="s">
        <v>130</v>
      </c>
      <c r="D3619" s="357" t="s">
        <v>350</v>
      </c>
      <c r="E3619" s="353">
        <v>18.7</v>
      </c>
      <c r="F3619" s="77"/>
    </row>
    <row r="3620" spans="1:6" ht="13.5">
      <c r="A3620" s="353">
        <v>89821</v>
      </c>
      <c r="B3620" s="357" t="s">
        <v>3381</v>
      </c>
      <c r="C3620" s="357" t="s">
        <v>130</v>
      </c>
      <c r="D3620" s="357" t="s">
        <v>350</v>
      </c>
      <c r="E3620" s="353">
        <v>8.94</v>
      </c>
      <c r="F3620" s="77"/>
    </row>
    <row r="3621" spans="1:6" ht="13.5">
      <c r="A3621" s="353">
        <v>89822</v>
      </c>
      <c r="B3621" s="357" t="s">
        <v>3382</v>
      </c>
      <c r="C3621" s="357" t="s">
        <v>130</v>
      </c>
      <c r="D3621" s="357" t="s">
        <v>350</v>
      </c>
      <c r="E3621" s="353">
        <v>13.29</v>
      </c>
      <c r="F3621" s="77"/>
    </row>
    <row r="3622" spans="1:6" ht="13.5">
      <c r="A3622" s="353">
        <v>89823</v>
      </c>
      <c r="B3622" s="357" t="s">
        <v>3383</v>
      </c>
      <c r="C3622" s="357" t="s">
        <v>130</v>
      </c>
      <c r="D3622" s="357" t="s">
        <v>350</v>
      </c>
      <c r="E3622" s="353">
        <v>15.06</v>
      </c>
      <c r="F3622" s="77"/>
    </row>
    <row r="3623" spans="1:6" ht="13.5">
      <c r="A3623" s="353">
        <v>89824</v>
      </c>
      <c r="B3623" s="357" t="s">
        <v>3384</v>
      </c>
      <c r="C3623" s="357" t="s">
        <v>130</v>
      </c>
      <c r="D3623" s="357" t="s">
        <v>350</v>
      </c>
      <c r="E3623" s="353">
        <v>23.39</v>
      </c>
      <c r="F3623" s="77"/>
    </row>
    <row r="3624" spans="1:6" ht="13.5">
      <c r="A3624" s="353">
        <v>89825</v>
      </c>
      <c r="B3624" s="357" t="s">
        <v>3385</v>
      </c>
      <c r="C3624" s="357" t="s">
        <v>130</v>
      </c>
      <c r="D3624" s="357" t="s">
        <v>350</v>
      </c>
      <c r="E3624" s="353">
        <v>8.89</v>
      </c>
      <c r="F3624" s="77"/>
    </row>
    <row r="3625" spans="1:6" ht="13.5">
      <c r="A3625" s="353">
        <v>89826</v>
      </c>
      <c r="B3625" s="357" t="s">
        <v>3386</v>
      </c>
      <c r="C3625" s="357" t="s">
        <v>130</v>
      </c>
      <c r="D3625" s="357" t="s">
        <v>350</v>
      </c>
      <c r="E3625" s="353">
        <v>102.01</v>
      </c>
      <c r="F3625" s="77"/>
    </row>
    <row r="3626" spans="1:6" ht="13.5">
      <c r="A3626" s="353">
        <v>89827</v>
      </c>
      <c r="B3626" s="357" t="s">
        <v>3387</v>
      </c>
      <c r="C3626" s="357" t="s">
        <v>130</v>
      </c>
      <c r="D3626" s="357" t="s">
        <v>350</v>
      </c>
      <c r="E3626" s="353">
        <v>9.9</v>
      </c>
      <c r="F3626" s="77"/>
    </row>
    <row r="3627" spans="1:6" ht="13.5">
      <c r="A3627" s="353">
        <v>89828</v>
      </c>
      <c r="B3627" s="357" t="s">
        <v>3388</v>
      </c>
      <c r="C3627" s="357" t="s">
        <v>130</v>
      </c>
      <c r="D3627" s="357" t="s">
        <v>350</v>
      </c>
      <c r="E3627" s="353">
        <v>35.85</v>
      </c>
      <c r="F3627" s="77"/>
    </row>
    <row r="3628" spans="1:6" ht="13.5">
      <c r="A3628" s="353">
        <v>89829</v>
      </c>
      <c r="B3628" s="357" t="s">
        <v>3389</v>
      </c>
      <c r="C3628" s="357" t="s">
        <v>130</v>
      </c>
      <c r="D3628" s="357" t="s">
        <v>350</v>
      </c>
      <c r="E3628" s="353">
        <v>15.85</v>
      </c>
      <c r="F3628" s="77"/>
    </row>
    <row r="3629" spans="1:6" ht="13.5">
      <c r="A3629" s="353">
        <v>89830</v>
      </c>
      <c r="B3629" s="357" t="s">
        <v>3390</v>
      </c>
      <c r="C3629" s="357" t="s">
        <v>130</v>
      </c>
      <c r="D3629" s="357" t="s">
        <v>350</v>
      </c>
      <c r="E3629" s="353">
        <v>17.25</v>
      </c>
      <c r="F3629" s="77"/>
    </row>
    <row r="3630" spans="1:6" ht="13.5">
      <c r="A3630" s="353">
        <v>89831</v>
      </c>
      <c r="B3630" s="357" t="s">
        <v>3391</v>
      </c>
      <c r="C3630" s="357" t="s">
        <v>130</v>
      </c>
      <c r="D3630" s="357" t="s">
        <v>350</v>
      </c>
      <c r="E3630" s="353">
        <v>122.05</v>
      </c>
      <c r="F3630" s="77"/>
    </row>
    <row r="3631" spans="1:6" ht="13.5">
      <c r="A3631" s="353">
        <v>89832</v>
      </c>
      <c r="B3631" s="357" t="s">
        <v>3392</v>
      </c>
      <c r="C3631" s="357" t="s">
        <v>130</v>
      </c>
      <c r="D3631" s="357" t="s">
        <v>350</v>
      </c>
      <c r="E3631" s="353">
        <v>24.53</v>
      </c>
      <c r="F3631" s="77"/>
    </row>
    <row r="3632" spans="1:6" ht="13.5">
      <c r="A3632" s="353">
        <v>89833</v>
      </c>
      <c r="B3632" s="357" t="s">
        <v>3393</v>
      </c>
      <c r="C3632" s="357" t="s">
        <v>130</v>
      </c>
      <c r="D3632" s="357" t="s">
        <v>350</v>
      </c>
      <c r="E3632" s="353">
        <v>19.82</v>
      </c>
      <c r="F3632" s="77"/>
    </row>
    <row r="3633" spans="1:6" ht="13.5">
      <c r="A3633" s="353">
        <v>89834</v>
      </c>
      <c r="B3633" s="357" t="s">
        <v>3394</v>
      </c>
      <c r="C3633" s="357" t="s">
        <v>130</v>
      </c>
      <c r="D3633" s="357" t="s">
        <v>350</v>
      </c>
      <c r="E3633" s="353">
        <v>23.1</v>
      </c>
      <c r="F3633" s="77"/>
    </row>
    <row r="3634" spans="1:6" ht="13.5">
      <c r="A3634" s="353">
        <v>89835</v>
      </c>
      <c r="B3634" s="357" t="s">
        <v>3395</v>
      </c>
      <c r="C3634" s="357" t="s">
        <v>130</v>
      </c>
      <c r="D3634" s="357" t="s">
        <v>350</v>
      </c>
      <c r="E3634" s="353">
        <v>24.05</v>
      </c>
      <c r="F3634" s="77"/>
    </row>
    <row r="3635" spans="1:6" ht="13.5">
      <c r="A3635" s="353">
        <v>89836</v>
      </c>
      <c r="B3635" s="357" t="s">
        <v>3396</v>
      </c>
      <c r="C3635" s="357" t="s">
        <v>130</v>
      </c>
      <c r="D3635" s="357" t="s">
        <v>350</v>
      </c>
      <c r="E3635" s="353">
        <v>164.96</v>
      </c>
      <c r="F3635" s="77"/>
    </row>
    <row r="3636" spans="1:6" ht="13.5">
      <c r="A3636" s="353">
        <v>89837</v>
      </c>
      <c r="B3636" s="357" t="s">
        <v>3397</v>
      </c>
      <c r="C3636" s="357" t="s">
        <v>130</v>
      </c>
      <c r="D3636" s="357" t="s">
        <v>350</v>
      </c>
      <c r="E3636" s="353">
        <v>81.87</v>
      </c>
      <c r="F3636" s="77"/>
    </row>
    <row r="3637" spans="1:6" ht="13.5">
      <c r="A3637" s="353">
        <v>89838</v>
      </c>
      <c r="B3637" s="357" t="s">
        <v>3398</v>
      </c>
      <c r="C3637" s="357" t="s">
        <v>130</v>
      </c>
      <c r="D3637" s="357" t="s">
        <v>350</v>
      </c>
      <c r="E3637" s="353">
        <v>89.45</v>
      </c>
      <c r="F3637" s="77"/>
    </row>
    <row r="3638" spans="1:6" ht="13.5">
      <c r="A3638" s="353">
        <v>89839</v>
      </c>
      <c r="B3638" s="357" t="s">
        <v>3399</v>
      </c>
      <c r="C3638" s="357" t="s">
        <v>130</v>
      </c>
      <c r="D3638" s="357" t="s">
        <v>350</v>
      </c>
      <c r="E3638" s="353">
        <v>118.54</v>
      </c>
      <c r="F3638" s="77"/>
    </row>
    <row r="3639" spans="1:6" ht="13.5">
      <c r="A3639" s="353">
        <v>89840</v>
      </c>
      <c r="B3639" s="357" t="s">
        <v>3400</v>
      </c>
      <c r="C3639" s="357" t="s">
        <v>130</v>
      </c>
      <c r="D3639" s="357" t="s">
        <v>350</v>
      </c>
      <c r="E3639" s="353">
        <v>102.38</v>
      </c>
      <c r="F3639" s="77"/>
    </row>
    <row r="3640" spans="1:6" ht="13.5">
      <c r="A3640" s="353">
        <v>89841</v>
      </c>
      <c r="B3640" s="357" t="s">
        <v>3401</v>
      </c>
      <c r="C3640" s="357" t="s">
        <v>130</v>
      </c>
      <c r="D3640" s="357" t="s">
        <v>350</v>
      </c>
      <c r="E3640" s="353">
        <v>173.81</v>
      </c>
      <c r="F3640" s="77"/>
    </row>
    <row r="3641" spans="1:6" ht="13.5">
      <c r="A3641" s="353">
        <v>89842</v>
      </c>
      <c r="B3641" s="357" t="s">
        <v>3402</v>
      </c>
      <c r="C3641" s="357" t="s">
        <v>130</v>
      </c>
      <c r="D3641" s="357" t="s">
        <v>350</v>
      </c>
      <c r="E3641" s="353">
        <v>27.77</v>
      </c>
      <c r="F3641" s="77"/>
    </row>
    <row r="3642" spans="1:6" ht="13.5">
      <c r="A3642" s="353">
        <v>89844</v>
      </c>
      <c r="B3642" s="357" t="s">
        <v>3403</v>
      </c>
      <c r="C3642" s="357" t="s">
        <v>130</v>
      </c>
      <c r="D3642" s="357" t="s">
        <v>350</v>
      </c>
      <c r="E3642" s="353">
        <v>35.42</v>
      </c>
      <c r="F3642" s="77"/>
    </row>
    <row r="3643" spans="1:6" ht="13.5">
      <c r="A3643" s="353">
        <v>89845</v>
      </c>
      <c r="B3643" s="357" t="s">
        <v>3404</v>
      </c>
      <c r="C3643" s="357" t="s">
        <v>130</v>
      </c>
      <c r="D3643" s="357" t="s">
        <v>350</v>
      </c>
      <c r="E3643" s="353">
        <v>55.15</v>
      </c>
      <c r="F3643" s="77"/>
    </row>
    <row r="3644" spans="1:6" ht="13.5">
      <c r="A3644" s="353">
        <v>89846</v>
      </c>
      <c r="B3644" s="357" t="s">
        <v>3405</v>
      </c>
      <c r="C3644" s="357" t="s">
        <v>130</v>
      </c>
      <c r="D3644" s="357" t="s">
        <v>350</v>
      </c>
      <c r="E3644" s="353">
        <v>124.62</v>
      </c>
      <c r="F3644" s="77"/>
    </row>
    <row r="3645" spans="1:6" ht="13.5">
      <c r="A3645" s="353">
        <v>89847</v>
      </c>
      <c r="B3645" s="357" t="s">
        <v>3406</v>
      </c>
      <c r="C3645" s="357" t="s">
        <v>130</v>
      </c>
      <c r="D3645" s="357" t="s">
        <v>350</v>
      </c>
      <c r="E3645" s="353">
        <v>152.59</v>
      </c>
      <c r="F3645" s="77"/>
    </row>
    <row r="3646" spans="1:6" ht="13.5">
      <c r="A3646" s="353">
        <v>89850</v>
      </c>
      <c r="B3646" s="357" t="s">
        <v>3407</v>
      </c>
      <c r="C3646" s="357" t="s">
        <v>130</v>
      </c>
      <c r="D3646" s="357" t="s">
        <v>350</v>
      </c>
      <c r="E3646" s="353">
        <v>15.45</v>
      </c>
      <c r="F3646" s="77"/>
    </row>
    <row r="3647" spans="1:6" ht="13.5">
      <c r="A3647" s="353">
        <v>89851</v>
      </c>
      <c r="B3647" s="357" t="s">
        <v>3408</v>
      </c>
      <c r="C3647" s="357" t="s">
        <v>130</v>
      </c>
      <c r="D3647" s="357" t="s">
        <v>350</v>
      </c>
      <c r="E3647" s="353">
        <v>15.42</v>
      </c>
      <c r="F3647" s="77"/>
    </row>
    <row r="3648" spans="1:6" ht="13.5">
      <c r="A3648" s="353">
        <v>89852</v>
      </c>
      <c r="B3648" s="357" t="s">
        <v>3409</v>
      </c>
      <c r="C3648" s="357" t="s">
        <v>130</v>
      </c>
      <c r="D3648" s="357" t="s">
        <v>350</v>
      </c>
      <c r="E3648" s="353">
        <v>23.39</v>
      </c>
      <c r="F3648" s="77"/>
    </row>
    <row r="3649" spans="1:6" ht="13.5">
      <c r="A3649" s="353">
        <v>89853</v>
      </c>
      <c r="B3649" s="357" t="s">
        <v>3410</v>
      </c>
      <c r="C3649" s="357" t="s">
        <v>130</v>
      </c>
      <c r="D3649" s="357" t="s">
        <v>350</v>
      </c>
      <c r="E3649" s="353">
        <v>37.46</v>
      </c>
      <c r="F3649" s="77"/>
    </row>
    <row r="3650" spans="1:6" ht="13.5">
      <c r="A3650" s="353">
        <v>89854</v>
      </c>
      <c r="B3650" s="357" t="s">
        <v>3411</v>
      </c>
      <c r="C3650" s="357" t="s">
        <v>130</v>
      </c>
      <c r="D3650" s="357" t="s">
        <v>350</v>
      </c>
      <c r="E3650" s="353">
        <v>48.77</v>
      </c>
      <c r="F3650" s="77"/>
    </row>
    <row r="3651" spans="1:6" ht="13.5">
      <c r="A3651" s="353">
        <v>89855</v>
      </c>
      <c r="B3651" s="357" t="s">
        <v>3412</v>
      </c>
      <c r="C3651" s="357" t="s">
        <v>130</v>
      </c>
      <c r="D3651" s="357" t="s">
        <v>350</v>
      </c>
      <c r="E3651" s="353">
        <v>51.6</v>
      </c>
      <c r="F3651" s="77"/>
    </row>
    <row r="3652" spans="1:6" ht="13.5">
      <c r="A3652" s="353">
        <v>89856</v>
      </c>
      <c r="B3652" s="357" t="s">
        <v>3413</v>
      </c>
      <c r="C3652" s="357" t="s">
        <v>130</v>
      </c>
      <c r="D3652" s="357" t="s">
        <v>350</v>
      </c>
      <c r="E3652" s="353">
        <v>11.63</v>
      </c>
      <c r="F3652" s="77"/>
    </row>
    <row r="3653" spans="1:6" ht="13.5">
      <c r="A3653" s="353">
        <v>89857</v>
      </c>
      <c r="B3653" s="357" t="s">
        <v>3414</v>
      </c>
      <c r="C3653" s="357" t="s">
        <v>130</v>
      </c>
      <c r="D3653" s="357" t="s">
        <v>350</v>
      </c>
      <c r="E3653" s="353">
        <v>17.75</v>
      </c>
      <c r="F3653" s="77"/>
    </row>
    <row r="3654" spans="1:6" ht="13.5">
      <c r="A3654" s="353">
        <v>89859</v>
      </c>
      <c r="B3654" s="357" t="s">
        <v>3415</v>
      </c>
      <c r="C3654" s="357" t="s">
        <v>130</v>
      </c>
      <c r="D3654" s="357" t="s">
        <v>270</v>
      </c>
      <c r="E3654" s="353">
        <v>56.38</v>
      </c>
      <c r="F3654" s="77"/>
    </row>
    <row r="3655" spans="1:6" ht="13.5">
      <c r="A3655" s="353">
        <v>89860</v>
      </c>
      <c r="B3655" s="357" t="s">
        <v>3416</v>
      </c>
      <c r="C3655" s="357" t="s">
        <v>130</v>
      </c>
      <c r="D3655" s="357" t="s">
        <v>350</v>
      </c>
      <c r="E3655" s="353">
        <v>25.19</v>
      </c>
      <c r="F3655" s="77"/>
    </row>
    <row r="3656" spans="1:6" ht="13.5">
      <c r="A3656" s="353">
        <v>89861</v>
      </c>
      <c r="B3656" s="357" t="s">
        <v>3417</v>
      </c>
      <c r="C3656" s="357" t="s">
        <v>130</v>
      </c>
      <c r="D3656" s="357" t="s">
        <v>350</v>
      </c>
      <c r="E3656" s="353">
        <v>28.47</v>
      </c>
      <c r="F3656" s="77"/>
    </row>
    <row r="3657" spans="1:6" ht="13.5">
      <c r="A3657" s="353">
        <v>89862</v>
      </c>
      <c r="B3657" s="357" t="s">
        <v>3418</v>
      </c>
      <c r="C3657" s="357" t="s">
        <v>130</v>
      </c>
      <c r="D3657" s="357" t="s">
        <v>350</v>
      </c>
      <c r="E3657" s="353">
        <v>53.36</v>
      </c>
      <c r="F3657" s="77"/>
    </row>
    <row r="3658" spans="1:6" ht="13.5">
      <c r="A3658" s="353">
        <v>89863</v>
      </c>
      <c r="B3658" s="357" t="s">
        <v>3419</v>
      </c>
      <c r="C3658" s="357" t="s">
        <v>130</v>
      </c>
      <c r="D3658" s="357" t="s">
        <v>350</v>
      </c>
      <c r="E3658" s="353">
        <v>108.15</v>
      </c>
      <c r="F3658" s="77"/>
    </row>
    <row r="3659" spans="1:6" ht="13.5">
      <c r="A3659" s="353">
        <v>89866</v>
      </c>
      <c r="B3659" s="357" t="s">
        <v>3420</v>
      </c>
      <c r="C3659" s="357" t="s">
        <v>130</v>
      </c>
      <c r="D3659" s="357" t="s">
        <v>350</v>
      </c>
      <c r="E3659" s="353">
        <v>3.34</v>
      </c>
      <c r="F3659" s="77"/>
    </row>
    <row r="3660" spans="1:6" ht="13.5">
      <c r="A3660" s="353">
        <v>89867</v>
      </c>
      <c r="B3660" s="357" t="s">
        <v>3421</v>
      </c>
      <c r="C3660" s="357" t="s">
        <v>130</v>
      </c>
      <c r="D3660" s="357" t="s">
        <v>350</v>
      </c>
      <c r="E3660" s="353">
        <v>3.85</v>
      </c>
      <c r="F3660" s="77"/>
    </row>
    <row r="3661" spans="1:6" ht="13.5">
      <c r="A3661" s="353">
        <v>89868</v>
      </c>
      <c r="B3661" s="357" t="s">
        <v>3422</v>
      </c>
      <c r="C3661" s="357" t="s">
        <v>130</v>
      </c>
      <c r="D3661" s="357" t="s">
        <v>350</v>
      </c>
      <c r="E3661" s="353">
        <v>2.37</v>
      </c>
      <c r="F3661" s="77"/>
    </row>
    <row r="3662" spans="1:6" ht="13.5">
      <c r="A3662" s="353">
        <v>89869</v>
      </c>
      <c r="B3662" s="357" t="s">
        <v>3423</v>
      </c>
      <c r="C3662" s="357" t="s">
        <v>130</v>
      </c>
      <c r="D3662" s="357" t="s">
        <v>350</v>
      </c>
      <c r="E3662" s="353">
        <v>5.0999999999999996</v>
      </c>
      <c r="F3662" s="77"/>
    </row>
    <row r="3663" spans="1:6" ht="13.5">
      <c r="A3663" s="353">
        <v>89979</v>
      </c>
      <c r="B3663" s="357" t="s">
        <v>3424</v>
      </c>
      <c r="C3663" s="357" t="s">
        <v>130</v>
      </c>
      <c r="D3663" s="357" t="s">
        <v>350</v>
      </c>
      <c r="E3663" s="353">
        <v>16.93</v>
      </c>
      <c r="F3663" s="77"/>
    </row>
    <row r="3664" spans="1:6" ht="13.5">
      <c r="A3664" s="353">
        <v>89980</v>
      </c>
      <c r="B3664" s="357" t="s">
        <v>3425</v>
      </c>
      <c r="C3664" s="357" t="s">
        <v>130</v>
      </c>
      <c r="D3664" s="357" t="s">
        <v>350</v>
      </c>
      <c r="E3664" s="353">
        <v>6.33</v>
      </c>
      <c r="F3664" s="77"/>
    </row>
    <row r="3665" spans="1:6" ht="13.5">
      <c r="A3665" s="353">
        <v>89981</v>
      </c>
      <c r="B3665" s="357" t="s">
        <v>3426</v>
      </c>
      <c r="C3665" s="357" t="s">
        <v>130</v>
      </c>
      <c r="D3665" s="357" t="s">
        <v>350</v>
      </c>
      <c r="E3665" s="353">
        <v>14.52</v>
      </c>
      <c r="F3665" s="77"/>
    </row>
    <row r="3666" spans="1:6" ht="13.5">
      <c r="A3666" s="353">
        <v>90373</v>
      </c>
      <c r="B3666" s="357" t="s">
        <v>3427</v>
      </c>
      <c r="C3666" s="357" t="s">
        <v>130</v>
      </c>
      <c r="D3666" s="357" t="s">
        <v>350</v>
      </c>
      <c r="E3666" s="353">
        <v>9.65</v>
      </c>
      <c r="F3666" s="77"/>
    </row>
    <row r="3667" spans="1:6" ht="13.5">
      <c r="A3667" s="353">
        <v>90374</v>
      </c>
      <c r="B3667" s="357" t="s">
        <v>3428</v>
      </c>
      <c r="C3667" s="357" t="s">
        <v>130</v>
      </c>
      <c r="D3667" s="357" t="s">
        <v>350</v>
      </c>
      <c r="E3667" s="353">
        <v>14.87</v>
      </c>
      <c r="F3667" s="77"/>
    </row>
    <row r="3668" spans="1:6" ht="13.5">
      <c r="A3668" s="353">
        <v>90375</v>
      </c>
      <c r="B3668" s="357" t="s">
        <v>3429</v>
      </c>
      <c r="C3668" s="357" t="s">
        <v>130</v>
      </c>
      <c r="D3668" s="357" t="s">
        <v>350</v>
      </c>
      <c r="E3668" s="353">
        <v>6.02</v>
      </c>
      <c r="F3668" s="77"/>
    </row>
    <row r="3669" spans="1:6" ht="13.5">
      <c r="A3669" s="353">
        <v>92287</v>
      </c>
      <c r="B3669" s="357" t="s">
        <v>6598</v>
      </c>
      <c r="C3669" s="357" t="s">
        <v>130</v>
      </c>
      <c r="D3669" s="357" t="s">
        <v>270</v>
      </c>
      <c r="E3669" s="353">
        <v>10.48</v>
      </c>
      <c r="F3669" s="77"/>
    </row>
    <row r="3670" spans="1:6" ht="13.5">
      <c r="A3670" s="353">
        <v>92288</v>
      </c>
      <c r="B3670" s="357" t="s">
        <v>6599</v>
      </c>
      <c r="C3670" s="357" t="s">
        <v>130</v>
      </c>
      <c r="D3670" s="357" t="s">
        <v>270</v>
      </c>
      <c r="E3670" s="353">
        <v>15.91</v>
      </c>
      <c r="F3670" s="77"/>
    </row>
    <row r="3671" spans="1:6" ht="13.5">
      <c r="A3671" s="353">
        <v>92289</v>
      </c>
      <c r="B3671" s="357" t="s">
        <v>6600</v>
      </c>
      <c r="C3671" s="357" t="s">
        <v>130</v>
      </c>
      <c r="D3671" s="357" t="s">
        <v>270</v>
      </c>
      <c r="E3671" s="353">
        <v>27.44</v>
      </c>
      <c r="F3671" s="77"/>
    </row>
    <row r="3672" spans="1:6" ht="13.5">
      <c r="A3672" s="353">
        <v>92290</v>
      </c>
      <c r="B3672" s="357" t="s">
        <v>6601</v>
      </c>
      <c r="C3672" s="357" t="s">
        <v>130</v>
      </c>
      <c r="D3672" s="357" t="s">
        <v>270</v>
      </c>
      <c r="E3672" s="353">
        <v>41.32</v>
      </c>
      <c r="F3672" s="77"/>
    </row>
    <row r="3673" spans="1:6" ht="13.5">
      <c r="A3673" s="353">
        <v>92291</v>
      </c>
      <c r="B3673" s="357" t="s">
        <v>6602</v>
      </c>
      <c r="C3673" s="357" t="s">
        <v>130</v>
      </c>
      <c r="D3673" s="357" t="s">
        <v>270</v>
      </c>
      <c r="E3673" s="353">
        <v>62.92</v>
      </c>
      <c r="F3673" s="77"/>
    </row>
    <row r="3674" spans="1:6" ht="13.5">
      <c r="A3674" s="353">
        <v>92292</v>
      </c>
      <c r="B3674" s="357" t="s">
        <v>6603</v>
      </c>
      <c r="C3674" s="357" t="s">
        <v>130</v>
      </c>
      <c r="D3674" s="357" t="s">
        <v>270</v>
      </c>
      <c r="E3674" s="353">
        <v>193.74</v>
      </c>
      <c r="F3674" s="77"/>
    </row>
    <row r="3675" spans="1:6" ht="13.5">
      <c r="A3675" s="353">
        <v>92293</v>
      </c>
      <c r="B3675" s="357" t="s">
        <v>6604</v>
      </c>
      <c r="C3675" s="357" t="s">
        <v>130</v>
      </c>
      <c r="D3675" s="357" t="s">
        <v>270</v>
      </c>
      <c r="E3675" s="353">
        <v>6.1</v>
      </c>
      <c r="F3675" s="77"/>
    </row>
    <row r="3676" spans="1:6" ht="13.5">
      <c r="A3676" s="353">
        <v>92294</v>
      </c>
      <c r="B3676" s="357" t="s">
        <v>6605</v>
      </c>
      <c r="C3676" s="357" t="s">
        <v>130</v>
      </c>
      <c r="D3676" s="357" t="s">
        <v>270</v>
      </c>
      <c r="E3676" s="353">
        <v>9.81</v>
      </c>
      <c r="F3676" s="77"/>
    </row>
    <row r="3677" spans="1:6" ht="13.5">
      <c r="A3677" s="353">
        <v>92295</v>
      </c>
      <c r="B3677" s="357" t="s">
        <v>6606</v>
      </c>
      <c r="C3677" s="357" t="s">
        <v>130</v>
      </c>
      <c r="D3677" s="357" t="s">
        <v>270</v>
      </c>
      <c r="E3677" s="353">
        <v>17.88</v>
      </c>
      <c r="F3677" s="77"/>
    </row>
    <row r="3678" spans="1:6" ht="13.5">
      <c r="A3678" s="353">
        <v>92296</v>
      </c>
      <c r="B3678" s="357" t="s">
        <v>6607</v>
      </c>
      <c r="C3678" s="357" t="s">
        <v>130</v>
      </c>
      <c r="D3678" s="357" t="s">
        <v>270</v>
      </c>
      <c r="E3678" s="353">
        <v>23.7</v>
      </c>
      <c r="F3678" s="77"/>
    </row>
    <row r="3679" spans="1:6" ht="13.5">
      <c r="A3679" s="353">
        <v>92297</v>
      </c>
      <c r="B3679" s="357" t="s">
        <v>6608</v>
      </c>
      <c r="C3679" s="357" t="s">
        <v>130</v>
      </c>
      <c r="D3679" s="357" t="s">
        <v>270</v>
      </c>
      <c r="E3679" s="353">
        <v>36.380000000000003</v>
      </c>
      <c r="F3679" s="77"/>
    </row>
    <row r="3680" spans="1:6" ht="13.5">
      <c r="A3680" s="353">
        <v>92298</v>
      </c>
      <c r="B3680" s="357" t="s">
        <v>6609</v>
      </c>
      <c r="C3680" s="357" t="s">
        <v>130</v>
      </c>
      <c r="D3680" s="357" t="s">
        <v>270</v>
      </c>
      <c r="E3680" s="353">
        <v>100.55</v>
      </c>
      <c r="F3680" s="77"/>
    </row>
    <row r="3681" spans="1:6" ht="13.5">
      <c r="A3681" s="353">
        <v>92299</v>
      </c>
      <c r="B3681" s="357" t="s">
        <v>6610</v>
      </c>
      <c r="C3681" s="357" t="s">
        <v>130</v>
      </c>
      <c r="D3681" s="357" t="s">
        <v>270</v>
      </c>
      <c r="E3681" s="353">
        <v>13.85</v>
      </c>
      <c r="F3681" s="77"/>
    </row>
    <row r="3682" spans="1:6" ht="13.5">
      <c r="A3682" s="353">
        <v>92300</v>
      </c>
      <c r="B3682" s="357" t="s">
        <v>6611</v>
      </c>
      <c r="C3682" s="357" t="s">
        <v>130</v>
      </c>
      <c r="D3682" s="357" t="s">
        <v>270</v>
      </c>
      <c r="E3682" s="353">
        <v>20.34</v>
      </c>
      <c r="F3682" s="77"/>
    </row>
    <row r="3683" spans="1:6" ht="13.5">
      <c r="A3683" s="353">
        <v>92301</v>
      </c>
      <c r="B3683" s="357" t="s">
        <v>6612</v>
      </c>
      <c r="C3683" s="357" t="s">
        <v>130</v>
      </c>
      <c r="D3683" s="357" t="s">
        <v>270</v>
      </c>
      <c r="E3683" s="353">
        <v>38.96</v>
      </c>
      <c r="F3683" s="77"/>
    </row>
    <row r="3684" spans="1:6" ht="13.5">
      <c r="A3684" s="353">
        <v>92302</v>
      </c>
      <c r="B3684" s="357" t="s">
        <v>6613</v>
      </c>
      <c r="C3684" s="357" t="s">
        <v>130</v>
      </c>
      <c r="D3684" s="357" t="s">
        <v>270</v>
      </c>
      <c r="E3684" s="353">
        <v>51.36</v>
      </c>
      <c r="F3684" s="77"/>
    </row>
    <row r="3685" spans="1:6" ht="13.5">
      <c r="A3685" s="353">
        <v>92303</v>
      </c>
      <c r="B3685" s="357" t="s">
        <v>6614</v>
      </c>
      <c r="C3685" s="357" t="s">
        <v>130</v>
      </c>
      <c r="D3685" s="357" t="s">
        <v>270</v>
      </c>
      <c r="E3685" s="353">
        <v>93.09</v>
      </c>
      <c r="F3685" s="77"/>
    </row>
    <row r="3686" spans="1:6" ht="13.5">
      <c r="A3686" s="353">
        <v>92304</v>
      </c>
      <c r="B3686" s="357" t="s">
        <v>6615</v>
      </c>
      <c r="C3686" s="357" t="s">
        <v>130</v>
      </c>
      <c r="D3686" s="357" t="s">
        <v>270</v>
      </c>
      <c r="E3686" s="353">
        <v>239.27</v>
      </c>
      <c r="F3686" s="77"/>
    </row>
    <row r="3687" spans="1:6" ht="13.5">
      <c r="A3687" s="353">
        <v>92311</v>
      </c>
      <c r="B3687" s="357" t="s">
        <v>6616</v>
      </c>
      <c r="C3687" s="357" t="s">
        <v>130</v>
      </c>
      <c r="D3687" s="357" t="s">
        <v>270</v>
      </c>
      <c r="E3687" s="353">
        <v>7.97</v>
      </c>
      <c r="F3687" s="77"/>
    </row>
    <row r="3688" spans="1:6" ht="13.5">
      <c r="A3688" s="353">
        <v>92312</v>
      </c>
      <c r="B3688" s="357" t="s">
        <v>6617</v>
      </c>
      <c r="C3688" s="357" t="s">
        <v>130</v>
      </c>
      <c r="D3688" s="357" t="s">
        <v>270</v>
      </c>
      <c r="E3688" s="353">
        <v>12.58</v>
      </c>
      <c r="F3688" s="77"/>
    </row>
    <row r="3689" spans="1:6" ht="13.5">
      <c r="A3689" s="353">
        <v>92313</v>
      </c>
      <c r="B3689" s="357" t="s">
        <v>6618</v>
      </c>
      <c r="C3689" s="357" t="s">
        <v>130</v>
      </c>
      <c r="D3689" s="357" t="s">
        <v>270</v>
      </c>
      <c r="E3689" s="353">
        <v>18.010000000000002</v>
      </c>
      <c r="F3689" s="77"/>
    </row>
    <row r="3690" spans="1:6" ht="13.5">
      <c r="A3690" s="353">
        <v>92314</v>
      </c>
      <c r="B3690" s="357" t="s">
        <v>6619</v>
      </c>
      <c r="C3690" s="357" t="s">
        <v>130</v>
      </c>
      <c r="D3690" s="357" t="s">
        <v>270</v>
      </c>
      <c r="E3690" s="353">
        <v>5.19</v>
      </c>
      <c r="F3690" s="77"/>
    </row>
    <row r="3691" spans="1:6" ht="13.5">
      <c r="A3691" s="353">
        <v>92315</v>
      </c>
      <c r="B3691" s="357" t="s">
        <v>6620</v>
      </c>
      <c r="C3691" s="357" t="s">
        <v>130</v>
      </c>
      <c r="D3691" s="357" t="s">
        <v>270</v>
      </c>
      <c r="E3691" s="353">
        <v>7.52</v>
      </c>
      <c r="F3691" s="77"/>
    </row>
    <row r="3692" spans="1:6" ht="13.5">
      <c r="A3692" s="353">
        <v>92316</v>
      </c>
      <c r="B3692" s="357" t="s">
        <v>6621</v>
      </c>
      <c r="C3692" s="357" t="s">
        <v>130</v>
      </c>
      <c r="D3692" s="357" t="s">
        <v>270</v>
      </c>
      <c r="E3692" s="353">
        <v>11.23</v>
      </c>
      <c r="F3692" s="77"/>
    </row>
    <row r="3693" spans="1:6" ht="13.5">
      <c r="A3693" s="353">
        <v>92317</v>
      </c>
      <c r="B3693" s="357" t="s">
        <v>6622</v>
      </c>
      <c r="C3693" s="357" t="s">
        <v>130</v>
      </c>
      <c r="D3693" s="357" t="s">
        <v>270</v>
      </c>
      <c r="E3693" s="353">
        <v>10.82</v>
      </c>
      <c r="F3693" s="77"/>
    </row>
    <row r="3694" spans="1:6" ht="13.5">
      <c r="A3694" s="353">
        <v>92318</v>
      </c>
      <c r="B3694" s="357" t="s">
        <v>6623</v>
      </c>
      <c r="C3694" s="357" t="s">
        <v>130</v>
      </c>
      <c r="D3694" s="357" t="s">
        <v>270</v>
      </c>
      <c r="E3694" s="353">
        <v>16.649999999999999</v>
      </c>
      <c r="F3694" s="77"/>
    </row>
    <row r="3695" spans="1:6" ht="13.5">
      <c r="A3695" s="353">
        <v>92319</v>
      </c>
      <c r="B3695" s="357" t="s">
        <v>6624</v>
      </c>
      <c r="C3695" s="357" t="s">
        <v>130</v>
      </c>
      <c r="D3695" s="357" t="s">
        <v>270</v>
      </c>
      <c r="E3695" s="353">
        <v>23.14</v>
      </c>
      <c r="F3695" s="77"/>
    </row>
    <row r="3696" spans="1:6" ht="13.5">
      <c r="A3696" s="353">
        <v>92326</v>
      </c>
      <c r="B3696" s="357" t="s">
        <v>6625</v>
      </c>
      <c r="C3696" s="357" t="s">
        <v>130</v>
      </c>
      <c r="D3696" s="357" t="s">
        <v>270</v>
      </c>
      <c r="E3696" s="353">
        <v>8.68</v>
      </c>
      <c r="F3696" s="77"/>
    </row>
    <row r="3697" spans="1:6" ht="13.5">
      <c r="A3697" s="353">
        <v>92327</v>
      </c>
      <c r="B3697" s="357" t="s">
        <v>6626</v>
      </c>
      <c r="C3697" s="357" t="s">
        <v>130</v>
      </c>
      <c r="D3697" s="357" t="s">
        <v>270</v>
      </c>
      <c r="E3697" s="353">
        <v>14.52</v>
      </c>
      <c r="F3697" s="77"/>
    </row>
    <row r="3698" spans="1:6" ht="13.5">
      <c r="A3698" s="353">
        <v>92328</v>
      </c>
      <c r="B3698" s="357" t="s">
        <v>6627</v>
      </c>
      <c r="C3698" s="357" t="s">
        <v>130</v>
      </c>
      <c r="D3698" s="357" t="s">
        <v>270</v>
      </c>
      <c r="E3698" s="353">
        <v>21.44</v>
      </c>
      <c r="F3698" s="77"/>
    </row>
    <row r="3699" spans="1:6" ht="13.5">
      <c r="A3699" s="353">
        <v>92329</v>
      </c>
      <c r="B3699" s="357" t="s">
        <v>6628</v>
      </c>
      <c r="C3699" s="357" t="s">
        <v>130</v>
      </c>
      <c r="D3699" s="357" t="s">
        <v>270</v>
      </c>
      <c r="E3699" s="353">
        <v>5.31</v>
      </c>
      <c r="F3699" s="77"/>
    </row>
    <row r="3700" spans="1:6" ht="13.5">
      <c r="A3700" s="353">
        <v>92330</v>
      </c>
      <c r="B3700" s="357" t="s">
        <v>6629</v>
      </c>
      <c r="C3700" s="357" t="s">
        <v>130</v>
      </c>
      <c r="D3700" s="357" t="s">
        <v>270</v>
      </c>
      <c r="E3700" s="353">
        <v>8.7899999999999991</v>
      </c>
      <c r="F3700" s="77"/>
    </row>
    <row r="3701" spans="1:6" ht="13.5">
      <c r="A3701" s="353">
        <v>92331</v>
      </c>
      <c r="B3701" s="357" t="s">
        <v>6630</v>
      </c>
      <c r="C3701" s="357" t="s">
        <v>130</v>
      </c>
      <c r="D3701" s="357" t="s">
        <v>270</v>
      </c>
      <c r="E3701" s="353">
        <v>13.53</v>
      </c>
      <c r="F3701" s="77"/>
    </row>
    <row r="3702" spans="1:6" ht="13.5">
      <c r="A3702" s="353">
        <v>92332</v>
      </c>
      <c r="B3702" s="357" t="s">
        <v>6631</v>
      </c>
      <c r="C3702" s="357" t="s">
        <v>130</v>
      </c>
      <c r="D3702" s="357" t="s">
        <v>270</v>
      </c>
      <c r="E3702" s="353">
        <v>11.02</v>
      </c>
      <c r="F3702" s="77"/>
    </row>
    <row r="3703" spans="1:6" ht="13.5">
      <c r="A3703" s="353">
        <v>92333</v>
      </c>
      <c r="B3703" s="357" t="s">
        <v>6632</v>
      </c>
      <c r="C3703" s="357" t="s">
        <v>130</v>
      </c>
      <c r="D3703" s="357" t="s">
        <v>270</v>
      </c>
      <c r="E3703" s="353">
        <v>19.21</v>
      </c>
      <c r="F3703" s="77"/>
    </row>
    <row r="3704" spans="1:6" ht="13.5">
      <c r="A3704" s="353">
        <v>92334</v>
      </c>
      <c r="B3704" s="357" t="s">
        <v>6633</v>
      </c>
      <c r="C3704" s="357" t="s">
        <v>130</v>
      </c>
      <c r="D3704" s="357" t="s">
        <v>270</v>
      </c>
      <c r="E3704" s="353">
        <v>27.7</v>
      </c>
      <c r="F3704" s="77"/>
    </row>
    <row r="3705" spans="1:6" ht="13.5">
      <c r="A3705" s="353">
        <v>92344</v>
      </c>
      <c r="B3705" s="357" t="s">
        <v>3430</v>
      </c>
      <c r="C3705" s="357" t="s">
        <v>130</v>
      </c>
      <c r="D3705" s="357" t="s">
        <v>270</v>
      </c>
      <c r="E3705" s="353">
        <v>37.92</v>
      </c>
      <c r="F3705" s="77"/>
    </row>
    <row r="3706" spans="1:6" ht="13.5">
      <c r="A3706" s="353">
        <v>92345</v>
      </c>
      <c r="B3706" s="357" t="s">
        <v>3431</v>
      </c>
      <c r="C3706" s="357" t="s">
        <v>130</v>
      </c>
      <c r="D3706" s="357" t="s">
        <v>270</v>
      </c>
      <c r="E3706" s="353">
        <v>37.909999999999997</v>
      </c>
      <c r="F3706" s="77"/>
    </row>
    <row r="3707" spans="1:6" ht="13.5">
      <c r="A3707" s="353">
        <v>92346</v>
      </c>
      <c r="B3707" s="357" t="s">
        <v>3432</v>
      </c>
      <c r="C3707" s="357" t="s">
        <v>130</v>
      </c>
      <c r="D3707" s="357" t="s">
        <v>270</v>
      </c>
      <c r="E3707" s="353">
        <v>48.39</v>
      </c>
      <c r="F3707" s="77"/>
    </row>
    <row r="3708" spans="1:6" ht="13.5">
      <c r="A3708" s="353">
        <v>92347</v>
      </c>
      <c r="B3708" s="357" t="s">
        <v>3433</v>
      </c>
      <c r="C3708" s="357" t="s">
        <v>130</v>
      </c>
      <c r="D3708" s="357" t="s">
        <v>270</v>
      </c>
      <c r="E3708" s="353">
        <v>53.06</v>
      </c>
      <c r="F3708" s="77"/>
    </row>
    <row r="3709" spans="1:6" ht="13.5">
      <c r="A3709" s="353">
        <v>92348</v>
      </c>
      <c r="B3709" s="357" t="s">
        <v>3434</v>
      </c>
      <c r="C3709" s="357" t="s">
        <v>130</v>
      </c>
      <c r="D3709" s="357" t="s">
        <v>270</v>
      </c>
      <c r="E3709" s="353">
        <v>65.66</v>
      </c>
      <c r="F3709" s="77"/>
    </row>
    <row r="3710" spans="1:6" ht="13.5">
      <c r="A3710" s="353">
        <v>92349</v>
      </c>
      <c r="B3710" s="357" t="s">
        <v>3435</v>
      </c>
      <c r="C3710" s="357" t="s">
        <v>130</v>
      </c>
      <c r="D3710" s="357" t="s">
        <v>270</v>
      </c>
      <c r="E3710" s="353">
        <v>69.819999999999993</v>
      </c>
      <c r="F3710" s="77"/>
    </row>
    <row r="3711" spans="1:6" ht="13.5">
      <c r="A3711" s="353">
        <v>92350</v>
      </c>
      <c r="B3711" s="357" t="s">
        <v>3436</v>
      </c>
      <c r="C3711" s="357" t="s">
        <v>130</v>
      </c>
      <c r="D3711" s="357" t="s">
        <v>270</v>
      </c>
      <c r="E3711" s="353">
        <v>56.48</v>
      </c>
      <c r="F3711" s="77"/>
    </row>
    <row r="3712" spans="1:6" ht="13.5">
      <c r="A3712" s="353">
        <v>92351</v>
      </c>
      <c r="B3712" s="357" t="s">
        <v>3437</v>
      </c>
      <c r="C3712" s="357" t="s">
        <v>130</v>
      </c>
      <c r="D3712" s="357" t="s">
        <v>270</v>
      </c>
      <c r="E3712" s="353">
        <v>55.44</v>
      </c>
      <c r="F3712" s="77"/>
    </row>
    <row r="3713" spans="1:6" ht="13.5">
      <c r="A3713" s="353">
        <v>92352</v>
      </c>
      <c r="B3713" s="357" t="s">
        <v>3438</v>
      </c>
      <c r="C3713" s="357" t="s">
        <v>130</v>
      </c>
      <c r="D3713" s="357" t="s">
        <v>270</v>
      </c>
      <c r="E3713" s="353">
        <v>81.540000000000006</v>
      </c>
      <c r="F3713" s="77"/>
    </row>
    <row r="3714" spans="1:6" ht="13.5">
      <c r="A3714" s="353">
        <v>92353</v>
      </c>
      <c r="B3714" s="357" t="s">
        <v>3439</v>
      </c>
      <c r="C3714" s="357" t="s">
        <v>130</v>
      </c>
      <c r="D3714" s="357" t="s">
        <v>270</v>
      </c>
      <c r="E3714" s="353">
        <v>76.97</v>
      </c>
      <c r="F3714" s="77"/>
    </row>
    <row r="3715" spans="1:6" ht="13.5">
      <c r="A3715" s="353">
        <v>92354</v>
      </c>
      <c r="B3715" s="357" t="s">
        <v>3440</v>
      </c>
      <c r="C3715" s="357" t="s">
        <v>130</v>
      </c>
      <c r="D3715" s="357" t="s">
        <v>270</v>
      </c>
      <c r="E3715" s="353">
        <v>105.64</v>
      </c>
      <c r="F3715" s="77"/>
    </row>
    <row r="3716" spans="1:6" ht="13.5">
      <c r="A3716" s="353">
        <v>92355</v>
      </c>
      <c r="B3716" s="357" t="s">
        <v>3441</v>
      </c>
      <c r="C3716" s="357" t="s">
        <v>130</v>
      </c>
      <c r="D3716" s="357" t="s">
        <v>270</v>
      </c>
      <c r="E3716" s="353">
        <v>96.83</v>
      </c>
      <c r="F3716" s="77"/>
    </row>
    <row r="3717" spans="1:6" ht="13.5">
      <c r="A3717" s="353">
        <v>92356</v>
      </c>
      <c r="B3717" s="357" t="s">
        <v>3442</v>
      </c>
      <c r="C3717" s="357" t="s">
        <v>130</v>
      </c>
      <c r="D3717" s="357" t="s">
        <v>270</v>
      </c>
      <c r="E3717" s="353">
        <v>73.91</v>
      </c>
      <c r="F3717" s="77"/>
    </row>
    <row r="3718" spans="1:6" ht="13.5">
      <c r="A3718" s="353">
        <v>92357</v>
      </c>
      <c r="B3718" s="357" t="s">
        <v>3443</v>
      </c>
      <c r="C3718" s="357" t="s">
        <v>130</v>
      </c>
      <c r="D3718" s="357" t="s">
        <v>270</v>
      </c>
      <c r="E3718" s="353">
        <v>104.94</v>
      </c>
      <c r="F3718" s="77"/>
    </row>
    <row r="3719" spans="1:6" ht="13.5">
      <c r="A3719" s="353">
        <v>92358</v>
      </c>
      <c r="B3719" s="357" t="s">
        <v>3444</v>
      </c>
      <c r="C3719" s="357" t="s">
        <v>130</v>
      </c>
      <c r="D3719" s="357" t="s">
        <v>270</v>
      </c>
      <c r="E3719" s="353">
        <v>128.27000000000001</v>
      </c>
      <c r="F3719" s="77"/>
    </row>
    <row r="3720" spans="1:6" ht="13.5">
      <c r="A3720" s="353">
        <v>92369</v>
      </c>
      <c r="B3720" s="357" t="s">
        <v>3445</v>
      </c>
      <c r="C3720" s="357" t="s">
        <v>130</v>
      </c>
      <c r="D3720" s="357" t="s">
        <v>270</v>
      </c>
      <c r="E3720" s="353">
        <v>21.85</v>
      </c>
      <c r="F3720" s="77"/>
    </row>
    <row r="3721" spans="1:6" ht="13.5">
      <c r="A3721" s="353">
        <v>92370</v>
      </c>
      <c r="B3721" s="357" t="s">
        <v>3446</v>
      </c>
      <c r="C3721" s="357" t="s">
        <v>130</v>
      </c>
      <c r="D3721" s="357" t="s">
        <v>270</v>
      </c>
      <c r="E3721" s="353">
        <v>22.69</v>
      </c>
      <c r="F3721" s="77"/>
    </row>
    <row r="3722" spans="1:6" ht="13.5">
      <c r="A3722" s="353">
        <v>92371</v>
      </c>
      <c r="B3722" s="357" t="s">
        <v>3447</v>
      </c>
      <c r="C3722" s="357" t="s">
        <v>130</v>
      </c>
      <c r="D3722" s="357" t="s">
        <v>270</v>
      </c>
      <c r="E3722" s="353">
        <v>25.82</v>
      </c>
      <c r="F3722" s="77"/>
    </row>
    <row r="3723" spans="1:6" ht="13.5">
      <c r="A3723" s="353">
        <v>92372</v>
      </c>
      <c r="B3723" s="357" t="s">
        <v>3448</v>
      </c>
      <c r="C3723" s="357" t="s">
        <v>130</v>
      </c>
      <c r="D3723" s="357" t="s">
        <v>270</v>
      </c>
      <c r="E3723" s="353">
        <v>26.61</v>
      </c>
      <c r="F3723" s="77"/>
    </row>
    <row r="3724" spans="1:6" ht="13.5">
      <c r="A3724" s="353">
        <v>92373</v>
      </c>
      <c r="B3724" s="357" t="s">
        <v>3449</v>
      </c>
      <c r="C3724" s="357" t="s">
        <v>130</v>
      </c>
      <c r="D3724" s="357" t="s">
        <v>270</v>
      </c>
      <c r="E3724" s="353">
        <v>30.04</v>
      </c>
      <c r="F3724" s="77"/>
    </row>
    <row r="3725" spans="1:6" ht="13.5">
      <c r="A3725" s="353">
        <v>92374</v>
      </c>
      <c r="B3725" s="357" t="s">
        <v>3450</v>
      </c>
      <c r="C3725" s="357" t="s">
        <v>130</v>
      </c>
      <c r="D3725" s="357" t="s">
        <v>270</v>
      </c>
      <c r="E3725" s="353">
        <v>30.2</v>
      </c>
      <c r="F3725" s="77"/>
    </row>
    <row r="3726" spans="1:6" ht="13.5">
      <c r="A3726" s="353">
        <v>92375</v>
      </c>
      <c r="B3726" s="357" t="s">
        <v>3451</v>
      </c>
      <c r="C3726" s="357" t="s">
        <v>130</v>
      </c>
      <c r="D3726" s="357" t="s">
        <v>270</v>
      </c>
      <c r="E3726" s="353">
        <v>37.89</v>
      </c>
      <c r="F3726" s="77"/>
    </row>
    <row r="3727" spans="1:6" ht="13.5">
      <c r="A3727" s="353">
        <v>92376</v>
      </c>
      <c r="B3727" s="357" t="s">
        <v>3452</v>
      </c>
      <c r="C3727" s="357" t="s">
        <v>130</v>
      </c>
      <c r="D3727" s="357" t="s">
        <v>270</v>
      </c>
      <c r="E3727" s="353">
        <v>37.880000000000003</v>
      </c>
      <c r="F3727" s="77"/>
    </row>
    <row r="3728" spans="1:6" ht="13.5">
      <c r="A3728" s="353">
        <v>92377</v>
      </c>
      <c r="B3728" s="357" t="s">
        <v>3453</v>
      </c>
      <c r="C3728" s="357" t="s">
        <v>130</v>
      </c>
      <c r="D3728" s="357" t="s">
        <v>270</v>
      </c>
      <c r="E3728" s="353">
        <v>49.53</v>
      </c>
      <c r="F3728" s="77"/>
    </row>
    <row r="3729" spans="1:6" ht="13.5">
      <c r="A3729" s="353">
        <v>92378</v>
      </c>
      <c r="B3729" s="357" t="s">
        <v>3454</v>
      </c>
      <c r="C3729" s="357" t="s">
        <v>130</v>
      </c>
      <c r="D3729" s="357" t="s">
        <v>270</v>
      </c>
      <c r="E3729" s="353">
        <v>54.2</v>
      </c>
      <c r="F3729" s="77"/>
    </row>
    <row r="3730" spans="1:6" ht="13.5">
      <c r="A3730" s="353">
        <v>92379</v>
      </c>
      <c r="B3730" s="357" t="s">
        <v>3455</v>
      </c>
      <c r="C3730" s="357" t="s">
        <v>130</v>
      </c>
      <c r="D3730" s="357" t="s">
        <v>270</v>
      </c>
      <c r="E3730" s="353">
        <v>68.010000000000005</v>
      </c>
      <c r="F3730" s="77"/>
    </row>
    <row r="3731" spans="1:6" ht="13.5">
      <c r="A3731" s="353">
        <v>92380</v>
      </c>
      <c r="B3731" s="357" t="s">
        <v>3456</v>
      </c>
      <c r="C3731" s="357" t="s">
        <v>130</v>
      </c>
      <c r="D3731" s="357" t="s">
        <v>270</v>
      </c>
      <c r="E3731" s="353">
        <v>72.17</v>
      </c>
      <c r="F3731" s="77"/>
    </row>
    <row r="3732" spans="1:6" ht="13.5">
      <c r="A3732" s="353">
        <v>92381</v>
      </c>
      <c r="B3732" s="357" t="s">
        <v>3457</v>
      </c>
      <c r="C3732" s="357" t="s">
        <v>130</v>
      </c>
      <c r="D3732" s="357" t="s">
        <v>270</v>
      </c>
      <c r="E3732" s="353">
        <v>33.020000000000003</v>
      </c>
      <c r="F3732" s="77"/>
    </row>
    <row r="3733" spans="1:6" ht="13.5">
      <c r="A3733" s="353">
        <v>92382</v>
      </c>
      <c r="B3733" s="357" t="s">
        <v>3458</v>
      </c>
      <c r="C3733" s="357" t="s">
        <v>130</v>
      </c>
      <c r="D3733" s="357" t="s">
        <v>270</v>
      </c>
      <c r="E3733" s="353">
        <v>31.9</v>
      </c>
      <c r="F3733" s="77"/>
    </row>
    <row r="3734" spans="1:6" ht="13.5">
      <c r="A3734" s="353">
        <v>92383</v>
      </c>
      <c r="B3734" s="357" t="s">
        <v>3459</v>
      </c>
      <c r="C3734" s="357" t="s">
        <v>130</v>
      </c>
      <c r="D3734" s="357" t="s">
        <v>270</v>
      </c>
      <c r="E3734" s="353">
        <v>40.340000000000003</v>
      </c>
      <c r="F3734" s="77"/>
    </row>
    <row r="3735" spans="1:6" ht="13.5">
      <c r="A3735" s="353">
        <v>92384</v>
      </c>
      <c r="B3735" s="357" t="s">
        <v>3460</v>
      </c>
      <c r="C3735" s="357" t="s">
        <v>130</v>
      </c>
      <c r="D3735" s="357" t="s">
        <v>270</v>
      </c>
      <c r="E3735" s="353">
        <v>38.119999999999997</v>
      </c>
      <c r="F3735" s="77"/>
    </row>
    <row r="3736" spans="1:6" ht="13.5">
      <c r="A3736" s="353">
        <v>92385</v>
      </c>
      <c r="B3736" s="357" t="s">
        <v>3461</v>
      </c>
      <c r="C3736" s="357" t="s">
        <v>130</v>
      </c>
      <c r="D3736" s="357" t="s">
        <v>270</v>
      </c>
      <c r="E3736" s="353">
        <v>45.81</v>
      </c>
      <c r="F3736" s="77"/>
    </row>
    <row r="3737" spans="1:6" ht="13.5">
      <c r="A3737" s="353">
        <v>92386</v>
      </c>
      <c r="B3737" s="357" t="s">
        <v>3462</v>
      </c>
      <c r="C3737" s="357" t="s">
        <v>130</v>
      </c>
      <c r="D3737" s="357" t="s">
        <v>270</v>
      </c>
      <c r="E3737" s="353">
        <v>44.28</v>
      </c>
      <c r="F3737" s="77"/>
    </row>
    <row r="3738" spans="1:6" ht="13.5">
      <c r="A3738" s="353">
        <v>92387</v>
      </c>
      <c r="B3738" s="357" t="s">
        <v>3463</v>
      </c>
      <c r="C3738" s="357" t="s">
        <v>130</v>
      </c>
      <c r="D3738" s="357" t="s">
        <v>270</v>
      </c>
      <c r="E3738" s="353">
        <v>56.41</v>
      </c>
      <c r="F3738" s="77"/>
    </row>
    <row r="3739" spans="1:6" ht="13.5">
      <c r="A3739" s="353">
        <v>92388</v>
      </c>
      <c r="B3739" s="357" t="s">
        <v>3464</v>
      </c>
      <c r="C3739" s="357" t="s">
        <v>130</v>
      </c>
      <c r="D3739" s="357" t="s">
        <v>270</v>
      </c>
      <c r="E3739" s="353">
        <v>55.37</v>
      </c>
      <c r="F3739" s="77"/>
    </row>
    <row r="3740" spans="1:6" ht="13.5">
      <c r="A3740" s="353">
        <v>92389</v>
      </c>
      <c r="B3740" s="357" t="s">
        <v>3465</v>
      </c>
      <c r="C3740" s="357" t="s">
        <v>130</v>
      </c>
      <c r="D3740" s="357" t="s">
        <v>270</v>
      </c>
      <c r="E3740" s="353">
        <v>83.28</v>
      </c>
      <c r="F3740" s="77"/>
    </row>
    <row r="3741" spans="1:6" ht="13.5">
      <c r="A3741" s="353">
        <v>92390</v>
      </c>
      <c r="B3741" s="357" t="s">
        <v>3466</v>
      </c>
      <c r="C3741" s="357" t="s">
        <v>130</v>
      </c>
      <c r="D3741" s="357" t="s">
        <v>270</v>
      </c>
      <c r="E3741" s="353">
        <v>78.709999999999994</v>
      </c>
      <c r="F3741" s="77"/>
    </row>
    <row r="3742" spans="1:6" ht="13.5">
      <c r="A3742" s="353">
        <v>92635</v>
      </c>
      <c r="B3742" s="357" t="s">
        <v>3467</v>
      </c>
      <c r="C3742" s="357" t="s">
        <v>130</v>
      </c>
      <c r="D3742" s="357" t="s">
        <v>270</v>
      </c>
      <c r="E3742" s="353">
        <v>109.16</v>
      </c>
      <c r="F3742" s="77"/>
    </row>
    <row r="3743" spans="1:6" ht="13.5">
      <c r="A3743" s="353">
        <v>92636</v>
      </c>
      <c r="B3743" s="357" t="s">
        <v>3468</v>
      </c>
      <c r="C3743" s="357" t="s">
        <v>130</v>
      </c>
      <c r="D3743" s="357" t="s">
        <v>270</v>
      </c>
      <c r="E3743" s="353">
        <v>100.35</v>
      </c>
      <c r="F3743" s="77"/>
    </row>
    <row r="3744" spans="1:6" ht="13.5">
      <c r="A3744" s="353">
        <v>92637</v>
      </c>
      <c r="B3744" s="357" t="s">
        <v>3469</v>
      </c>
      <c r="C3744" s="357" t="s">
        <v>130</v>
      </c>
      <c r="D3744" s="357" t="s">
        <v>270</v>
      </c>
      <c r="E3744" s="353">
        <v>42.96</v>
      </c>
      <c r="F3744" s="77"/>
    </row>
    <row r="3745" spans="1:6" ht="13.5">
      <c r="A3745" s="353">
        <v>92638</v>
      </c>
      <c r="B3745" s="357" t="s">
        <v>3470</v>
      </c>
      <c r="C3745" s="357" t="s">
        <v>130</v>
      </c>
      <c r="D3745" s="357" t="s">
        <v>270</v>
      </c>
      <c r="E3745" s="353">
        <v>51.12</v>
      </c>
      <c r="F3745" s="77"/>
    </row>
    <row r="3746" spans="1:6" ht="13.5">
      <c r="A3746" s="353">
        <v>92639</v>
      </c>
      <c r="B3746" s="357" t="s">
        <v>3471</v>
      </c>
      <c r="C3746" s="357" t="s">
        <v>130</v>
      </c>
      <c r="D3746" s="357" t="s">
        <v>270</v>
      </c>
      <c r="E3746" s="353">
        <v>58.46</v>
      </c>
      <c r="F3746" s="77"/>
    </row>
    <row r="3747" spans="1:6" ht="13.5">
      <c r="A3747" s="353">
        <v>92640</v>
      </c>
      <c r="B3747" s="357" t="s">
        <v>3472</v>
      </c>
      <c r="C3747" s="357" t="s">
        <v>130</v>
      </c>
      <c r="D3747" s="357" t="s">
        <v>270</v>
      </c>
      <c r="E3747" s="353">
        <v>73.81</v>
      </c>
      <c r="F3747" s="77"/>
    </row>
    <row r="3748" spans="1:6" ht="13.5">
      <c r="A3748" s="353">
        <v>92642</v>
      </c>
      <c r="B3748" s="357" t="s">
        <v>3473</v>
      </c>
      <c r="C3748" s="357" t="s">
        <v>130</v>
      </c>
      <c r="D3748" s="357" t="s">
        <v>270</v>
      </c>
      <c r="E3748" s="353">
        <v>107.22</v>
      </c>
      <c r="F3748" s="77"/>
    </row>
    <row r="3749" spans="1:6" ht="13.5">
      <c r="A3749" s="353">
        <v>92644</v>
      </c>
      <c r="B3749" s="357" t="s">
        <v>3474</v>
      </c>
      <c r="C3749" s="357" t="s">
        <v>130</v>
      </c>
      <c r="D3749" s="357" t="s">
        <v>270</v>
      </c>
      <c r="E3749" s="353">
        <v>132.97</v>
      </c>
      <c r="F3749" s="77"/>
    </row>
    <row r="3750" spans="1:6" ht="13.5">
      <c r="A3750" s="353">
        <v>92657</v>
      </c>
      <c r="B3750" s="357" t="s">
        <v>3475</v>
      </c>
      <c r="C3750" s="357" t="s">
        <v>130</v>
      </c>
      <c r="D3750" s="357" t="s">
        <v>270</v>
      </c>
      <c r="E3750" s="353">
        <v>15.51</v>
      </c>
      <c r="F3750" s="77"/>
    </row>
    <row r="3751" spans="1:6" ht="13.5">
      <c r="A3751" s="353">
        <v>92658</v>
      </c>
      <c r="B3751" s="357" t="s">
        <v>3476</v>
      </c>
      <c r="C3751" s="357" t="s">
        <v>130</v>
      </c>
      <c r="D3751" s="357" t="s">
        <v>270</v>
      </c>
      <c r="E3751" s="353">
        <v>16.350000000000001</v>
      </c>
      <c r="F3751" s="77"/>
    </row>
    <row r="3752" spans="1:6" ht="13.5">
      <c r="A3752" s="353">
        <v>92659</v>
      </c>
      <c r="B3752" s="357" t="s">
        <v>3477</v>
      </c>
      <c r="C3752" s="357" t="s">
        <v>130</v>
      </c>
      <c r="D3752" s="357" t="s">
        <v>270</v>
      </c>
      <c r="E3752" s="353">
        <v>18.600000000000001</v>
      </c>
      <c r="F3752" s="77"/>
    </row>
    <row r="3753" spans="1:6" ht="13.5">
      <c r="A3753" s="353">
        <v>92660</v>
      </c>
      <c r="B3753" s="357" t="s">
        <v>3478</v>
      </c>
      <c r="C3753" s="357" t="s">
        <v>130</v>
      </c>
      <c r="D3753" s="357" t="s">
        <v>270</v>
      </c>
      <c r="E3753" s="353">
        <v>19.39</v>
      </c>
      <c r="F3753" s="77"/>
    </row>
    <row r="3754" spans="1:6" ht="13.5">
      <c r="A3754" s="353">
        <v>92661</v>
      </c>
      <c r="B3754" s="357" t="s">
        <v>3479</v>
      </c>
      <c r="C3754" s="357" t="s">
        <v>130</v>
      </c>
      <c r="D3754" s="357" t="s">
        <v>270</v>
      </c>
      <c r="E3754" s="353">
        <v>21.82</v>
      </c>
      <c r="F3754" s="77"/>
    </row>
    <row r="3755" spans="1:6" ht="13.5">
      <c r="A3755" s="353">
        <v>92662</v>
      </c>
      <c r="B3755" s="357" t="s">
        <v>3480</v>
      </c>
      <c r="C3755" s="357" t="s">
        <v>130</v>
      </c>
      <c r="D3755" s="357" t="s">
        <v>270</v>
      </c>
      <c r="E3755" s="353">
        <v>21.98</v>
      </c>
      <c r="F3755" s="77"/>
    </row>
    <row r="3756" spans="1:6" ht="13.5">
      <c r="A3756" s="353">
        <v>92663</v>
      </c>
      <c r="B3756" s="357" t="s">
        <v>3481</v>
      </c>
      <c r="C3756" s="357" t="s">
        <v>130</v>
      </c>
      <c r="D3756" s="357" t="s">
        <v>270</v>
      </c>
      <c r="E3756" s="353">
        <v>28.43</v>
      </c>
      <c r="F3756" s="77"/>
    </row>
    <row r="3757" spans="1:6" ht="13.5">
      <c r="A3757" s="353">
        <v>92664</v>
      </c>
      <c r="B3757" s="357" t="s">
        <v>3482</v>
      </c>
      <c r="C3757" s="357" t="s">
        <v>130</v>
      </c>
      <c r="D3757" s="357" t="s">
        <v>270</v>
      </c>
      <c r="E3757" s="353">
        <v>28.42</v>
      </c>
      <c r="F3757" s="77"/>
    </row>
    <row r="3758" spans="1:6" ht="13.5">
      <c r="A3758" s="353">
        <v>92665</v>
      </c>
      <c r="B3758" s="357" t="s">
        <v>3483</v>
      </c>
      <c r="C3758" s="357" t="s">
        <v>130</v>
      </c>
      <c r="D3758" s="357" t="s">
        <v>270</v>
      </c>
      <c r="E3758" s="353">
        <v>38.18</v>
      </c>
      <c r="F3758" s="77"/>
    </row>
    <row r="3759" spans="1:6" ht="13.5">
      <c r="A3759" s="353">
        <v>92666</v>
      </c>
      <c r="B3759" s="357" t="s">
        <v>3484</v>
      </c>
      <c r="C3759" s="357" t="s">
        <v>130</v>
      </c>
      <c r="D3759" s="357" t="s">
        <v>270</v>
      </c>
      <c r="E3759" s="353">
        <v>42.85</v>
      </c>
      <c r="F3759" s="77"/>
    </row>
    <row r="3760" spans="1:6" ht="13.5">
      <c r="A3760" s="353">
        <v>92667</v>
      </c>
      <c r="B3760" s="357" t="s">
        <v>3485</v>
      </c>
      <c r="C3760" s="357" t="s">
        <v>130</v>
      </c>
      <c r="D3760" s="357" t="s">
        <v>270</v>
      </c>
      <c r="E3760" s="353">
        <v>54.81</v>
      </c>
      <c r="F3760" s="77"/>
    </row>
    <row r="3761" spans="1:6" ht="13.5">
      <c r="A3761" s="353">
        <v>92668</v>
      </c>
      <c r="B3761" s="357" t="s">
        <v>3486</v>
      </c>
      <c r="C3761" s="357" t="s">
        <v>130</v>
      </c>
      <c r="D3761" s="357" t="s">
        <v>270</v>
      </c>
      <c r="E3761" s="353">
        <v>58.97</v>
      </c>
      <c r="F3761" s="77"/>
    </row>
    <row r="3762" spans="1:6" ht="13.5">
      <c r="A3762" s="353">
        <v>92669</v>
      </c>
      <c r="B3762" s="357" t="s">
        <v>3487</v>
      </c>
      <c r="C3762" s="357" t="s">
        <v>130</v>
      </c>
      <c r="D3762" s="357" t="s">
        <v>270</v>
      </c>
      <c r="E3762" s="353">
        <v>23.49</v>
      </c>
      <c r="F3762" s="77"/>
    </row>
    <row r="3763" spans="1:6" ht="13.5">
      <c r="A3763" s="353">
        <v>92670</v>
      </c>
      <c r="B3763" s="357" t="s">
        <v>3488</v>
      </c>
      <c r="C3763" s="357" t="s">
        <v>130</v>
      </c>
      <c r="D3763" s="357" t="s">
        <v>270</v>
      </c>
      <c r="E3763" s="353">
        <v>22.37</v>
      </c>
      <c r="F3763" s="77"/>
    </row>
    <row r="3764" spans="1:6" ht="13.5">
      <c r="A3764" s="353">
        <v>92671</v>
      </c>
      <c r="B3764" s="357" t="s">
        <v>3489</v>
      </c>
      <c r="C3764" s="357" t="s">
        <v>130</v>
      </c>
      <c r="D3764" s="357" t="s">
        <v>270</v>
      </c>
      <c r="E3764" s="353">
        <v>29.53</v>
      </c>
      <c r="F3764" s="77"/>
    </row>
    <row r="3765" spans="1:6" ht="13.5">
      <c r="A3765" s="353">
        <v>92672</v>
      </c>
      <c r="B3765" s="357" t="s">
        <v>3490</v>
      </c>
      <c r="C3765" s="357" t="s">
        <v>130</v>
      </c>
      <c r="D3765" s="357" t="s">
        <v>270</v>
      </c>
      <c r="E3765" s="353">
        <v>27.31</v>
      </c>
      <c r="F3765" s="77"/>
    </row>
    <row r="3766" spans="1:6" ht="13.5">
      <c r="A3766" s="353">
        <v>92673</v>
      </c>
      <c r="B3766" s="357" t="s">
        <v>3491</v>
      </c>
      <c r="C3766" s="357" t="s">
        <v>130</v>
      </c>
      <c r="D3766" s="357" t="s">
        <v>270</v>
      </c>
      <c r="E3766" s="353">
        <v>33.49</v>
      </c>
      <c r="F3766" s="77"/>
    </row>
    <row r="3767" spans="1:6" ht="13.5">
      <c r="A3767" s="353">
        <v>92674</v>
      </c>
      <c r="B3767" s="357" t="s">
        <v>3492</v>
      </c>
      <c r="C3767" s="357" t="s">
        <v>130</v>
      </c>
      <c r="D3767" s="357" t="s">
        <v>270</v>
      </c>
      <c r="E3767" s="353">
        <v>31.96</v>
      </c>
      <c r="F3767" s="77"/>
    </row>
    <row r="3768" spans="1:6" ht="13.5">
      <c r="A3768" s="353">
        <v>92675</v>
      </c>
      <c r="B3768" s="357" t="s">
        <v>3493</v>
      </c>
      <c r="C3768" s="357" t="s">
        <v>130</v>
      </c>
      <c r="D3768" s="357" t="s">
        <v>270</v>
      </c>
      <c r="E3768" s="353">
        <v>42.25</v>
      </c>
      <c r="F3768" s="77"/>
    </row>
    <row r="3769" spans="1:6" ht="13.5">
      <c r="A3769" s="353">
        <v>92676</v>
      </c>
      <c r="B3769" s="357" t="s">
        <v>3494</v>
      </c>
      <c r="C3769" s="357" t="s">
        <v>130</v>
      </c>
      <c r="D3769" s="357" t="s">
        <v>270</v>
      </c>
      <c r="E3769" s="353">
        <v>41.21</v>
      </c>
      <c r="F3769" s="77"/>
    </row>
    <row r="3770" spans="1:6" ht="13.5">
      <c r="A3770" s="353">
        <v>92677</v>
      </c>
      <c r="B3770" s="357" t="s">
        <v>3495</v>
      </c>
      <c r="C3770" s="357" t="s">
        <v>130</v>
      </c>
      <c r="D3770" s="357" t="s">
        <v>270</v>
      </c>
      <c r="E3770" s="353">
        <v>66.3</v>
      </c>
      <c r="F3770" s="77"/>
    </row>
    <row r="3771" spans="1:6" ht="13.5">
      <c r="A3771" s="353">
        <v>92678</v>
      </c>
      <c r="B3771" s="357" t="s">
        <v>3496</v>
      </c>
      <c r="C3771" s="357" t="s">
        <v>130</v>
      </c>
      <c r="D3771" s="357" t="s">
        <v>270</v>
      </c>
      <c r="E3771" s="353">
        <v>61.73</v>
      </c>
      <c r="F3771" s="77"/>
    </row>
    <row r="3772" spans="1:6" ht="13.5">
      <c r="A3772" s="353">
        <v>92679</v>
      </c>
      <c r="B3772" s="357" t="s">
        <v>3497</v>
      </c>
      <c r="C3772" s="357" t="s">
        <v>130</v>
      </c>
      <c r="D3772" s="357" t="s">
        <v>270</v>
      </c>
      <c r="E3772" s="353">
        <v>89.39</v>
      </c>
      <c r="F3772" s="77"/>
    </row>
    <row r="3773" spans="1:6" ht="13.5">
      <c r="A3773" s="353">
        <v>92680</v>
      </c>
      <c r="B3773" s="357" t="s">
        <v>3498</v>
      </c>
      <c r="C3773" s="357" t="s">
        <v>130</v>
      </c>
      <c r="D3773" s="357" t="s">
        <v>270</v>
      </c>
      <c r="E3773" s="353">
        <v>80.58</v>
      </c>
      <c r="F3773" s="77"/>
    </row>
    <row r="3774" spans="1:6" ht="13.5">
      <c r="A3774" s="353">
        <v>92681</v>
      </c>
      <c r="B3774" s="357" t="s">
        <v>3499</v>
      </c>
      <c r="C3774" s="357" t="s">
        <v>130</v>
      </c>
      <c r="D3774" s="357" t="s">
        <v>270</v>
      </c>
      <c r="E3774" s="353">
        <v>30.24</v>
      </c>
      <c r="F3774" s="77"/>
    </row>
    <row r="3775" spans="1:6" ht="13.5">
      <c r="A3775" s="353">
        <v>92682</v>
      </c>
      <c r="B3775" s="357" t="s">
        <v>3500</v>
      </c>
      <c r="C3775" s="357" t="s">
        <v>130</v>
      </c>
      <c r="D3775" s="357" t="s">
        <v>270</v>
      </c>
      <c r="E3775" s="353">
        <v>36.65</v>
      </c>
      <c r="F3775" s="77"/>
    </row>
    <row r="3776" spans="1:6" ht="13.5">
      <c r="A3776" s="353">
        <v>92683</v>
      </c>
      <c r="B3776" s="357" t="s">
        <v>3501</v>
      </c>
      <c r="C3776" s="357" t="s">
        <v>130</v>
      </c>
      <c r="D3776" s="357" t="s">
        <v>270</v>
      </c>
      <c r="E3776" s="353">
        <v>42.05</v>
      </c>
      <c r="F3776" s="77"/>
    </row>
    <row r="3777" spans="1:6" ht="13.5">
      <c r="A3777" s="353">
        <v>92684</v>
      </c>
      <c r="B3777" s="357" t="s">
        <v>3502</v>
      </c>
      <c r="C3777" s="357" t="s">
        <v>130</v>
      </c>
      <c r="D3777" s="357" t="s">
        <v>270</v>
      </c>
      <c r="E3777" s="353">
        <v>54.92</v>
      </c>
      <c r="F3777" s="77"/>
    </row>
    <row r="3778" spans="1:6" ht="13.5">
      <c r="A3778" s="353">
        <v>92685</v>
      </c>
      <c r="B3778" s="357" t="s">
        <v>3503</v>
      </c>
      <c r="C3778" s="357" t="s">
        <v>130</v>
      </c>
      <c r="D3778" s="357" t="s">
        <v>270</v>
      </c>
      <c r="E3778" s="353">
        <v>84.6</v>
      </c>
      <c r="F3778" s="77"/>
    </row>
    <row r="3779" spans="1:6" ht="13.5">
      <c r="A3779" s="353">
        <v>92686</v>
      </c>
      <c r="B3779" s="357" t="s">
        <v>3504</v>
      </c>
      <c r="C3779" s="357" t="s">
        <v>130</v>
      </c>
      <c r="D3779" s="357" t="s">
        <v>270</v>
      </c>
      <c r="E3779" s="353">
        <v>106.58</v>
      </c>
      <c r="F3779" s="77"/>
    </row>
    <row r="3780" spans="1:6" ht="13.5">
      <c r="A3780" s="353">
        <v>92692</v>
      </c>
      <c r="B3780" s="357" t="s">
        <v>3505</v>
      </c>
      <c r="C3780" s="357" t="s">
        <v>130</v>
      </c>
      <c r="D3780" s="357" t="s">
        <v>270</v>
      </c>
      <c r="E3780" s="353">
        <v>8.4499999999999993</v>
      </c>
      <c r="F3780" s="77"/>
    </row>
    <row r="3781" spans="1:6" ht="13.5">
      <c r="A3781" s="353">
        <v>92693</v>
      </c>
      <c r="B3781" s="357" t="s">
        <v>3506</v>
      </c>
      <c r="C3781" s="357" t="s">
        <v>130</v>
      </c>
      <c r="D3781" s="357" t="s">
        <v>270</v>
      </c>
      <c r="E3781" s="353">
        <v>8.64</v>
      </c>
      <c r="F3781" s="77"/>
    </row>
    <row r="3782" spans="1:6" ht="13.5">
      <c r="A3782" s="353">
        <v>92694</v>
      </c>
      <c r="B3782" s="357" t="s">
        <v>3507</v>
      </c>
      <c r="C3782" s="357" t="s">
        <v>130</v>
      </c>
      <c r="D3782" s="357" t="s">
        <v>270</v>
      </c>
      <c r="E3782" s="353">
        <v>13.67</v>
      </c>
      <c r="F3782" s="77"/>
    </row>
    <row r="3783" spans="1:6" ht="13.5">
      <c r="A3783" s="353">
        <v>92695</v>
      </c>
      <c r="B3783" s="357" t="s">
        <v>3508</v>
      </c>
      <c r="C3783" s="357" t="s">
        <v>130</v>
      </c>
      <c r="D3783" s="357" t="s">
        <v>270</v>
      </c>
      <c r="E3783" s="353">
        <v>13.85</v>
      </c>
      <c r="F3783" s="77"/>
    </row>
    <row r="3784" spans="1:6" ht="13.5">
      <c r="A3784" s="353">
        <v>92696</v>
      </c>
      <c r="B3784" s="357" t="s">
        <v>3509</v>
      </c>
      <c r="C3784" s="357" t="s">
        <v>130</v>
      </c>
      <c r="D3784" s="357" t="s">
        <v>270</v>
      </c>
      <c r="E3784" s="353">
        <v>21.57</v>
      </c>
      <c r="F3784" s="77"/>
    </row>
    <row r="3785" spans="1:6" ht="13.5">
      <c r="A3785" s="353">
        <v>92697</v>
      </c>
      <c r="B3785" s="357" t="s">
        <v>3510</v>
      </c>
      <c r="C3785" s="357" t="s">
        <v>130</v>
      </c>
      <c r="D3785" s="357" t="s">
        <v>270</v>
      </c>
      <c r="E3785" s="353">
        <v>22.41</v>
      </c>
      <c r="F3785" s="77"/>
    </row>
    <row r="3786" spans="1:6" ht="13.5">
      <c r="A3786" s="353">
        <v>92698</v>
      </c>
      <c r="B3786" s="357" t="s">
        <v>3511</v>
      </c>
      <c r="C3786" s="357" t="s">
        <v>130</v>
      </c>
      <c r="D3786" s="357" t="s">
        <v>270</v>
      </c>
      <c r="E3786" s="353">
        <v>12.54</v>
      </c>
      <c r="F3786" s="77"/>
    </row>
    <row r="3787" spans="1:6" ht="13.5">
      <c r="A3787" s="353">
        <v>92699</v>
      </c>
      <c r="B3787" s="357" t="s">
        <v>3512</v>
      </c>
      <c r="C3787" s="357" t="s">
        <v>130</v>
      </c>
      <c r="D3787" s="357" t="s">
        <v>270</v>
      </c>
      <c r="E3787" s="353">
        <v>11.93</v>
      </c>
      <c r="F3787" s="77"/>
    </row>
    <row r="3788" spans="1:6" ht="13.5">
      <c r="A3788" s="353">
        <v>92700</v>
      </c>
      <c r="B3788" s="357" t="s">
        <v>3513</v>
      </c>
      <c r="C3788" s="357" t="s">
        <v>130</v>
      </c>
      <c r="D3788" s="357" t="s">
        <v>270</v>
      </c>
      <c r="E3788" s="353">
        <v>20.69</v>
      </c>
      <c r="F3788" s="77"/>
    </row>
    <row r="3789" spans="1:6" ht="13.5">
      <c r="A3789" s="353">
        <v>92701</v>
      </c>
      <c r="B3789" s="357" t="s">
        <v>3514</v>
      </c>
      <c r="C3789" s="357" t="s">
        <v>130</v>
      </c>
      <c r="D3789" s="357" t="s">
        <v>270</v>
      </c>
      <c r="E3789" s="353">
        <v>19.78</v>
      </c>
      <c r="F3789" s="77"/>
    </row>
    <row r="3790" spans="1:6" ht="13.5">
      <c r="A3790" s="353">
        <v>92702</v>
      </c>
      <c r="B3790" s="357" t="s">
        <v>3515</v>
      </c>
      <c r="C3790" s="357" t="s">
        <v>130</v>
      </c>
      <c r="D3790" s="357" t="s">
        <v>270</v>
      </c>
      <c r="E3790" s="353">
        <v>32.65</v>
      </c>
      <c r="F3790" s="77"/>
    </row>
    <row r="3791" spans="1:6" ht="13.5">
      <c r="A3791" s="353">
        <v>92703</v>
      </c>
      <c r="B3791" s="357" t="s">
        <v>3516</v>
      </c>
      <c r="C3791" s="357" t="s">
        <v>130</v>
      </c>
      <c r="D3791" s="357" t="s">
        <v>270</v>
      </c>
      <c r="E3791" s="353">
        <v>31.53</v>
      </c>
      <c r="F3791" s="77"/>
    </row>
    <row r="3792" spans="1:6" ht="13.5">
      <c r="A3792" s="353">
        <v>92704</v>
      </c>
      <c r="B3792" s="357" t="s">
        <v>3517</v>
      </c>
      <c r="C3792" s="357" t="s">
        <v>130</v>
      </c>
      <c r="D3792" s="357" t="s">
        <v>270</v>
      </c>
      <c r="E3792" s="353">
        <v>16.04</v>
      </c>
      <c r="F3792" s="77"/>
    </row>
    <row r="3793" spans="1:6" ht="13.5">
      <c r="A3793" s="353">
        <v>92705</v>
      </c>
      <c r="B3793" s="357" t="s">
        <v>3518</v>
      </c>
      <c r="C3793" s="357" t="s">
        <v>130</v>
      </c>
      <c r="D3793" s="357" t="s">
        <v>270</v>
      </c>
      <c r="E3793" s="353">
        <v>26.2</v>
      </c>
      <c r="F3793" s="77"/>
    </row>
    <row r="3794" spans="1:6" ht="13.5">
      <c r="A3794" s="353">
        <v>92706</v>
      </c>
      <c r="B3794" s="357" t="s">
        <v>3519</v>
      </c>
      <c r="C3794" s="357" t="s">
        <v>130</v>
      </c>
      <c r="D3794" s="357" t="s">
        <v>270</v>
      </c>
      <c r="E3794" s="353">
        <v>42.45</v>
      </c>
      <c r="F3794" s="77"/>
    </row>
    <row r="3795" spans="1:6" ht="13.5">
      <c r="A3795" s="353">
        <v>92889</v>
      </c>
      <c r="B3795" s="357" t="s">
        <v>3520</v>
      </c>
      <c r="C3795" s="357" t="s">
        <v>130</v>
      </c>
      <c r="D3795" s="357" t="s">
        <v>270</v>
      </c>
      <c r="E3795" s="353">
        <v>68.25</v>
      </c>
      <c r="F3795" s="77"/>
    </row>
    <row r="3796" spans="1:6" ht="13.5">
      <c r="A3796" s="353">
        <v>92890</v>
      </c>
      <c r="B3796" s="357" t="s">
        <v>3521</v>
      </c>
      <c r="C3796" s="357" t="s">
        <v>130</v>
      </c>
      <c r="D3796" s="357" t="s">
        <v>270</v>
      </c>
      <c r="E3796" s="353">
        <v>100.56</v>
      </c>
      <c r="F3796" s="77"/>
    </row>
    <row r="3797" spans="1:6" ht="13.5">
      <c r="A3797" s="353">
        <v>92891</v>
      </c>
      <c r="B3797" s="357" t="s">
        <v>3522</v>
      </c>
      <c r="C3797" s="357" t="s">
        <v>130</v>
      </c>
      <c r="D3797" s="357" t="s">
        <v>270</v>
      </c>
      <c r="E3797" s="353">
        <v>144.59</v>
      </c>
      <c r="F3797" s="77"/>
    </row>
    <row r="3798" spans="1:6" ht="13.5">
      <c r="A3798" s="353">
        <v>92892</v>
      </c>
      <c r="B3798" s="357" t="s">
        <v>3523</v>
      </c>
      <c r="C3798" s="357" t="s">
        <v>130</v>
      </c>
      <c r="D3798" s="357" t="s">
        <v>270</v>
      </c>
      <c r="E3798" s="353">
        <v>31.72</v>
      </c>
      <c r="F3798" s="77"/>
    </row>
    <row r="3799" spans="1:6" ht="13.5">
      <c r="A3799" s="353">
        <v>92893</v>
      </c>
      <c r="B3799" s="357" t="s">
        <v>3524</v>
      </c>
      <c r="C3799" s="357" t="s">
        <v>130</v>
      </c>
      <c r="D3799" s="357" t="s">
        <v>270</v>
      </c>
      <c r="E3799" s="353">
        <v>43.39</v>
      </c>
      <c r="F3799" s="77"/>
    </row>
    <row r="3800" spans="1:6" ht="13.5">
      <c r="A3800" s="353">
        <v>92894</v>
      </c>
      <c r="B3800" s="357" t="s">
        <v>3525</v>
      </c>
      <c r="C3800" s="357" t="s">
        <v>130</v>
      </c>
      <c r="D3800" s="357" t="s">
        <v>270</v>
      </c>
      <c r="E3800" s="353">
        <v>51.26</v>
      </c>
      <c r="F3800" s="77"/>
    </row>
    <row r="3801" spans="1:6" ht="13.5">
      <c r="A3801" s="353">
        <v>92895</v>
      </c>
      <c r="B3801" s="357" t="s">
        <v>3526</v>
      </c>
      <c r="C3801" s="357" t="s">
        <v>130</v>
      </c>
      <c r="D3801" s="357" t="s">
        <v>270</v>
      </c>
      <c r="E3801" s="353">
        <v>68.22</v>
      </c>
      <c r="F3801" s="77"/>
    </row>
    <row r="3802" spans="1:6" ht="13.5">
      <c r="A3802" s="353">
        <v>92896</v>
      </c>
      <c r="B3802" s="357" t="s">
        <v>3527</v>
      </c>
      <c r="C3802" s="357" t="s">
        <v>130</v>
      </c>
      <c r="D3802" s="357" t="s">
        <v>270</v>
      </c>
      <c r="E3802" s="353">
        <v>101.7</v>
      </c>
      <c r="F3802" s="77"/>
    </row>
    <row r="3803" spans="1:6" ht="13.5">
      <c r="A3803" s="353">
        <v>92897</v>
      </c>
      <c r="B3803" s="357" t="s">
        <v>3528</v>
      </c>
      <c r="C3803" s="357" t="s">
        <v>130</v>
      </c>
      <c r="D3803" s="357" t="s">
        <v>270</v>
      </c>
      <c r="E3803" s="353">
        <v>146.94</v>
      </c>
      <c r="F3803" s="77"/>
    </row>
    <row r="3804" spans="1:6" ht="13.5">
      <c r="A3804" s="353">
        <v>92898</v>
      </c>
      <c r="B3804" s="357" t="s">
        <v>3529</v>
      </c>
      <c r="C3804" s="357" t="s">
        <v>130</v>
      </c>
      <c r="D3804" s="357" t="s">
        <v>270</v>
      </c>
      <c r="E3804" s="353">
        <v>25.38</v>
      </c>
      <c r="F3804" s="77"/>
    </row>
    <row r="3805" spans="1:6" ht="13.5">
      <c r="A3805" s="353">
        <v>92899</v>
      </c>
      <c r="B3805" s="357" t="s">
        <v>3530</v>
      </c>
      <c r="C3805" s="357" t="s">
        <v>130</v>
      </c>
      <c r="D3805" s="357" t="s">
        <v>270</v>
      </c>
      <c r="E3805" s="353">
        <v>36.17</v>
      </c>
      <c r="F3805" s="77"/>
    </row>
    <row r="3806" spans="1:6" ht="13.5">
      <c r="A3806" s="353">
        <v>92900</v>
      </c>
      <c r="B3806" s="357" t="s">
        <v>3531</v>
      </c>
      <c r="C3806" s="357" t="s">
        <v>130</v>
      </c>
      <c r="D3806" s="357" t="s">
        <v>270</v>
      </c>
      <c r="E3806" s="353">
        <v>43.04</v>
      </c>
      <c r="F3806" s="77"/>
    </row>
    <row r="3807" spans="1:6" ht="13.5">
      <c r="A3807" s="353">
        <v>92901</v>
      </c>
      <c r="B3807" s="357" t="s">
        <v>3532</v>
      </c>
      <c r="C3807" s="357" t="s">
        <v>130</v>
      </c>
      <c r="D3807" s="357" t="s">
        <v>270</v>
      </c>
      <c r="E3807" s="353">
        <v>58.76</v>
      </c>
      <c r="F3807" s="77"/>
    </row>
    <row r="3808" spans="1:6" ht="13.5">
      <c r="A3808" s="353">
        <v>92902</v>
      </c>
      <c r="B3808" s="357" t="s">
        <v>3533</v>
      </c>
      <c r="C3808" s="357" t="s">
        <v>130</v>
      </c>
      <c r="D3808" s="357" t="s">
        <v>270</v>
      </c>
      <c r="E3808" s="353">
        <v>90.35</v>
      </c>
      <c r="F3808" s="77"/>
    </row>
    <row r="3809" spans="1:6" ht="13.5">
      <c r="A3809" s="353">
        <v>92903</v>
      </c>
      <c r="B3809" s="357" t="s">
        <v>3534</v>
      </c>
      <c r="C3809" s="357" t="s">
        <v>130</v>
      </c>
      <c r="D3809" s="357" t="s">
        <v>270</v>
      </c>
      <c r="E3809" s="353">
        <v>133.74</v>
      </c>
      <c r="F3809" s="77"/>
    </row>
    <row r="3810" spans="1:6" ht="13.5">
      <c r="A3810" s="353">
        <v>92904</v>
      </c>
      <c r="B3810" s="357" t="s">
        <v>3535</v>
      </c>
      <c r="C3810" s="357" t="s">
        <v>130</v>
      </c>
      <c r="D3810" s="357" t="s">
        <v>270</v>
      </c>
      <c r="E3810" s="353">
        <v>16.93</v>
      </c>
      <c r="F3810" s="77"/>
    </row>
    <row r="3811" spans="1:6" ht="13.5">
      <c r="A3811" s="353">
        <v>92905</v>
      </c>
      <c r="B3811" s="357" t="s">
        <v>3536</v>
      </c>
      <c r="C3811" s="357" t="s">
        <v>130</v>
      </c>
      <c r="D3811" s="357" t="s">
        <v>270</v>
      </c>
      <c r="E3811" s="353">
        <v>24.73</v>
      </c>
      <c r="F3811" s="77"/>
    </row>
    <row r="3812" spans="1:6" ht="13.5">
      <c r="A3812" s="353">
        <v>92906</v>
      </c>
      <c r="B3812" s="357" t="s">
        <v>3537</v>
      </c>
      <c r="C3812" s="357" t="s">
        <v>130</v>
      </c>
      <c r="D3812" s="357" t="s">
        <v>270</v>
      </c>
      <c r="E3812" s="353">
        <v>31.44</v>
      </c>
      <c r="F3812" s="77"/>
    </row>
    <row r="3813" spans="1:6" ht="13.5">
      <c r="A3813" s="353">
        <v>92907</v>
      </c>
      <c r="B3813" s="357" t="s">
        <v>6634</v>
      </c>
      <c r="C3813" s="357" t="s">
        <v>130</v>
      </c>
      <c r="D3813" s="357" t="s">
        <v>270</v>
      </c>
      <c r="E3813" s="353">
        <v>39.67</v>
      </c>
      <c r="F3813" s="77"/>
    </row>
    <row r="3814" spans="1:6" ht="13.5">
      <c r="A3814" s="353">
        <v>92908</v>
      </c>
      <c r="B3814" s="357" t="s">
        <v>6635</v>
      </c>
      <c r="C3814" s="357" t="s">
        <v>130</v>
      </c>
      <c r="D3814" s="357" t="s">
        <v>270</v>
      </c>
      <c r="E3814" s="353">
        <v>39.67</v>
      </c>
      <c r="F3814" s="77"/>
    </row>
    <row r="3815" spans="1:6" ht="13.5">
      <c r="A3815" s="353">
        <v>92909</v>
      </c>
      <c r="B3815" s="357" t="s">
        <v>3538</v>
      </c>
      <c r="C3815" s="357" t="s">
        <v>130</v>
      </c>
      <c r="D3815" s="357" t="s">
        <v>270</v>
      </c>
      <c r="E3815" s="353">
        <v>39.67</v>
      </c>
      <c r="F3815" s="77"/>
    </row>
    <row r="3816" spans="1:6" ht="13.5">
      <c r="A3816" s="353">
        <v>92910</v>
      </c>
      <c r="B3816" s="357" t="s">
        <v>6636</v>
      </c>
      <c r="C3816" s="357" t="s">
        <v>130</v>
      </c>
      <c r="D3816" s="357" t="s">
        <v>270</v>
      </c>
      <c r="E3816" s="353">
        <v>55.04</v>
      </c>
      <c r="F3816" s="77"/>
    </row>
    <row r="3817" spans="1:6" ht="13.5">
      <c r="A3817" s="353">
        <v>92911</v>
      </c>
      <c r="B3817" s="357" t="s">
        <v>6637</v>
      </c>
      <c r="C3817" s="357" t="s">
        <v>130</v>
      </c>
      <c r="D3817" s="357" t="s">
        <v>270</v>
      </c>
      <c r="E3817" s="353">
        <v>55.04</v>
      </c>
      <c r="F3817" s="77"/>
    </row>
    <row r="3818" spans="1:6" ht="13.5">
      <c r="A3818" s="353">
        <v>92912</v>
      </c>
      <c r="B3818" s="357" t="s">
        <v>6638</v>
      </c>
      <c r="C3818" s="357" t="s">
        <v>130</v>
      </c>
      <c r="D3818" s="357" t="s">
        <v>270</v>
      </c>
      <c r="E3818" s="353">
        <v>71.33</v>
      </c>
      <c r="F3818" s="77"/>
    </row>
    <row r="3819" spans="1:6" ht="13.5">
      <c r="A3819" s="353">
        <v>92913</v>
      </c>
      <c r="B3819" s="357" t="s">
        <v>6639</v>
      </c>
      <c r="C3819" s="357" t="s">
        <v>130</v>
      </c>
      <c r="D3819" s="357" t="s">
        <v>270</v>
      </c>
      <c r="E3819" s="353">
        <v>73.27</v>
      </c>
      <c r="F3819" s="77"/>
    </row>
    <row r="3820" spans="1:6" ht="13.5">
      <c r="A3820" s="353">
        <v>92914</v>
      </c>
      <c r="B3820" s="357" t="s">
        <v>3539</v>
      </c>
      <c r="C3820" s="357" t="s">
        <v>130</v>
      </c>
      <c r="D3820" s="357" t="s">
        <v>270</v>
      </c>
      <c r="E3820" s="353">
        <v>73.27</v>
      </c>
      <c r="F3820" s="77"/>
    </row>
    <row r="3821" spans="1:6" ht="13.5">
      <c r="A3821" s="353">
        <v>92918</v>
      </c>
      <c r="B3821" s="357" t="s">
        <v>3540</v>
      </c>
      <c r="C3821" s="357" t="s">
        <v>130</v>
      </c>
      <c r="D3821" s="357" t="s">
        <v>270</v>
      </c>
      <c r="E3821" s="353">
        <v>22.62</v>
      </c>
      <c r="F3821" s="77"/>
    </row>
    <row r="3822" spans="1:6" ht="13.5">
      <c r="A3822" s="353">
        <v>92920</v>
      </c>
      <c r="B3822" s="357" t="s">
        <v>3541</v>
      </c>
      <c r="C3822" s="357" t="s">
        <v>130</v>
      </c>
      <c r="D3822" s="357" t="s">
        <v>270</v>
      </c>
      <c r="E3822" s="353">
        <v>22.74</v>
      </c>
      <c r="F3822" s="77"/>
    </row>
    <row r="3823" spans="1:6" ht="13.5">
      <c r="A3823" s="353">
        <v>92925</v>
      </c>
      <c r="B3823" s="357" t="s">
        <v>3542</v>
      </c>
      <c r="C3823" s="357" t="s">
        <v>130</v>
      </c>
      <c r="D3823" s="357" t="s">
        <v>270</v>
      </c>
      <c r="E3823" s="353">
        <v>27.23</v>
      </c>
      <c r="F3823" s="77"/>
    </row>
    <row r="3824" spans="1:6" ht="13.5">
      <c r="A3824" s="353">
        <v>92926</v>
      </c>
      <c r="B3824" s="357" t="s">
        <v>3543</v>
      </c>
      <c r="C3824" s="357" t="s">
        <v>130</v>
      </c>
      <c r="D3824" s="357" t="s">
        <v>270</v>
      </c>
      <c r="E3824" s="353">
        <v>27.23</v>
      </c>
      <c r="F3824" s="77"/>
    </row>
    <row r="3825" spans="1:6" ht="13.5">
      <c r="A3825" s="353">
        <v>92927</v>
      </c>
      <c r="B3825" s="357" t="s">
        <v>3544</v>
      </c>
      <c r="C3825" s="357" t="s">
        <v>130</v>
      </c>
      <c r="D3825" s="357" t="s">
        <v>270</v>
      </c>
      <c r="E3825" s="353">
        <v>27.23</v>
      </c>
      <c r="F3825" s="77"/>
    </row>
    <row r="3826" spans="1:6" ht="13.5">
      <c r="A3826" s="353">
        <v>92928</v>
      </c>
      <c r="B3826" s="357" t="s">
        <v>6640</v>
      </c>
      <c r="C3826" s="357" t="s">
        <v>130</v>
      </c>
      <c r="D3826" s="357" t="s">
        <v>270</v>
      </c>
      <c r="E3826" s="353">
        <v>30.85</v>
      </c>
      <c r="F3826" s="77"/>
    </row>
    <row r="3827" spans="1:6" ht="13.5">
      <c r="A3827" s="353">
        <v>92929</v>
      </c>
      <c r="B3827" s="357" t="s">
        <v>6641</v>
      </c>
      <c r="C3827" s="357" t="s">
        <v>130</v>
      </c>
      <c r="D3827" s="357" t="s">
        <v>270</v>
      </c>
      <c r="E3827" s="353">
        <v>30.85</v>
      </c>
      <c r="F3827" s="77"/>
    </row>
    <row r="3828" spans="1:6" ht="13.5">
      <c r="A3828" s="353">
        <v>92930</v>
      </c>
      <c r="B3828" s="357" t="s">
        <v>6642</v>
      </c>
      <c r="C3828" s="357" t="s">
        <v>130</v>
      </c>
      <c r="D3828" s="357" t="s">
        <v>270</v>
      </c>
      <c r="E3828" s="353">
        <v>30.85</v>
      </c>
      <c r="F3828" s="77"/>
    </row>
    <row r="3829" spans="1:6" ht="13.5">
      <c r="A3829" s="353">
        <v>92931</v>
      </c>
      <c r="B3829" s="357" t="s">
        <v>6643</v>
      </c>
      <c r="C3829" s="357" t="s">
        <v>130</v>
      </c>
      <c r="D3829" s="357" t="s">
        <v>270</v>
      </c>
      <c r="E3829" s="353">
        <v>39.64</v>
      </c>
      <c r="F3829" s="77"/>
    </row>
    <row r="3830" spans="1:6" ht="13.5">
      <c r="A3830" s="353">
        <v>92932</v>
      </c>
      <c r="B3830" s="357" t="s">
        <v>6644</v>
      </c>
      <c r="C3830" s="357" t="s">
        <v>130</v>
      </c>
      <c r="D3830" s="357" t="s">
        <v>270</v>
      </c>
      <c r="E3830" s="353">
        <v>39.64</v>
      </c>
      <c r="F3830" s="77"/>
    </row>
    <row r="3831" spans="1:6" ht="13.5">
      <c r="A3831" s="353">
        <v>92933</v>
      </c>
      <c r="B3831" s="357" t="s">
        <v>3545</v>
      </c>
      <c r="C3831" s="357" t="s">
        <v>130</v>
      </c>
      <c r="D3831" s="357" t="s">
        <v>270</v>
      </c>
      <c r="E3831" s="353">
        <v>39.64</v>
      </c>
      <c r="F3831" s="77"/>
    </row>
    <row r="3832" spans="1:6" ht="13.5">
      <c r="A3832" s="353">
        <v>92934</v>
      </c>
      <c r="B3832" s="357" t="s">
        <v>6645</v>
      </c>
      <c r="C3832" s="357" t="s">
        <v>130</v>
      </c>
      <c r="D3832" s="357" t="s">
        <v>270</v>
      </c>
      <c r="E3832" s="353">
        <v>56.18</v>
      </c>
      <c r="F3832" s="77"/>
    </row>
    <row r="3833" spans="1:6" ht="13.5">
      <c r="A3833" s="353">
        <v>92935</v>
      </c>
      <c r="B3833" s="357" t="s">
        <v>6646</v>
      </c>
      <c r="C3833" s="357" t="s">
        <v>130</v>
      </c>
      <c r="D3833" s="357" t="s">
        <v>270</v>
      </c>
      <c r="E3833" s="353">
        <v>56.18</v>
      </c>
      <c r="F3833" s="77"/>
    </row>
    <row r="3834" spans="1:6" ht="13.5">
      <c r="A3834" s="353">
        <v>92936</v>
      </c>
      <c r="B3834" s="357" t="s">
        <v>6647</v>
      </c>
      <c r="C3834" s="357" t="s">
        <v>130</v>
      </c>
      <c r="D3834" s="357" t="s">
        <v>270</v>
      </c>
      <c r="E3834" s="353">
        <v>75.62</v>
      </c>
      <c r="F3834" s="77"/>
    </row>
    <row r="3835" spans="1:6" ht="13.5">
      <c r="A3835" s="353">
        <v>92937</v>
      </c>
      <c r="B3835" s="357" t="s">
        <v>3546</v>
      </c>
      <c r="C3835" s="357" t="s">
        <v>130</v>
      </c>
      <c r="D3835" s="357" t="s">
        <v>270</v>
      </c>
      <c r="E3835" s="353">
        <v>75.62</v>
      </c>
      <c r="F3835" s="77"/>
    </row>
    <row r="3836" spans="1:6" ht="13.5">
      <c r="A3836" s="353">
        <v>92938</v>
      </c>
      <c r="B3836" s="357" t="s">
        <v>3547</v>
      </c>
      <c r="C3836" s="357" t="s">
        <v>130</v>
      </c>
      <c r="D3836" s="357" t="s">
        <v>270</v>
      </c>
      <c r="E3836" s="353">
        <v>16.28</v>
      </c>
      <c r="F3836" s="77"/>
    </row>
    <row r="3837" spans="1:6" ht="13.5">
      <c r="A3837" s="353">
        <v>92939</v>
      </c>
      <c r="B3837" s="357" t="s">
        <v>3548</v>
      </c>
      <c r="C3837" s="357" t="s">
        <v>130</v>
      </c>
      <c r="D3837" s="357" t="s">
        <v>270</v>
      </c>
      <c r="E3837" s="353">
        <v>16.399999999999999</v>
      </c>
      <c r="F3837" s="77"/>
    </row>
    <row r="3838" spans="1:6" ht="13.5">
      <c r="A3838" s="353">
        <v>92940</v>
      </c>
      <c r="B3838" s="357" t="s">
        <v>6648</v>
      </c>
      <c r="C3838" s="357" t="s">
        <v>130</v>
      </c>
      <c r="D3838" s="357" t="s">
        <v>270</v>
      </c>
      <c r="E3838" s="353">
        <v>20.010000000000002</v>
      </c>
      <c r="F3838" s="77"/>
    </row>
    <row r="3839" spans="1:6" ht="13.5">
      <c r="A3839" s="353">
        <v>92941</v>
      </c>
      <c r="B3839" s="357" t="s">
        <v>6649</v>
      </c>
      <c r="C3839" s="357" t="s">
        <v>130</v>
      </c>
      <c r="D3839" s="357" t="s">
        <v>270</v>
      </c>
      <c r="E3839" s="353">
        <v>20.010000000000002</v>
      </c>
      <c r="F3839" s="77"/>
    </row>
    <row r="3840" spans="1:6" ht="13.5">
      <c r="A3840" s="353">
        <v>92942</v>
      </c>
      <c r="B3840" s="357" t="s">
        <v>6650</v>
      </c>
      <c r="C3840" s="357" t="s">
        <v>130</v>
      </c>
      <c r="D3840" s="357" t="s">
        <v>270</v>
      </c>
      <c r="E3840" s="353">
        <v>20.010000000000002</v>
      </c>
      <c r="F3840" s="77"/>
    </row>
    <row r="3841" spans="1:6" ht="13.5">
      <c r="A3841" s="353">
        <v>92943</v>
      </c>
      <c r="B3841" s="357" t="s">
        <v>6651</v>
      </c>
      <c r="C3841" s="357" t="s">
        <v>130</v>
      </c>
      <c r="D3841" s="357" t="s">
        <v>270</v>
      </c>
      <c r="E3841" s="353">
        <v>22.63</v>
      </c>
      <c r="F3841" s="77"/>
    </row>
    <row r="3842" spans="1:6" ht="13.5">
      <c r="A3842" s="353">
        <v>92944</v>
      </c>
      <c r="B3842" s="357" t="s">
        <v>6652</v>
      </c>
      <c r="C3842" s="357" t="s">
        <v>130</v>
      </c>
      <c r="D3842" s="357" t="s">
        <v>270</v>
      </c>
      <c r="E3842" s="353">
        <v>22.63</v>
      </c>
      <c r="F3842" s="77"/>
    </row>
    <row r="3843" spans="1:6" ht="13.5">
      <c r="A3843" s="353">
        <v>92945</v>
      </c>
      <c r="B3843" s="357" t="s">
        <v>6653</v>
      </c>
      <c r="C3843" s="357" t="s">
        <v>130</v>
      </c>
      <c r="D3843" s="357" t="s">
        <v>270</v>
      </c>
      <c r="E3843" s="353">
        <v>22.63</v>
      </c>
      <c r="F3843" s="77"/>
    </row>
    <row r="3844" spans="1:6" ht="13.5">
      <c r="A3844" s="353">
        <v>92946</v>
      </c>
      <c r="B3844" s="357" t="s">
        <v>6654</v>
      </c>
      <c r="C3844" s="357" t="s">
        <v>130</v>
      </c>
      <c r="D3844" s="357" t="s">
        <v>270</v>
      </c>
      <c r="E3844" s="353">
        <v>30.18</v>
      </c>
      <c r="F3844" s="77"/>
    </row>
    <row r="3845" spans="1:6" ht="13.5">
      <c r="A3845" s="353">
        <v>92947</v>
      </c>
      <c r="B3845" s="357" t="s">
        <v>6655</v>
      </c>
      <c r="C3845" s="357" t="s">
        <v>130</v>
      </c>
      <c r="D3845" s="357" t="s">
        <v>270</v>
      </c>
      <c r="E3845" s="353">
        <v>30.18</v>
      </c>
      <c r="F3845" s="77"/>
    </row>
    <row r="3846" spans="1:6" ht="13.5">
      <c r="A3846" s="353">
        <v>92948</v>
      </c>
      <c r="B3846" s="357" t="s">
        <v>3549</v>
      </c>
      <c r="C3846" s="357" t="s">
        <v>130</v>
      </c>
      <c r="D3846" s="357" t="s">
        <v>270</v>
      </c>
      <c r="E3846" s="353">
        <v>30.18</v>
      </c>
      <c r="F3846" s="77"/>
    </row>
    <row r="3847" spans="1:6" ht="13.5">
      <c r="A3847" s="353">
        <v>92949</v>
      </c>
      <c r="B3847" s="357" t="s">
        <v>6656</v>
      </c>
      <c r="C3847" s="357" t="s">
        <v>130</v>
      </c>
      <c r="D3847" s="357" t="s">
        <v>270</v>
      </c>
      <c r="E3847" s="353">
        <v>44.83</v>
      </c>
      <c r="F3847" s="77"/>
    </row>
    <row r="3848" spans="1:6" ht="13.5">
      <c r="A3848" s="353">
        <v>92950</v>
      </c>
      <c r="B3848" s="357" t="s">
        <v>3550</v>
      </c>
      <c r="C3848" s="357" t="s">
        <v>130</v>
      </c>
      <c r="D3848" s="357" t="s">
        <v>270</v>
      </c>
      <c r="E3848" s="353">
        <v>44.83</v>
      </c>
      <c r="F3848" s="77"/>
    </row>
    <row r="3849" spans="1:6" ht="13.5">
      <c r="A3849" s="353">
        <v>92951</v>
      </c>
      <c r="B3849" s="357" t="s">
        <v>6657</v>
      </c>
      <c r="C3849" s="357" t="s">
        <v>130</v>
      </c>
      <c r="D3849" s="357" t="s">
        <v>270</v>
      </c>
      <c r="E3849" s="353">
        <v>62.42</v>
      </c>
      <c r="F3849" s="77"/>
    </row>
    <row r="3850" spans="1:6" ht="13.5">
      <c r="A3850" s="353">
        <v>92952</v>
      </c>
      <c r="B3850" s="357" t="s">
        <v>3551</v>
      </c>
      <c r="C3850" s="357" t="s">
        <v>130</v>
      </c>
      <c r="D3850" s="357" t="s">
        <v>270</v>
      </c>
      <c r="E3850" s="353">
        <v>62.42</v>
      </c>
      <c r="F3850" s="77"/>
    </row>
    <row r="3851" spans="1:6" ht="13.5">
      <c r="A3851" s="353">
        <v>92953</v>
      </c>
      <c r="B3851" s="357" t="s">
        <v>3552</v>
      </c>
      <c r="C3851" s="357" t="s">
        <v>130</v>
      </c>
      <c r="D3851" s="357" t="s">
        <v>270</v>
      </c>
      <c r="E3851" s="353">
        <v>14.46</v>
      </c>
      <c r="F3851" s="77"/>
    </row>
    <row r="3852" spans="1:6" ht="13.5">
      <c r="A3852" s="353">
        <v>93050</v>
      </c>
      <c r="B3852" s="357" t="s">
        <v>6658</v>
      </c>
      <c r="C3852" s="357" t="s">
        <v>130</v>
      </c>
      <c r="D3852" s="357" t="s">
        <v>270</v>
      </c>
      <c r="E3852" s="353">
        <v>6.81</v>
      </c>
      <c r="F3852" s="77"/>
    </row>
    <row r="3853" spans="1:6" ht="13.5">
      <c r="A3853" s="353">
        <v>93051</v>
      </c>
      <c r="B3853" s="357" t="s">
        <v>6659</v>
      </c>
      <c r="C3853" s="357" t="s">
        <v>130</v>
      </c>
      <c r="D3853" s="357" t="s">
        <v>270</v>
      </c>
      <c r="E3853" s="353">
        <v>6.33</v>
      </c>
      <c r="F3853" s="77"/>
    </row>
    <row r="3854" spans="1:6" ht="13.5">
      <c r="A3854" s="353">
        <v>93052</v>
      </c>
      <c r="B3854" s="357" t="s">
        <v>6660</v>
      </c>
      <c r="C3854" s="357" t="s">
        <v>130</v>
      </c>
      <c r="D3854" s="357" t="s">
        <v>270</v>
      </c>
      <c r="E3854" s="353">
        <v>282.16000000000003</v>
      </c>
      <c r="F3854" s="77"/>
    </row>
    <row r="3855" spans="1:6" ht="13.5">
      <c r="A3855" s="353">
        <v>93054</v>
      </c>
      <c r="B3855" s="357" t="s">
        <v>6661</v>
      </c>
      <c r="C3855" s="357" t="s">
        <v>130</v>
      </c>
      <c r="D3855" s="357" t="s">
        <v>270</v>
      </c>
      <c r="E3855" s="353">
        <v>12.56</v>
      </c>
      <c r="F3855" s="77"/>
    </row>
    <row r="3856" spans="1:6" ht="13.5">
      <c r="A3856" s="353">
        <v>93055</v>
      </c>
      <c r="B3856" s="357" t="s">
        <v>6662</v>
      </c>
      <c r="C3856" s="357" t="s">
        <v>130</v>
      </c>
      <c r="D3856" s="357" t="s">
        <v>270</v>
      </c>
      <c r="E3856" s="353">
        <v>25.05</v>
      </c>
      <c r="F3856" s="77"/>
    </row>
    <row r="3857" spans="1:6" ht="13.5">
      <c r="A3857" s="353">
        <v>93056</v>
      </c>
      <c r="B3857" s="357" t="s">
        <v>6663</v>
      </c>
      <c r="C3857" s="357" t="s">
        <v>130</v>
      </c>
      <c r="D3857" s="357" t="s">
        <v>270</v>
      </c>
      <c r="E3857" s="353">
        <v>9.81</v>
      </c>
      <c r="F3857" s="77"/>
    </row>
    <row r="3858" spans="1:6" ht="13.5">
      <c r="A3858" s="353">
        <v>93057</v>
      </c>
      <c r="B3858" s="357" t="s">
        <v>6664</v>
      </c>
      <c r="C3858" s="357" t="s">
        <v>130</v>
      </c>
      <c r="D3858" s="357" t="s">
        <v>270</v>
      </c>
      <c r="E3858" s="353">
        <v>8.64</v>
      </c>
      <c r="F3858" s="77"/>
    </row>
    <row r="3859" spans="1:6" ht="13.5">
      <c r="A3859" s="353">
        <v>93058</v>
      </c>
      <c r="B3859" s="357" t="s">
        <v>6665</v>
      </c>
      <c r="C3859" s="357" t="s">
        <v>130</v>
      </c>
      <c r="D3859" s="357" t="s">
        <v>270</v>
      </c>
      <c r="E3859" s="353">
        <v>310.31</v>
      </c>
      <c r="F3859" s="77"/>
    </row>
    <row r="3860" spans="1:6" ht="13.5">
      <c r="A3860" s="353">
        <v>93059</v>
      </c>
      <c r="B3860" s="357" t="s">
        <v>6666</v>
      </c>
      <c r="C3860" s="357" t="s">
        <v>130</v>
      </c>
      <c r="D3860" s="357" t="s">
        <v>270</v>
      </c>
      <c r="E3860" s="353">
        <v>17.13</v>
      </c>
      <c r="F3860" s="77"/>
    </row>
    <row r="3861" spans="1:6" ht="13.5">
      <c r="A3861" s="353">
        <v>93060</v>
      </c>
      <c r="B3861" s="357" t="s">
        <v>6667</v>
      </c>
      <c r="C3861" s="357" t="s">
        <v>130</v>
      </c>
      <c r="D3861" s="357" t="s">
        <v>270</v>
      </c>
      <c r="E3861" s="353">
        <v>43.34</v>
      </c>
      <c r="F3861" s="77"/>
    </row>
    <row r="3862" spans="1:6" ht="13.5">
      <c r="A3862" s="353">
        <v>93061</v>
      </c>
      <c r="B3862" s="357" t="s">
        <v>6668</v>
      </c>
      <c r="C3862" s="357" t="s">
        <v>130</v>
      </c>
      <c r="D3862" s="357" t="s">
        <v>270</v>
      </c>
      <c r="E3862" s="353">
        <v>17.95</v>
      </c>
      <c r="F3862" s="77"/>
    </row>
    <row r="3863" spans="1:6" ht="13.5">
      <c r="A3863" s="353">
        <v>93062</v>
      </c>
      <c r="B3863" s="357" t="s">
        <v>6669</v>
      </c>
      <c r="C3863" s="357" t="s">
        <v>130</v>
      </c>
      <c r="D3863" s="357" t="s">
        <v>270</v>
      </c>
      <c r="E3863" s="353">
        <v>15.69</v>
      </c>
      <c r="F3863" s="77"/>
    </row>
    <row r="3864" spans="1:6" ht="13.5">
      <c r="A3864" s="353">
        <v>93063</v>
      </c>
      <c r="B3864" s="357" t="s">
        <v>6670</v>
      </c>
      <c r="C3864" s="357" t="s">
        <v>130</v>
      </c>
      <c r="D3864" s="357" t="s">
        <v>270</v>
      </c>
      <c r="E3864" s="353">
        <v>355.47</v>
      </c>
      <c r="F3864" s="77"/>
    </row>
    <row r="3865" spans="1:6" ht="13.5">
      <c r="A3865" s="353">
        <v>93064</v>
      </c>
      <c r="B3865" s="357" t="s">
        <v>6671</v>
      </c>
      <c r="C3865" s="357" t="s">
        <v>130</v>
      </c>
      <c r="D3865" s="357" t="s">
        <v>270</v>
      </c>
      <c r="E3865" s="353">
        <v>27.41</v>
      </c>
      <c r="F3865" s="77"/>
    </row>
    <row r="3866" spans="1:6" ht="13.5">
      <c r="A3866" s="353">
        <v>93065</v>
      </c>
      <c r="B3866" s="357" t="s">
        <v>6672</v>
      </c>
      <c r="C3866" s="357" t="s">
        <v>130</v>
      </c>
      <c r="D3866" s="357" t="s">
        <v>270</v>
      </c>
      <c r="E3866" s="353">
        <v>25.74</v>
      </c>
      <c r="F3866" s="77"/>
    </row>
    <row r="3867" spans="1:6" ht="13.5">
      <c r="A3867" s="353">
        <v>93066</v>
      </c>
      <c r="B3867" s="357" t="s">
        <v>6673</v>
      </c>
      <c r="C3867" s="357" t="s">
        <v>130</v>
      </c>
      <c r="D3867" s="357" t="s">
        <v>270</v>
      </c>
      <c r="E3867" s="353">
        <v>446.14</v>
      </c>
      <c r="F3867" s="77"/>
    </row>
    <row r="3868" spans="1:6" ht="13.5">
      <c r="A3868" s="353">
        <v>93067</v>
      </c>
      <c r="B3868" s="357" t="s">
        <v>6674</v>
      </c>
      <c r="C3868" s="357" t="s">
        <v>130</v>
      </c>
      <c r="D3868" s="357" t="s">
        <v>270</v>
      </c>
      <c r="E3868" s="353">
        <v>40.42</v>
      </c>
      <c r="F3868" s="77"/>
    </row>
    <row r="3869" spans="1:6" ht="13.5">
      <c r="A3869" s="353">
        <v>93068</v>
      </c>
      <c r="B3869" s="357" t="s">
        <v>6675</v>
      </c>
      <c r="C3869" s="357" t="s">
        <v>130</v>
      </c>
      <c r="D3869" s="357" t="s">
        <v>270</v>
      </c>
      <c r="E3869" s="353">
        <v>35.51</v>
      </c>
      <c r="F3869" s="77"/>
    </row>
    <row r="3870" spans="1:6" ht="13.5">
      <c r="A3870" s="353">
        <v>93069</v>
      </c>
      <c r="B3870" s="357" t="s">
        <v>6676</v>
      </c>
      <c r="C3870" s="357" t="s">
        <v>130</v>
      </c>
      <c r="D3870" s="357" t="s">
        <v>270</v>
      </c>
      <c r="E3870" s="353">
        <v>618.15</v>
      </c>
      <c r="F3870" s="77"/>
    </row>
    <row r="3871" spans="1:6" ht="13.5">
      <c r="A3871" s="353">
        <v>93070</v>
      </c>
      <c r="B3871" s="357" t="s">
        <v>6677</v>
      </c>
      <c r="C3871" s="357" t="s">
        <v>130</v>
      </c>
      <c r="D3871" s="357" t="s">
        <v>270</v>
      </c>
      <c r="E3871" s="353">
        <v>100.55</v>
      </c>
      <c r="F3871" s="77"/>
    </row>
    <row r="3872" spans="1:6" ht="13.5">
      <c r="A3872" s="353">
        <v>93071</v>
      </c>
      <c r="B3872" s="357" t="s">
        <v>6678</v>
      </c>
      <c r="C3872" s="357" t="s">
        <v>130</v>
      </c>
      <c r="D3872" s="357" t="s">
        <v>270</v>
      </c>
      <c r="E3872" s="353">
        <v>93.46</v>
      </c>
      <c r="F3872" s="77"/>
    </row>
    <row r="3873" spans="1:6" ht="13.5">
      <c r="A3873" s="353">
        <v>93072</v>
      </c>
      <c r="B3873" s="357" t="s">
        <v>6679</v>
      </c>
      <c r="C3873" s="357" t="s">
        <v>130</v>
      </c>
      <c r="D3873" s="357" t="s">
        <v>270</v>
      </c>
      <c r="E3873" s="353">
        <v>815.45</v>
      </c>
      <c r="F3873" s="77"/>
    </row>
    <row r="3874" spans="1:6" ht="13.5">
      <c r="A3874" s="353">
        <v>93073</v>
      </c>
      <c r="B3874" s="357" t="s">
        <v>6680</v>
      </c>
      <c r="C3874" s="357" t="s">
        <v>130</v>
      </c>
      <c r="D3874" s="357" t="s">
        <v>270</v>
      </c>
      <c r="E3874" s="353">
        <v>45.92</v>
      </c>
      <c r="F3874" s="77"/>
    </row>
    <row r="3875" spans="1:6" ht="13.5">
      <c r="A3875" s="353">
        <v>93074</v>
      </c>
      <c r="B3875" s="357" t="s">
        <v>6681</v>
      </c>
      <c r="C3875" s="357" t="s">
        <v>130</v>
      </c>
      <c r="D3875" s="357" t="s">
        <v>270</v>
      </c>
      <c r="E3875" s="353">
        <v>7.95</v>
      </c>
      <c r="F3875" s="77"/>
    </row>
    <row r="3876" spans="1:6" ht="13.5">
      <c r="A3876" s="353">
        <v>93075</v>
      </c>
      <c r="B3876" s="357" t="s">
        <v>6682</v>
      </c>
      <c r="C3876" s="357" t="s">
        <v>130</v>
      </c>
      <c r="D3876" s="357" t="s">
        <v>270</v>
      </c>
      <c r="E3876" s="353">
        <v>12.63</v>
      </c>
      <c r="F3876" s="77"/>
    </row>
    <row r="3877" spans="1:6" ht="13.5">
      <c r="A3877" s="353">
        <v>93076</v>
      </c>
      <c r="B3877" s="357" t="s">
        <v>6683</v>
      </c>
      <c r="C3877" s="357" t="s">
        <v>130</v>
      </c>
      <c r="D3877" s="357" t="s">
        <v>270</v>
      </c>
      <c r="E3877" s="353">
        <v>12.43</v>
      </c>
      <c r="F3877" s="77"/>
    </row>
    <row r="3878" spans="1:6" ht="13.5">
      <c r="A3878" s="353">
        <v>93077</v>
      </c>
      <c r="B3878" s="357" t="s">
        <v>6684</v>
      </c>
      <c r="C3878" s="357" t="s">
        <v>130</v>
      </c>
      <c r="D3878" s="357" t="s">
        <v>270</v>
      </c>
      <c r="E3878" s="353">
        <v>17.68</v>
      </c>
      <c r="F3878" s="77"/>
    </row>
    <row r="3879" spans="1:6" ht="13.5">
      <c r="A3879" s="353">
        <v>93078</v>
      </c>
      <c r="B3879" s="357" t="s">
        <v>6685</v>
      </c>
      <c r="C3879" s="357" t="s">
        <v>130</v>
      </c>
      <c r="D3879" s="357" t="s">
        <v>270</v>
      </c>
      <c r="E3879" s="353">
        <v>19.059999999999999</v>
      </c>
      <c r="F3879" s="77"/>
    </row>
    <row r="3880" spans="1:6" ht="13.5">
      <c r="A3880" s="353">
        <v>93079</v>
      </c>
      <c r="B3880" s="357" t="s">
        <v>6686</v>
      </c>
      <c r="C3880" s="357" t="s">
        <v>130</v>
      </c>
      <c r="D3880" s="357" t="s">
        <v>270</v>
      </c>
      <c r="E3880" s="353">
        <v>17.05</v>
      </c>
      <c r="F3880" s="77"/>
    </row>
    <row r="3881" spans="1:6" ht="13.5">
      <c r="A3881" s="353">
        <v>93080</v>
      </c>
      <c r="B3881" s="357" t="s">
        <v>6687</v>
      </c>
      <c r="C3881" s="357" t="s">
        <v>130</v>
      </c>
      <c r="D3881" s="357" t="s">
        <v>270</v>
      </c>
      <c r="E3881" s="353">
        <v>5.21</v>
      </c>
      <c r="F3881" s="77"/>
    </row>
    <row r="3882" spans="1:6" ht="13.5">
      <c r="A3882" s="353">
        <v>93081</v>
      </c>
      <c r="B3882" s="357" t="s">
        <v>6688</v>
      </c>
      <c r="C3882" s="357" t="s">
        <v>130</v>
      </c>
      <c r="D3882" s="357" t="s">
        <v>270</v>
      </c>
      <c r="E3882" s="353">
        <v>11.14</v>
      </c>
      <c r="F3882" s="77"/>
    </row>
    <row r="3883" spans="1:6" ht="13.5">
      <c r="A3883" s="353">
        <v>93082</v>
      </c>
      <c r="B3883" s="357" t="s">
        <v>6689</v>
      </c>
      <c r="C3883" s="357" t="s">
        <v>130</v>
      </c>
      <c r="D3883" s="357" t="s">
        <v>270</v>
      </c>
      <c r="E3883" s="353">
        <v>13.5</v>
      </c>
      <c r="F3883" s="77"/>
    </row>
    <row r="3884" spans="1:6" ht="13.5">
      <c r="A3884" s="353">
        <v>93083</v>
      </c>
      <c r="B3884" s="357" t="s">
        <v>6690</v>
      </c>
      <c r="C3884" s="357" t="s">
        <v>130</v>
      </c>
      <c r="D3884" s="357" t="s">
        <v>270</v>
      </c>
      <c r="E3884" s="353">
        <v>244.2</v>
      </c>
      <c r="F3884" s="77"/>
    </row>
    <row r="3885" spans="1:6" ht="13.5">
      <c r="A3885" s="353">
        <v>93084</v>
      </c>
      <c r="B3885" s="357" t="s">
        <v>6691</v>
      </c>
      <c r="C3885" s="357" t="s">
        <v>130</v>
      </c>
      <c r="D3885" s="357" t="s">
        <v>270</v>
      </c>
      <c r="E3885" s="353">
        <v>8.23</v>
      </c>
      <c r="F3885" s="77"/>
    </row>
    <row r="3886" spans="1:6" ht="13.5">
      <c r="A3886" s="353">
        <v>93085</v>
      </c>
      <c r="B3886" s="357" t="s">
        <v>6692</v>
      </c>
      <c r="C3886" s="357" t="s">
        <v>130</v>
      </c>
      <c r="D3886" s="357" t="s">
        <v>270</v>
      </c>
      <c r="E3886" s="353">
        <v>7.75</v>
      </c>
      <c r="F3886" s="77"/>
    </row>
    <row r="3887" spans="1:6" ht="13.5">
      <c r="A3887" s="353">
        <v>93086</v>
      </c>
      <c r="B3887" s="357" t="s">
        <v>6693</v>
      </c>
      <c r="C3887" s="357" t="s">
        <v>130</v>
      </c>
      <c r="D3887" s="357" t="s">
        <v>270</v>
      </c>
      <c r="E3887" s="353">
        <v>283.58</v>
      </c>
      <c r="F3887" s="77"/>
    </row>
    <row r="3888" spans="1:6" ht="13.5">
      <c r="A3888" s="353">
        <v>93087</v>
      </c>
      <c r="B3888" s="357" t="s">
        <v>6694</v>
      </c>
      <c r="C3888" s="357" t="s">
        <v>130</v>
      </c>
      <c r="D3888" s="357" t="s">
        <v>270</v>
      </c>
      <c r="E3888" s="353">
        <v>12.14</v>
      </c>
      <c r="F3888" s="77"/>
    </row>
    <row r="3889" spans="1:6" ht="13.5">
      <c r="A3889" s="353">
        <v>93088</v>
      </c>
      <c r="B3889" s="357" t="s">
        <v>6695</v>
      </c>
      <c r="C3889" s="357" t="s">
        <v>130</v>
      </c>
      <c r="D3889" s="357" t="s">
        <v>270</v>
      </c>
      <c r="E3889" s="353">
        <v>14.06</v>
      </c>
      <c r="F3889" s="77"/>
    </row>
    <row r="3890" spans="1:6" ht="13.5">
      <c r="A3890" s="353">
        <v>93089</v>
      </c>
      <c r="B3890" s="357" t="s">
        <v>6696</v>
      </c>
      <c r="C3890" s="357" t="s">
        <v>130</v>
      </c>
      <c r="D3890" s="357" t="s">
        <v>270</v>
      </c>
      <c r="E3890" s="353">
        <v>26.47</v>
      </c>
      <c r="F3890" s="77"/>
    </row>
    <row r="3891" spans="1:6" ht="13.5">
      <c r="A3891" s="353">
        <v>93090</v>
      </c>
      <c r="B3891" s="357" t="s">
        <v>6697</v>
      </c>
      <c r="C3891" s="357" t="s">
        <v>130</v>
      </c>
      <c r="D3891" s="357" t="s">
        <v>270</v>
      </c>
      <c r="E3891" s="353">
        <v>11.23</v>
      </c>
      <c r="F3891" s="77"/>
    </row>
    <row r="3892" spans="1:6" ht="13.5">
      <c r="A3892" s="353">
        <v>93091</v>
      </c>
      <c r="B3892" s="357" t="s">
        <v>6698</v>
      </c>
      <c r="C3892" s="357" t="s">
        <v>130</v>
      </c>
      <c r="D3892" s="357" t="s">
        <v>270</v>
      </c>
      <c r="E3892" s="353">
        <v>10.06</v>
      </c>
      <c r="F3892" s="77"/>
    </row>
    <row r="3893" spans="1:6" ht="13.5">
      <c r="A3893" s="353">
        <v>93092</v>
      </c>
      <c r="B3893" s="357" t="s">
        <v>6699</v>
      </c>
      <c r="C3893" s="357" t="s">
        <v>130</v>
      </c>
      <c r="D3893" s="357" t="s">
        <v>270</v>
      </c>
      <c r="E3893" s="353">
        <v>311.73</v>
      </c>
      <c r="F3893" s="77"/>
    </row>
    <row r="3894" spans="1:6" ht="13.5">
      <c r="A3894" s="353">
        <v>93093</v>
      </c>
      <c r="B3894" s="357" t="s">
        <v>6700</v>
      </c>
      <c r="C3894" s="357" t="s">
        <v>130</v>
      </c>
      <c r="D3894" s="357" t="s">
        <v>270</v>
      </c>
      <c r="E3894" s="353">
        <v>18.55</v>
      </c>
      <c r="F3894" s="77"/>
    </row>
    <row r="3895" spans="1:6" ht="13.5">
      <c r="A3895" s="353">
        <v>93094</v>
      </c>
      <c r="B3895" s="357" t="s">
        <v>6701</v>
      </c>
      <c r="C3895" s="357" t="s">
        <v>130</v>
      </c>
      <c r="D3895" s="357" t="s">
        <v>270</v>
      </c>
      <c r="E3895" s="353">
        <v>44.76</v>
      </c>
      <c r="F3895" s="77"/>
    </row>
    <row r="3896" spans="1:6" ht="13.5">
      <c r="A3896" s="353">
        <v>93095</v>
      </c>
      <c r="B3896" s="357" t="s">
        <v>6702</v>
      </c>
      <c r="C3896" s="357" t="s">
        <v>130</v>
      </c>
      <c r="D3896" s="357" t="s">
        <v>270</v>
      </c>
      <c r="E3896" s="353">
        <v>34.42</v>
      </c>
      <c r="F3896" s="77"/>
    </row>
    <row r="3897" spans="1:6" ht="13.5">
      <c r="A3897" s="353">
        <v>93096</v>
      </c>
      <c r="B3897" s="357" t="s">
        <v>6703</v>
      </c>
      <c r="C3897" s="357" t="s">
        <v>130</v>
      </c>
      <c r="D3897" s="357" t="s">
        <v>270</v>
      </c>
      <c r="E3897" s="353">
        <v>48.72</v>
      </c>
      <c r="F3897" s="77"/>
    </row>
    <row r="3898" spans="1:6" ht="13.5">
      <c r="A3898" s="353">
        <v>93097</v>
      </c>
      <c r="B3898" s="357" t="s">
        <v>6704</v>
      </c>
      <c r="C3898" s="357" t="s">
        <v>130</v>
      </c>
      <c r="D3898" s="357" t="s">
        <v>270</v>
      </c>
      <c r="E3898" s="353">
        <v>8.11</v>
      </c>
      <c r="F3898" s="77"/>
    </row>
    <row r="3899" spans="1:6" ht="13.5">
      <c r="A3899" s="353">
        <v>93098</v>
      </c>
      <c r="B3899" s="357" t="s">
        <v>6705</v>
      </c>
      <c r="C3899" s="357" t="s">
        <v>130</v>
      </c>
      <c r="D3899" s="357" t="s">
        <v>270</v>
      </c>
      <c r="E3899" s="353">
        <v>12.79</v>
      </c>
      <c r="F3899" s="77"/>
    </row>
    <row r="3900" spans="1:6" ht="13.5">
      <c r="A3900" s="353">
        <v>93099</v>
      </c>
      <c r="B3900" s="357" t="s">
        <v>6706</v>
      </c>
      <c r="C3900" s="357" t="s">
        <v>130</v>
      </c>
      <c r="D3900" s="357" t="s">
        <v>270</v>
      </c>
      <c r="E3900" s="353">
        <v>14.37</v>
      </c>
      <c r="F3900" s="77"/>
    </row>
    <row r="3901" spans="1:6" ht="13.5">
      <c r="A3901" s="353">
        <v>93100</v>
      </c>
      <c r="B3901" s="357" t="s">
        <v>6707</v>
      </c>
      <c r="C3901" s="357" t="s">
        <v>130</v>
      </c>
      <c r="D3901" s="357" t="s">
        <v>270</v>
      </c>
      <c r="E3901" s="353">
        <v>19.62</v>
      </c>
      <c r="F3901" s="77"/>
    </row>
    <row r="3902" spans="1:6" ht="13.5">
      <c r="A3902" s="353">
        <v>93101</v>
      </c>
      <c r="B3902" s="357" t="s">
        <v>6708</v>
      </c>
      <c r="C3902" s="357" t="s">
        <v>130</v>
      </c>
      <c r="D3902" s="357" t="s">
        <v>270</v>
      </c>
      <c r="E3902" s="353">
        <v>21</v>
      </c>
      <c r="F3902" s="77"/>
    </row>
    <row r="3903" spans="1:6" ht="13.5">
      <c r="A3903" s="353">
        <v>93102</v>
      </c>
      <c r="B3903" s="357" t="s">
        <v>6709</v>
      </c>
      <c r="C3903" s="357" t="s">
        <v>130</v>
      </c>
      <c r="D3903" s="357" t="s">
        <v>270</v>
      </c>
      <c r="E3903" s="353">
        <v>18.8</v>
      </c>
      <c r="F3903" s="77"/>
    </row>
    <row r="3904" spans="1:6" ht="13.5">
      <c r="A3904" s="353">
        <v>93103</v>
      </c>
      <c r="B3904" s="357" t="s">
        <v>6710</v>
      </c>
      <c r="C3904" s="357" t="s">
        <v>130</v>
      </c>
      <c r="D3904" s="357" t="s">
        <v>270</v>
      </c>
      <c r="E3904" s="353">
        <v>5.33</v>
      </c>
      <c r="F3904" s="77"/>
    </row>
    <row r="3905" spans="1:6" ht="13.5">
      <c r="A3905" s="353">
        <v>93104</v>
      </c>
      <c r="B3905" s="357" t="s">
        <v>6711</v>
      </c>
      <c r="C3905" s="357" t="s">
        <v>130</v>
      </c>
      <c r="D3905" s="357" t="s">
        <v>270</v>
      </c>
      <c r="E3905" s="353">
        <v>11.26</v>
      </c>
      <c r="F3905" s="77"/>
    </row>
    <row r="3906" spans="1:6" ht="13.5">
      <c r="A3906" s="353">
        <v>93105</v>
      </c>
      <c r="B3906" s="357" t="s">
        <v>6712</v>
      </c>
      <c r="C3906" s="357" t="s">
        <v>130</v>
      </c>
      <c r="D3906" s="357" t="s">
        <v>270</v>
      </c>
      <c r="E3906" s="353">
        <v>13.62</v>
      </c>
      <c r="F3906" s="77"/>
    </row>
    <row r="3907" spans="1:6" ht="13.5">
      <c r="A3907" s="353">
        <v>93106</v>
      </c>
      <c r="B3907" s="357" t="s">
        <v>6713</v>
      </c>
      <c r="C3907" s="357" t="s">
        <v>130</v>
      </c>
      <c r="D3907" s="357" t="s">
        <v>270</v>
      </c>
      <c r="E3907" s="353">
        <v>244.32</v>
      </c>
      <c r="F3907" s="77"/>
    </row>
    <row r="3908" spans="1:6" ht="13.5">
      <c r="A3908" s="353">
        <v>93107</v>
      </c>
      <c r="B3908" s="357" t="s">
        <v>6714</v>
      </c>
      <c r="C3908" s="357" t="s">
        <v>130</v>
      </c>
      <c r="D3908" s="357" t="s">
        <v>270</v>
      </c>
      <c r="E3908" s="353">
        <v>9.5</v>
      </c>
      <c r="F3908" s="77"/>
    </row>
    <row r="3909" spans="1:6" ht="13.5">
      <c r="A3909" s="353">
        <v>93108</v>
      </c>
      <c r="B3909" s="357" t="s">
        <v>6715</v>
      </c>
      <c r="C3909" s="357" t="s">
        <v>130</v>
      </c>
      <c r="D3909" s="357" t="s">
        <v>270</v>
      </c>
      <c r="E3909" s="353">
        <v>9.02</v>
      </c>
      <c r="F3909" s="77"/>
    </row>
    <row r="3910" spans="1:6" ht="13.5">
      <c r="A3910" s="353">
        <v>93109</v>
      </c>
      <c r="B3910" s="357" t="s">
        <v>6716</v>
      </c>
      <c r="C3910" s="357" t="s">
        <v>130</v>
      </c>
      <c r="D3910" s="357" t="s">
        <v>270</v>
      </c>
      <c r="E3910" s="353">
        <v>284.85000000000002</v>
      </c>
      <c r="F3910" s="77"/>
    </row>
    <row r="3911" spans="1:6" ht="13.5">
      <c r="A3911" s="353">
        <v>93110</v>
      </c>
      <c r="B3911" s="357" t="s">
        <v>6717</v>
      </c>
      <c r="C3911" s="357" t="s">
        <v>130</v>
      </c>
      <c r="D3911" s="357" t="s">
        <v>270</v>
      </c>
      <c r="E3911" s="353">
        <v>13.41</v>
      </c>
      <c r="F3911" s="77"/>
    </row>
    <row r="3912" spans="1:6" ht="13.5">
      <c r="A3912" s="353">
        <v>93111</v>
      </c>
      <c r="B3912" s="357" t="s">
        <v>6718</v>
      </c>
      <c r="C3912" s="357" t="s">
        <v>130</v>
      </c>
      <c r="D3912" s="357" t="s">
        <v>270</v>
      </c>
      <c r="E3912" s="353">
        <v>15.25</v>
      </c>
      <c r="F3912" s="77"/>
    </row>
    <row r="3913" spans="1:6" ht="13.5">
      <c r="A3913" s="353">
        <v>93112</v>
      </c>
      <c r="B3913" s="357" t="s">
        <v>6719</v>
      </c>
      <c r="C3913" s="357" t="s">
        <v>130</v>
      </c>
      <c r="D3913" s="357" t="s">
        <v>270</v>
      </c>
      <c r="E3913" s="353">
        <v>27.74</v>
      </c>
      <c r="F3913" s="77"/>
    </row>
    <row r="3914" spans="1:6" ht="13.5">
      <c r="A3914" s="353">
        <v>93113</v>
      </c>
      <c r="B3914" s="357" t="s">
        <v>6720</v>
      </c>
      <c r="C3914" s="357" t="s">
        <v>130</v>
      </c>
      <c r="D3914" s="357" t="s">
        <v>270</v>
      </c>
      <c r="E3914" s="353">
        <v>13.53</v>
      </c>
      <c r="F3914" s="77"/>
    </row>
    <row r="3915" spans="1:6" ht="13.5">
      <c r="A3915" s="353">
        <v>93114</v>
      </c>
      <c r="B3915" s="357" t="s">
        <v>6721</v>
      </c>
      <c r="C3915" s="357" t="s">
        <v>130</v>
      </c>
      <c r="D3915" s="357" t="s">
        <v>270</v>
      </c>
      <c r="E3915" s="353">
        <v>20.85</v>
      </c>
      <c r="F3915" s="77"/>
    </row>
    <row r="3916" spans="1:6" ht="13.5">
      <c r="A3916" s="353">
        <v>93115</v>
      </c>
      <c r="B3916" s="357" t="s">
        <v>6722</v>
      </c>
      <c r="C3916" s="357" t="s">
        <v>130</v>
      </c>
      <c r="D3916" s="357" t="s">
        <v>270</v>
      </c>
      <c r="E3916" s="353">
        <v>47.06</v>
      </c>
      <c r="F3916" s="77"/>
    </row>
    <row r="3917" spans="1:6" ht="13.5">
      <c r="A3917" s="353">
        <v>93116</v>
      </c>
      <c r="B3917" s="357" t="s">
        <v>6723</v>
      </c>
      <c r="C3917" s="357" t="s">
        <v>130</v>
      </c>
      <c r="D3917" s="357" t="s">
        <v>270</v>
      </c>
      <c r="E3917" s="353">
        <v>314.02999999999997</v>
      </c>
      <c r="F3917" s="77"/>
    </row>
    <row r="3918" spans="1:6" ht="13.5">
      <c r="A3918" s="353">
        <v>93117</v>
      </c>
      <c r="B3918" s="357" t="s">
        <v>6724</v>
      </c>
      <c r="C3918" s="357" t="s">
        <v>130</v>
      </c>
      <c r="D3918" s="357" t="s">
        <v>270</v>
      </c>
      <c r="E3918" s="353">
        <v>34.619999999999997</v>
      </c>
      <c r="F3918" s="77"/>
    </row>
    <row r="3919" spans="1:6" ht="13.5">
      <c r="A3919" s="353">
        <v>93118</v>
      </c>
      <c r="B3919" s="357" t="s">
        <v>6725</v>
      </c>
      <c r="C3919" s="357" t="s">
        <v>130</v>
      </c>
      <c r="D3919" s="357" t="s">
        <v>270</v>
      </c>
      <c r="E3919" s="353">
        <v>51.28</v>
      </c>
      <c r="F3919" s="77"/>
    </row>
    <row r="3920" spans="1:6" ht="13.5">
      <c r="A3920" s="353">
        <v>93119</v>
      </c>
      <c r="B3920" s="357" t="s">
        <v>6726</v>
      </c>
      <c r="C3920" s="357" t="s">
        <v>130</v>
      </c>
      <c r="D3920" s="357" t="s">
        <v>270</v>
      </c>
      <c r="E3920" s="353">
        <v>10.33</v>
      </c>
      <c r="F3920" s="77"/>
    </row>
    <row r="3921" spans="1:6" ht="13.5">
      <c r="A3921" s="353">
        <v>93120</v>
      </c>
      <c r="B3921" s="357" t="s">
        <v>6727</v>
      </c>
      <c r="C3921" s="357" t="s">
        <v>130</v>
      </c>
      <c r="D3921" s="357" t="s">
        <v>270</v>
      </c>
      <c r="E3921" s="353">
        <v>15.58</v>
      </c>
      <c r="F3921" s="77"/>
    </row>
    <row r="3922" spans="1:6" ht="13.5">
      <c r="A3922" s="353">
        <v>93121</v>
      </c>
      <c r="B3922" s="357" t="s">
        <v>6728</v>
      </c>
      <c r="C3922" s="357" t="s">
        <v>130</v>
      </c>
      <c r="D3922" s="357" t="s">
        <v>270</v>
      </c>
      <c r="E3922" s="353">
        <v>16.96</v>
      </c>
      <c r="F3922" s="77"/>
    </row>
    <row r="3923" spans="1:6" ht="13.5">
      <c r="A3923" s="353">
        <v>93122</v>
      </c>
      <c r="B3923" s="357" t="s">
        <v>6729</v>
      </c>
      <c r="C3923" s="357" t="s">
        <v>130</v>
      </c>
      <c r="D3923" s="357" t="s">
        <v>270</v>
      </c>
      <c r="E3923" s="353">
        <v>14.95</v>
      </c>
      <c r="F3923" s="77"/>
    </row>
    <row r="3924" spans="1:6" ht="13.5">
      <c r="A3924" s="353">
        <v>93123</v>
      </c>
      <c r="B3924" s="357" t="s">
        <v>6730</v>
      </c>
      <c r="C3924" s="357" t="s">
        <v>130</v>
      </c>
      <c r="D3924" s="357" t="s">
        <v>270</v>
      </c>
      <c r="E3924" s="353">
        <v>32.14</v>
      </c>
      <c r="F3924" s="77"/>
    </row>
    <row r="3925" spans="1:6" ht="13.5">
      <c r="A3925" s="353">
        <v>93124</v>
      </c>
      <c r="B3925" s="357" t="s">
        <v>6731</v>
      </c>
      <c r="C3925" s="357" t="s">
        <v>130</v>
      </c>
      <c r="D3925" s="357" t="s">
        <v>270</v>
      </c>
      <c r="E3925" s="353">
        <v>50.14</v>
      </c>
      <c r="F3925" s="77"/>
    </row>
    <row r="3926" spans="1:6" ht="13.5">
      <c r="A3926" s="353">
        <v>93125</v>
      </c>
      <c r="B3926" s="357" t="s">
        <v>6732</v>
      </c>
      <c r="C3926" s="357" t="s">
        <v>130</v>
      </c>
      <c r="D3926" s="357" t="s">
        <v>270</v>
      </c>
      <c r="E3926" s="353">
        <v>72.7</v>
      </c>
      <c r="F3926" s="77"/>
    </row>
    <row r="3927" spans="1:6" ht="13.5">
      <c r="A3927" s="353">
        <v>93126</v>
      </c>
      <c r="B3927" s="357" t="s">
        <v>6733</v>
      </c>
      <c r="C3927" s="357" t="s">
        <v>130</v>
      </c>
      <c r="D3927" s="357" t="s">
        <v>270</v>
      </c>
      <c r="E3927" s="353">
        <v>159.72999999999999</v>
      </c>
      <c r="F3927" s="77"/>
    </row>
    <row r="3928" spans="1:6" ht="13.5">
      <c r="A3928" s="353">
        <v>93133</v>
      </c>
      <c r="B3928" s="357" t="s">
        <v>6734</v>
      </c>
      <c r="C3928" s="357" t="s">
        <v>130</v>
      </c>
      <c r="D3928" s="357" t="s">
        <v>270</v>
      </c>
      <c r="E3928" s="353">
        <v>12.36</v>
      </c>
      <c r="F3928" s="77"/>
    </row>
    <row r="3929" spans="1:6" ht="13.5">
      <c r="A3929" s="353">
        <v>94465</v>
      </c>
      <c r="B3929" s="357" t="s">
        <v>3553</v>
      </c>
      <c r="C3929" s="357" t="s">
        <v>130</v>
      </c>
      <c r="D3929" s="357" t="s">
        <v>270</v>
      </c>
      <c r="E3929" s="353">
        <v>27.92</v>
      </c>
      <c r="F3929" s="77"/>
    </row>
    <row r="3930" spans="1:6" ht="13.5">
      <c r="A3930" s="353">
        <v>94466</v>
      </c>
      <c r="B3930" s="357" t="s">
        <v>3554</v>
      </c>
      <c r="C3930" s="357" t="s">
        <v>130</v>
      </c>
      <c r="D3930" s="357" t="s">
        <v>270</v>
      </c>
      <c r="E3930" s="353">
        <v>27.93</v>
      </c>
      <c r="F3930" s="77"/>
    </row>
    <row r="3931" spans="1:6" ht="13.5">
      <c r="A3931" s="353">
        <v>94467</v>
      </c>
      <c r="B3931" s="357" t="s">
        <v>3555</v>
      </c>
      <c r="C3931" s="357" t="s">
        <v>130</v>
      </c>
      <c r="D3931" s="357" t="s">
        <v>270</v>
      </c>
      <c r="E3931" s="353">
        <v>41.08</v>
      </c>
      <c r="F3931" s="77"/>
    </row>
    <row r="3932" spans="1:6" ht="13.5">
      <c r="A3932" s="353">
        <v>94468</v>
      </c>
      <c r="B3932" s="357" t="s">
        <v>3556</v>
      </c>
      <c r="C3932" s="357" t="s">
        <v>130</v>
      </c>
      <c r="D3932" s="357" t="s">
        <v>270</v>
      </c>
      <c r="E3932" s="353">
        <v>36.409999999999997</v>
      </c>
      <c r="F3932" s="77"/>
    </row>
    <row r="3933" spans="1:6" ht="13.5">
      <c r="A3933" s="353">
        <v>94469</v>
      </c>
      <c r="B3933" s="357" t="s">
        <v>3557</v>
      </c>
      <c r="C3933" s="357" t="s">
        <v>130</v>
      </c>
      <c r="D3933" s="357" t="s">
        <v>270</v>
      </c>
      <c r="E3933" s="353">
        <v>58.89</v>
      </c>
      <c r="F3933" s="77"/>
    </row>
    <row r="3934" spans="1:6" ht="13.5">
      <c r="A3934" s="353">
        <v>94470</v>
      </c>
      <c r="B3934" s="357" t="s">
        <v>3558</v>
      </c>
      <c r="C3934" s="357" t="s">
        <v>130</v>
      </c>
      <c r="D3934" s="357" t="s">
        <v>270</v>
      </c>
      <c r="E3934" s="353">
        <v>54.73</v>
      </c>
      <c r="F3934" s="77"/>
    </row>
    <row r="3935" spans="1:6" ht="13.5">
      <c r="A3935" s="353">
        <v>94471</v>
      </c>
      <c r="B3935" s="357" t="s">
        <v>3559</v>
      </c>
      <c r="C3935" s="357" t="s">
        <v>130</v>
      </c>
      <c r="D3935" s="357" t="s">
        <v>270</v>
      </c>
      <c r="E3935" s="353">
        <v>40.479999999999997</v>
      </c>
      <c r="F3935" s="77"/>
    </row>
    <row r="3936" spans="1:6" ht="13.5">
      <c r="A3936" s="353">
        <v>94472</v>
      </c>
      <c r="B3936" s="357" t="s">
        <v>3560</v>
      </c>
      <c r="C3936" s="357" t="s">
        <v>130</v>
      </c>
      <c r="D3936" s="357" t="s">
        <v>270</v>
      </c>
      <c r="E3936" s="353">
        <v>41.52</v>
      </c>
      <c r="F3936" s="77"/>
    </row>
    <row r="3937" spans="1:6" ht="13.5">
      <c r="A3937" s="353">
        <v>94473</v>
      </c>
      <c r="B3937" s="357" t="s">
        <v>3561</v>
      </c>
      <c r="C3937" s="357" t="s">
        <v>130</v>
      </c>
      <c r="D3937" s="357" t="s">
        <v>270</v>
      </c>
      <c r="E3937" s="353">
        <v>59.08</v>
      </c>
      <c r="F3937" s="77"/>
    </row>
    <row r="3938" spans="1:6" ht="13.5">
      <c r="A3938" s="353">
        <v>94474</v>
      </c>
      <c r="B3938" s="357" t="s">
        <v>3562</v>
      </c>
      <c r="C3938" s="357" t="s">
        <v>130</v>
      </c>
      <c r="D3938" s="357" t="s">
        <v>270</v>
      </c>
      <c r="E3938" s="353">
        <v>63.65</v>
      </c>
      <c r="F3938" s="77"/>
    </row>
    <row r="3939" spans="1:6" ht="13.5">
      <c r="A3939" s="353">
        <v>94475</v>
      </c>
      <c r="B3939" s="357" t="s">
        <v>3563</v>
      </c>
      <c r="C3939" s="357" t="s">
        <v>130</v>
      </c>
      <c r="D3939" s="357" t="s">
        <v>270</v>
      </c>
      <c r="E3939" s="353">
        <v>80.47</v>
      </c>
      <c r="F3939" s="77"/>
    </row>
    <row r="3940" spans="1:6" ht="13.5">
      <c r="A3940" s="353">
        <v>94476</v>
      </c>
      <c r="B3940" s="357" t="s">
        <v>3564</v>
      </c>
      <c r="C3940" s="357" t="s">
        <v>130</v>
      </c>
      <c r="D3940" s="357" t="s">
        <v>270</v>
      </c>
      <c r="E3940" s="353">
        <v>89.28</v>
      </c>
      <c r="F3940" s="77"/>
    </row>
    <row r="3941" spans="1:6" ht="13.5">
      <c r="A3941" s="353">
        <v>94477</v>
      </c>
      <c r="B3941" s="357" t="s">
        <v>3565</v>
      </c>
      <c r="C3941" s="357" t="s">
        <v>130</v>
      </c>
      <c r="D3941" s="357" t="s">
        <v>270</v>
      </c>
      <c r="E3941" s="353">
        <v>53.87</v>
      </c>
      <c r="F3941" s="77"/>
    </row>
    <row r="3942" spans="1:6" ht="13.5">
      <c r="A3942" s="353">
        <v>94478</v>
      </c>
      <c r="B3942" s="357" t="s">
        <v>3566</v>
      </c>
      <c r="C3942" s="357" t="s">
        <v>130</v>
      </c>
      <c r="D3942" s="357" t="s">
        <v>270</v>
      </c>
      <c r="E3942" s="353">
        <v>80.989999999999995</v>
      </c>
      <c r="F3942" s="77"/>
    </row>
    <row r="3943" spans="1:6" ht="13.5">
      <c r="A3943" s="353">
        <v>94479</v>
      </c>
      <c r="B3943" s="357" t="s">
        <v>3567</v>
      </c>
      <c r="C3943" s="357" t="s">
        <v>130</v>
      </c>
      <c r="D3943" s="357" t="s">
        <v>270</v>
      </c>
      <c r="E3943" s="353">
        <v>106.37</v>
      </c>
      <c r="F3943" s="77"/>
    </row>
    <row r="3944" spans="1:6" ht="13.5">
      <c r="A3944" s="353">
        <v>94606</v>
      </c>
      <c r="B3944" s="357" t="s">
        <v>6735</v>
      </c>
      <c r="C3944" s="357" t="s">
        <v>130</v>
      </c>
      <c r="D3944" s="357" t="s">
        <v>270</v>
      </c>
      <c r="E3944" s="353">
        <v>46.31</v>
      </c>
      <c r="F3944" s="77"/>
    </row>
    <row r="3945" spans="1:6" ht="13.5">
      <c r="A3945" s="353">
        <v>94608</v>
      </c>
      <c r="B3945" s="357" t="s">
        <v>6736</v>
      </c>
      <c r="C3945" s="357" t="s">
        <v>130</v>
      </c>
      <c r="D3945" s="357" t="s">
        <v>270</v>
      </c>
      <c r="E3945" s="353">
        <v>108.62</v>
      </c>
      <c r="F3945" s="77"/>
    </row>
    <row r="3946" spans="1:6" ht="13.5">
      <c r="A3946" s="353">
        <v>94610</v>
      </c>
      <c r="B3946" s="357" t="s">
        <v>6737</v>
      </c>
      <c r="C3946" s="357" t="s">
        <v>130</v>
      </c>
      <c r="D3946" s="357" t="s">
        <v>270</v>
      </c>
      <c r="E3946" s="353">
        <v>159.94</v>
      </c>
      <c r="F3946" s="77"/>
    </row>
    <row r="3947" spans="1:6" ht="13.5">
      <c r="A3947" s="353">
        <v>94612</v>
      </c>
      <c r="B3947" s="357" t="s">
        <v>6738</v>
      </c>
      <c r="C3947" s="357" t="s">
        <v>130</v>
      </c>
      <c r="D3947" s="357" t="s">
        <v>270</v>
      </c>
      <c r="E3947" s="353">
        <v>222.84</v>
      </c>
      <c r="F3947" s="77"/>
    </row>
    <row r="3948" spans="1:6" ht="13.5">
      <c r="A3948" s="353">
        <v>94614</v>
      </c>
      <c r="B3948" s="357" t="s">
        <v>6739</v>
      </c>
      <c r="C3948" s="357" t="s">
        <v>130</v>
      </c>
      <c r="D3948" s="357" t="s">
        <v>270</v>
      </c>
      <c r="E3948" s="353">
        <v>77.650000000000006</v>
      </c>
      <c r="F3948" s="77"/>
    </row>
    <row r="3949" spans="1:6" ht="13.5">
      <c r="A3949" s="353">
        <v>94615</v>
      </c>
      <c r="B3949" s="357" t="s">
        <v>6740</v>
      </c>
      <c r="C3949" s="357" t="s">
        <v>130</v>
      </c>
      <c r="D3949" s="357" t="s">
        <v>270</v>
      </c>
      <c r="E3949" s="353">
        <v>87.43</v>
      </c>
      <c r="F3949" s="77"/>
    </row>
    <row r="3950" spans="1:6" ht="13.5">
      <c r="A3950" s="353">
        <v>94616</v>
      </c>
      <c r="B3950" s="357" t="s">
        <v>6741</v>
      </c>
      <c r="C3950" s="357" t="s">
        <v>130</v>
      </c>
      <c r="D3950" s="357" t="s">
        <v>270</v>
      </c>
      <c r="E3950" s="353">
        <v>206.21</v>
      </c>
      <c r="F3950" s="77"/>
    </row>
    <row r="3951" spans="1:6" ht="13.5">
      <c r="A3951" s="353">
        <v>94617</v>
      </c>
      <c r="B3951" s="357" t="s">
        <v>6742</v>
      </c>
      <c r="C3951" s="357" t="s">
        <v>130</v>
      </c>
      <c r="D3951" s="357" t="s">
        <v>270</v>
      </c>
      <c r="E3951" s="353">
        <v>172.2</v>
      </c>
      <c r="F3951" s="77"/>
    </row>
    <row r="3952" spans="1:6" ht="13.5">
      <c r="A3952" s="353">
        <v>94618</v>
      </c>
      <c r="B3952" s="357" t="s">
        <v>6743</v>
      </c>
      <c r="C3952" s="357" t="s">
        <v>130</v>
      </c>
      <c r="D3952" s="357" t="s">
        <v>270</v>
      </c>
      <c r="E3952" s="353">
        <v>203.07</v>
      </c>
      <c r="F3952" s="77"/>
    </row>
    <row r="3953" spans="1:6" ht="13.5">
      <c r="A3953" s="353">
        <v>94620</v>
      </c>
      <c r="B3953" s="357" t="s">
        <v>6744</v>
      </c>
      <c r="C3953" s="357" t="s">
        <v>130</v>
      </c>
      <c r="D3953" s="357" t="s">
        <v>270</v>
      </c>
      <c r="E3953" s="353">
        <v>457.48</v>
      </c>
      <c r="F3953" s="77"/>
    </row>
    <row r="3954" spans="1:6" ht="13.5">
      <c r="A3954" s="353">
        <v>94622</v>
      </c>
      <c r="B3954" s="357" t="s">
        <v>6745</v>
      </c>
      <c r="C3954" s="357" t="s">
        <v>130</v>
      </c>
      <c r="D3954" s="357" t="s">
        <v>270</v>
      </c>
      <c r="E3954" s="353">
        <v>112.9</v>
      </c>
      <c r="F3954" s="77"/>
    </row>
    <row r="3955" spans="1:6" ht="13.5">
      <c r="A3955" s="353">
        <v>94623</v>
      </c>
      <c r="B3955" s="357" t="s">
        <v>6746</v>
      </c>
      <c r="C3955" s="357" t="s">
        <v>130</v>
      </c>
      <c r="D3955" s="357" t="s">
        <v>270</v>
      </c>
      <c r="E3955" s="353">
        <v>255.89</v>
      </c>
      <c r="F3955" s="77"/>
    </row>
    <row r="3956" spans="1:6" ht="13.5">
      <c r="A3956" s="353">
        <v>94624</v>
      </c>
      <c r="B3956" s="357" t="s">
        <v>6747</v>
      </c>
      <c r="C3956" s="357" t="s">
        <v>130</v>
      </c>
      <c r="D3956" s="357" t="s">
        <v>270</v>
      </c>
      <c r="E3956" s="353">
        <v>386.33</v>
      </c>
      <c r="F3956" s="77"/>
    </row>
    <row r="3957" spans="1:6" ht="13.5">
      <c r="A3957" s="353">
        <v>94625</v>
      </c>
      <c r="B3957" s="357" t="s">
        <v>6748</v>
      </c>
      <c r="C3957" s="357" t="s">
        <v>130</v>
      </c>
      <c r="D3957" s="357" t="s">
        <v>270</v>
      </c>
      <c r="E3957" s="353">
        <v>795.52</v>
      </c>
      <c r="F3957" s="77"/>
    </row>
    <row r="3958" spans="1:6" ht="13.5">
      <c r="A3958" s="353">
        <v>94656</v>
      </c>
      <c r="B3958" s="357" t="s">
        <v>3568</v>
      </c>
      <c r="C3958" s="357" t="s">
        <v>130</v>
      </c>
      <c r="D3958" s="357" t="s">
        <v>350</v>
      </c>
      <c r="E3958" s="353">
        <v>4.0199999999999996</v>
      </c>
      <c r="F3958" s="77"/>
    </row>
    <row r="3959" spans="1:6" ht="13.5">
      <c r="A3959" s="353">
        <v>94657</v>
      </c>
      <c r="B3959" s="357" t="s">
        <v>3569</v>
      </c>
      <c r="C3959" s="357" t="s">
        <v>130</v>
      </c>
      <c r="D3959" s="357" t="s">
        <v>350</v>
      </c>
      <c r="E3959" s="353">
        <v>3.96</v>
      </c>
      <c r="F3959" s="77"/>
    </row>
    <row r="3960" spans="1:6" ht="13.5">
      <c r="A3960" s="353">
        <v>94658</v>
      </c>
      <c r="B3960" s="357" t="s">
        <v>3570</v>
      </c>
      <c r="C3960" s="357" t="s">
        <v>130</v>
      </c>
      <c r="D3960" s="357" t="s">
        <v>350</v>
      </c>
      <c r="E3960" s="353">
        <v>4.6500000000000004</v>
      </c>
      <c r="F3960" s="77"/>
    </row>
    <row r="3961" spans="1:6" ht="13.5">
      <c r="A3961" s="353">
        <v>94659</v>
      </c>
      <c r="B3961" s="357" t="s">
        <v>3571</v>
      </c>
      <c r="C3961" s="357" t="s">
        <v>130</v>
      </c>
      <c r="D3961" s="357" t="s">
        <v>350</v>
      </c>
      <c r="E3961" s="353">
        <v>4.72</v>
      </c>
      <c r="F3961" s="77"/>
    </row>
    <row r="3962" spans="1:6" ht="13.5">
      <c r="A3962" s="353">
        <v>94660</v>
      </c>
      <c r="B3962" s="357" t="s">
        <v>3572</v>
      </c>
      <c r="C3962" s="357" t="s">
        <v>130</v>
      </c>
      <c r="D3962" s="357" t="s">
        <v>350</v>
      </c>
      <c r="E3962" s="353">
        <v>7.5</v>
      </c>
      <c r="F3962" s="77"/>
    </row>
    <row r="3963" spans="1:6" ht="13.5">
      <c r="A3963" s="353">
        <v>94661</v>
      </c>
      <c r="B3963" s="357" t="s">
        <v>3573</v>
      </c>
      <c r="C3963" s="357" t="s">
        <v>130</v>
      </c>
      <c r="D3963" s="357" t="s">
        <v>350</v>
      </c>
      <c r="E3963" s="353">
        <v>7.79</v>
      </c>
      <c r="F3963" s="77"/>
    </row>
    <row r="3964" spans="1:6" ht="13.5">
      <c r="A3964" s="353">
        <v>94662</v>
      </c>
      <c r="B3964" s="357" t="s">
        <v>3574</v>
      </c>
      <c r="C3964" s="357" t="s">
        <v>130</v>
      </c>
      <c r="D3964" s="357" t="s">
        <v>350</v>
      </c>
      <c r="E3964" s="353">
        <v>8.1300000000000008</v>
      </c>
      <c r="F3964" s="77"/>
    </row>
    <row r="3965" spans="1:6" ht="13.5">
      <c r="A3965" s="353">
        <v>94663</v>
      </c>
      <c r="B3965" s="357" t="s">
        <v>3575</v>
      </c>
      <c r="C3965" s="357" t="s">
        <v>130</v>
      </c>
      <c r="D3965" s="357" t="s">
        <v>350</v>
      </c>
      <c r="E3965" s="353">
        <v>8.25</v>
      </c>
      <c r="F3965" s="77"/>
    </row>
    <row r="3966" spans="1:6" ht="13.5">
      <c r="A3966" s="353">
        <v>94664</v>
      </c>
      <c r="B3966" s="357" t="s">
        <v>3576</v>
      </c>
      <c r="C3966" s="357" t="s">
        <v>130</v>
      </c>
      <c r="D3966" s="357" t="s">
        <v>350</v>
      </c>
      <c r="E3966" s="353">
        <v>17.2</v>
      </c>
      <c r="F3966" s="77"/>
    </row>
    <row r="3967" spans="1:6" ht="13.5">
      <c r="A3967" s="353">
        <v>94665</v>
      </c>
      <c r="B3967" s="357" t="s">
        <v>3577</v>
      </c>
      <c r="C3967" s="357" t="s">
        <v>130</v>
      </c>
      <c r="D3967" s="357" t="s">
        <v>350</v>
      </c>
      <c r="E3967" s="353">
        <v>17.190000000000001</v>
      </c>
      <c r="F3967" s="77"/>
    </row>
    <row r="3968" spans="1:6" ht="13.5">
      <c r="A3968" s="353">
        <v>94666</v>
      </c>
      <c r="B3968" s="357" t="s">
        <v>3578</v>
      </c>
      <c r="C3968" s="357" t="s">
        <v>130</v>
      </c>
      <c r="D3968" s="357" t="s">
        <v>350</v>
      </c>
      <c r="E3968" s="353">
        <v>20.83</v>
      </c>
      <c r="F3968" s="77"/>
    </row>
    <row r="3969" spans="1:6" ht="13.5">
      <c r="A3969" s="353">
        <v>94667</v>
      </c>
      <c r="B3969" s="357" t="s">
        <v>3579</v>
      </c>
      <c r="C3969" s="357" t="s">
        <v>130</v>
      </c>
      <c r="D3969" s="357" t="s">
        <v>350</v>
      </c>
      <c r="E3969" s="353">
        <v>23.09</v>
      </c>
      <c r="F3969" s="77"/>
    </row>
    <row r="3970" spans="1:6" ht="13.5">
      <c r="A3970" s="353">
        <v>94668</v>
      </c>
      <c r="B3970" s="357" t="s">
        <v>3580</v>
      </c>
      <c r="C3970" s="357" t="s">
        <v>130</v>
      </c>
      <c r="D3970" s="357" t="s">
        <v>350</v>
      </c>
      <c r="E3970" s="353">
        <v>35.6</v>
      </c>
      <c r="F3970" s="77"/>
    </row>
    <row r="3971" spans="1:6" ht="13.5">
      <c r="A3971" s="353">
        <v>94669</v>
      </c>
      <c r="B3971" s="357" t="s">
        <v>3581</v>
      </c>
      <c r="C3971" s="357" t="s">
        <v>130</v>
      </c>
      <c r="D3971" s="357" t="s">
        <v>350</v>
      </c>
      <c r="E3971" s="353">
        <v>48.28</v>
      </c>
      <c r="F3971" s="77"/>
    </row>
    <row r="3972" spans="1:6" ht="13.5">
      <c r="A3972" s="353">
        <v>94670</v>
      </c>
      <c r="B3972" s="357" t="s">
        <v>3582</v>
      </c>
      <c r="C3972" s="357" t="s">
        <v>130</v>
      </c>
      <c r="D3972" s="357" t="s">
        <v>350</v>
      </c>
      <c r="E3972" s="353">
        <v>46.88</v>
      </c>
      <c r="F3972" s="77"/>
    </row>
    <row r="3973" spans="1:6" ht="13.5">
      <c r="A3973" s="353">
        <v>94671</v>
      </c>
      <c r="B3973" s="357" t="s">
        <v>3583</v>
      </c>
      <c r="C3973" s="357" t="s">
        <v>130</v>
      </c>
      <c r="D3973" s="357" t="s">
        <v>350</v>
      </c>
      <c r="E3973" s="353">
        <v>68.010000000000005</v>
      </c>
      <c r="F3973" s="77"/>
    </row>
    <row r="3974" spans="1:6" ht="13.5">
      <c r="A3974" s="353">
        <v>94672</v>
      </c>
      <c r="B3974" s="357" t="s">
        <v>3584</v>
      </c>
      <c r="C3974" s="357" t="s">
        <v>130</v>
      </c>
      <c r="D3974" s="357" t="s">
        <v>350</v>
      </c>
      <c r="E3974" s="353">
        <v>7</v>
      </c>
      <c r="F3974" s="77"/>
    </row>
    <row r="3975" spans="1:6" ht="13.5">
      <c r="A3975" s="353">
        <v>94673</v>
      </c>
      <c r="B3975" s="357" t="s">
        <v>3585</v>
      </c>
      <c r="C3975" s="357" t="s">
        <v>130</v>
      </c>
      <c r="D3975" s="357" t="s">
        <v>350</v>
      </c>
      <c r="E3975" s="353">
        <v>6.83</v>
      </c>
      <c r="F3975" s="77"/>
    </row>
    <row r="3976" spans="1:6" ht="13.5">
      <c r="A3976" s="353">
        <v>94674</v>
      </c>
      <c r="B3976" s="357" t="s">
        <v>3586</v>
      </c>
      <c r="C3976" s="357" t="s">
        <v>130</v>
      </c>
      <c r="D3976" s="357" t="s">
        <v>350</v>
      </c>
      <c r="E3976" s="353">
        <v>6.24</v>
      </c>
      <c r="F3976" s="77"/>
    </row>
    <row r="3977" spans="1:6" ht="13.5">
      <c r="A3977" s="353">
        <v>94675</v>
      </c>
      <c r="B3977" s="357" t="s">
        <v>3587</v>
      </c>
      <c r="C3977" s="357" t="s">
        <v>130</v>
      </c>
      <c r="D3977" s="357" t="s">
        <v>350</v>
      </c>
      <c r="E3977" s="353">
        <v>9.43</v>
      </c>
      <c r="F3977" s="77"/>
    </row>
    <row r="3978" spans="1:6" ht="13.5">
      <c r="A3978" s="353">
        <v>94676</v>
      </c>
      <c r="B3978" s="357" t="s">
        <v>3588</v>
      </c>
      <c r="C3978" s="357" t="s">
        <v>130</v>
      </c>
      <c r="D3978" s="357" t="s">
        <v>350</v>
      </c>
      <c r="E3978" s="353">
        <v>10.57</v>
      </c>
      <c r="F3978" s="77"/>
    </row>
    <row r="3979" spans="1:6" ht="13.5">
      <c r="A3979" s="353">
        <v>94677</v>
      </c>
      <c r="B3979" s="357" t="s">
        <v>3589</v>
      </c>
      <c r="C3979" s="357" t="s">
        <v>130</v>
      </c>
      <c r="D3979" s="357" t="s">
        <v>350</v>
      </c>
      <c r="E3979" s="353">
        <v>15.37</v>
      </c>
      <c r="F3979" s="77"/>
    </row>
    <row r="3980" spans="1:6" ht="13.5">
      <c r="A3980" s="353">
        <v>94678</v>
      </c>
      <c r="B3980" s="357" t="s">
        <v>3590</v>
      </c>
      <c r="C3980" s="357" t="s">
        <v>130</v>
      </c>
      <c r="D3980" s="357" t="s">
        <v>350</v>
      </c>
      <c r="E3980" s="353">
        <v>10.85</v>
      </c>
      <c r="F3980" s="77"/>
    </row>
    <row r="3981" spans="1:6" ht="13.5">
      <c r="A3981" s="353">
        <v>94679</v>
      </c>
      <c r="B3981" s="357" t="s">
        <v>3591</v>
      </c>
      <c r="C3981" s="357" t="s">
        <v>130</v>
      </c>
      <c r="D3981" s="357" t="s">
        <v>350</v>
      </c>
      <c r="E3981" s="353">
        <v>17.18</v>
      </c>
      <c r="F3981" s="77"/>
    </row>
    <row r="3982" spans="1:6" ht="13.5">
      <c r="A3982" s="353">
        <v>94680</v>
      </c>
      <c r="B3982" s="357" t="s">
        <v>3592</v>
      </c>
      <c r="C3982" s="357" t="s">
        <v>130</v>
      </c>
      <c r="D3982" s="357" t="s">
        <v>350</v>
      </c>
      <c r="E3982" s="353">
        <v>28.52</v>
      </c>
      <c r="F3982" s="77"/>
    </row>
    <row r="3983" spans="1:6" ht="13.5">
      <c r="A3983" s="353">
        <v>94681</v>
      </c>
      <c r="B3983" s="357" t="s">
        <v>3593</v>
      </c>
      <c r="C3983" s="357" t="s">
        <v>130</v>
      </c>
      <c r="D3983" s="357" t="s">
        <v>350</v>
      </c>
      <c r="E3983" s="353">
        <v>37.19</v>
      </c>
      <c r="F3983" s="77"/>
    </row>
    <row r="3984" spans="1:6" ht="13.5">
      <c r="A3984" s="353">
        <v>94682</v>
      </c>
      <c r="B3984" s="357" t="s">
        <v>3594</v>
      </c>
      <c r="C3984" s="357" t="s">
        <v>130</v>
      </c>
      <c r="D3984" s="357" t="s">
        <v>350</v>
      </c>
      <c r="E3984" s="353">
        <v>73.13</v>
      </c>
      <c r="F3984" s="77"/>
    </row>
    <row r="3985" spans="1:6" ht="13.5">
      <c r="A3985" s="353">
        <v>94683</v>
      </c>
      <c r="B3985" s="357" t="s">
        <v>3595</v>
      </c>
      <c r="C3985" s="357" t="s">
        <v>130</v>
      </c>
      <c r="D3985" s="357" t="s">
        <v>350</v>
      </c>
      <c r="E3985" s="353">
        <v>47.67</v>
      </c>
      <c r="F3985" s="77"/>
    </row>
    <row r="3986" spans="1:6" ht="13.5">
      <c r="A3986" s="353">
        <v>94684</v>
      </c>
      <c r="B3986" s="357" t="s">
        <v>3596</v>
      </c>
      <c r="C3986" s="357" t="s">
        <v>130</v>
      </c>
      <c r="D3986" s="357" t="s">
        <v>350</v>
      </c>
      <c r="E3986" s="353">
        <v>94.01</v>
      </c>
      <c r="F3986" s="77"/>
    </row>
    <row r="3987" spans="1:6" ht="13.5">
      <c r="A3987" s="353">
        <v>94685</v>
      </c>
      <c r="B3987" s="357" t="s">
        <v>3597</v>
      </c>
      <c r="C3987" s="357" t="s">
        <v>130</v>
      </c>
      <c r="D3987" s="357" t="s">
        <v>350</v>
      </c>
      <c r="E3987" s="353">
        <v>72.819999999999993</v>
      </c>
      <c r="F3987" s="77"/>
    </row>
    <row r="3988" spans="1:6" ht="13.5">
      <c r="A3988" s="353">
        <v>94686</v>
      </c>
      <c r="B3988" s="357" t="s">
        <v>3598</v>
      </c>
      <c r="C3988" s="357" t="s">
        <v>130</v>
      </c>
      <c r="D3988" s="357" t="s">
        <v>350</v>
      </c>
      <c r="E3988" s="353">
        <v>173.89</v>
      </c>
      <c r="F3988" s="77"/>
    </row>
    <row r="3989" spans="1:6" ht="13.5">
      <c r="A3989" s="353">
        <v>94687</v>
      </c>
      <c r="B3989" s="357" t="s">
        <v>3599</v>
      </c>
      <c r="C3989" s="357" t="s">
        <v>130</v>
      </c>
      <c r="D3989" s="357" t="s">
        <v>350</v>
      </c>
      <c r="E3989" s="353">
        <v>141.94999999999999</v>
      </c>
      <c r="F3989" s="77"/>
    </row>
    <row r="3990" spans="1:6" ht="13.5">
      <c r="A3990" s="353">
        <v>94688</v>
      </c>
      <c r="B3990" s="357" t="s">
        <v>3600</v>
      </c>
      <c r="C3990" s="357" t="s">
        <v>130</v>
      </c>
      <c r="D3990" s="357" t="s">
        <v>350</v>
      </c>
      <c r="E3990" s="353">
        <v>7.29</v>
      </c>
      <c r="F3990" s="77"/>
    </row>
    <row r="3991" spans="1:6" ht="13.5">
      <c r="A3991" s="353">
        <v>94689</v>
      </c>
      <c r="B3991" s="357" t="s">
        <v>3601</v>
      </c>
      <c r="C3991" s="357" t="s">
        <v>130</v>
      </c>
      <c r="D3991" s="357" t="s">
        <v>350</v>
      </c>
      <c r="E3991" s="353">
        <v>9.59</v>
      </c>
      <c r="F3991" s="77"/>
    </row>
    <row r="3992" spans="1:6" ht="13.5">
      <c r="A3992" s="353">
        <v>94690</v>
      </c>
      <c r="B3992" s="357" t="s">
        <v>3602</v>
      </c>
      <c r="C3992" s="357" t="s">
        <v>130</v>
      </c>
      <c r="D3992" s="357" t="s">
        <v>350</v>
      </c>
      <c r="E3992" s="353">
        <v>9.2200000000000006</v>
      </c>
      <c r="F3992" s="77"/>
    </row>
    <row r="3993" spans="1:6" ht="13.5">
      <c r="A3993" s="353">
        <v>94691</v>
      </c>
      <c r="B3993" s="357" t="s">
        <v>3603</v>
      </c>
      <c r="C3993" s="357" t="s">
        <v>130</v>
      </c>
      <c r="D3993" s="357" t="s">
        <v>350</v>
      </c>
      <c r="E3993" s="353">
        <v>10.55</v>
      </c>
      <c r="F3993" s="77"/>
    </row>
    <row r="3994" spans="1:6" ht="13.5">
      <c r="A3994" s="353">
        <v>94692</v>
      </c>
      <c r="B3994" s="357" t="s">
        <v>3604</v>
      </c>
      <c r="C3994" s="357" t="s">
        <v>130</v>
      </c>
      <c r="D3994" s="357" t="s">
        <v>350</v>
      </c>
      <c r="E3994" s="353">
        <v>15.71</v>
      </c>
      <c r="F3994" s="77"/>
    </row>
    <row r="3995" spans="1:6" ht="13.5">
      <c r="A3995" s="353">
        <v>94693</v>
      </c>
      <c r="B3995" s="357" t="s">
        <v>3605</v>
      </c>
      <c r="C3995" s="357" t="s">
        <v>130</v>
      </c>
      <c r="D3995" s="357" t="s">
        <v>350</v>
      </c>
      <c r="E3995" s="353">
        <v>16.38</v>
      </c>
      <c r="F3995" s="77"/>
    </row>
    <row r="3996" spans="1:6" ht="13.5">
      <c r="A3996" s="353">
        <v>94694</v>
      </c>
      <c r="B3996" s="357" t="s">
        <v>3606</v>
      </c>
      <c r="C3996" s="357" t="s">
        <v>130</v>
      </c>
      <c r="D3996" s="357" t="s">
        <v>350</v>
      </c>
      <c r="E3996" s="353">
        <v>16.420000000000002</v>
      </c>
      <c r="F3996" s="77"/>
    </row>
    <row r="3997" spans="1:6" ht="13.5">
      <c r="A3997" s="353">
        <v>94695</v>
      </c>
      <c r="B3997" s="357" t="s">
        <v>3607</v>
      </c>
      <c r="C3997" s="357" t="s">
        <v>130</v>
      </c>
      <c r="D3997" s="357" t="s">
        <v>350</v>
      </c>
      <c r="E3997" s="353">
        <v>21.59</v>
      </c>
      <c r="F3997" s="77"/>
    </row>
    <row r="3998" spans="1:6" ht="13.5">
      <c r="A3998" s="353">
        <v>94696</v>
      </c>
      <c r="B3998" s="357" t="s">
        <v>3608</v>
      </c>
      <c r="C3998" s="357" t="s">
        <v>130</v>
      </c>
      <c r="D3998" s="357" t="s">
        <v>350</v>
      </c>
      <c r="E3998" s="353">
        <v>37.020000000000003</v>
      </c>
      <c r="F3998" s="77"/>
    </row>
    <row r="3999" spans="1:6" ht="13.5">
      <c r="A3999" s="353">
        <v>94697</v>
      </c>
      <c r="B3999" s="357" t="s">
        <v>3609</v>
      </c>
      <c r="C3999" s="357" t="s">
        <v>130</v>
      </c>
      <c r="D3999" s="357" t="s">
        <v>350</v>
      </c>
      <c r="E3999" s="353">
        <v>57.05</v>
      </c>
      <c r="F3999" s="77"/>
    </row>
    <row r="4000" spans="1:6" ht="13.5">
      <c r="A4000" s="353">
        <v>94698</v>
      </c>
      <c r="B4000" s="357" t="s">
        <v>3610</v>
      </c>
      <c r="C4000" s="357" t="s">
        <v>130</v>
      </c>
      <c r="D4000" s="357" t="s">
        <v>350</v>
      </c>
      <c r="E4000" s="353">
        <v>50.01</v>
      </c>
      <c r="F4000" s="77"/>
    </row>
    <row r="4001" spans="1:6" ht="13.5">
      <c r="A4001" s="353">
        <v>94699</v>
      </c>
      <c r="B4001" s="357" t="s">
        <v>3611</v>
      </c>
      <c r="C4001" s="357" t="s">
        <v>130</v>
      </c>
      <c r="D4001" s="357" t="s">
        <v>350</v>
      </c>
      <c r="E4001" s="353">
        <v>96.03</v>
      </c>
      <c r="F4001" s="77"/>
    </row>
    <row r="4002" spans="1:6" ht="13.5">
      <c r="A4002" s="353">
        <v>94700</v>
      </c>
      <c r="B4002" s="357" t="s">
        <v>3612</v>
      </c>
      <c r="C4002" s="357" t="s">
        <v>130</v>
      </c>
      <c r="D4002" s="357" t="s">
        <v>350</v>
      </c>
      <c r="E4002" s="353">
        <v>81.61</v>
      </c>
      <c r="F4002" s="77"/>
    </row>
    <row r="4003" spans="1:6" ht="13.5">
      <c r="A4003" s="353">
        <v>94701</v>
      </c>
      <c r="B4003" s="357" t="s">
        <v>3613</v>
      </c>
      <c r="C4003" s="357" t="s">
        <v>130</v>
      </c>
      <c r="D4003" s="357" t="s">
        <v>350</v>
      </c>
      <c r="E4003" s="353">
        <v>141.75</v>
      </c>
      <c r="F4003" s="77"/>
    </row>
    <row r="4004" spans="1:6" ht="13.5">
      <c r="A4004" s="353">
        <v>94702</v>
      </c>
      <c r="B4004" s="357" t="s">
        <v>3614</v>
      </c>
      <c r="C4004" s="357" t="s">
        <v>130</v>
      </c>
      <c r="D4004" s="357" t="s">
        <v>350</v>
      </c>
      <c r="E4004" s="353">
        <v>134.38</v>
      </c>
      <c r="F4004" s="77"/>
    </row>
    <row r="4005" spans="1:6" ht="13.5">
      <c r="A4005" s="353">
        <v>94703</v>
      </c>
      <c r="B4005" s="357" t="s">
        <v>3615</v>
      </c>
      <c r="C4005" s="357" t="s">
        <v>130</v>
      </c>
      <c r="D4005" s="357" t="s">
        <v>350</v>
      </c>
      <c r="E4005" s="353">
        <v>12.83</v>
      </c>
      <c r="F4005" s="77"/>
    </row>
    <row r="4006" spans="1:6" ht="13.5">
      <c r="A4006" s="353">
        <v>94704</v>
      </c>
      <c r="B4006" s="357" t="s">
        <v>3616</v>
      </c>
      <c r="C4006" s="357" t="s">
        <v>130</v>
      </c>
      <c r="D4006" s="357" t="s">
        <v>350</v>
      </c>
      <c r="E4006" s="353">
        <v>15.05</v>
      </c>
      <c r="F4006" s="77"/>
    </row>
    <row r="4007" spans="1:6" ht="13.5">
      <c r="A4007" s="353">
        <v>94705</v>
      </c>
      <c r="B4007" s="357" t="s">
        <v>3617</v>
      </c>
      <c r="C4007" s="357" t="s">
        <v>130</v>
      </c>
      <c r="D4007" s="357" t="s">
        <v>350</v>
      </c>
      <c r="E4007" s="353">
        <v>18.39</v>
      </c>
      <c r="F4007" s="77"/>
    </row>
    <row r="4008" spans="1:6" ht="13.5">
      <c r="A4008" s="353">
        <v>94706</v>
      </c>
      <c r="B4008" s="357" t="s">
        <v>3618</v>
      </c>
      <c r="C4008" s="357" t="s">
        <v>130</v>
      </c>
      <c r="D4008" s="357" t="s">
        <v>350</v>
      </c>
      <c r="E4008" s="353">
        <v>25.67</v>
      </c>
      <c r="F4008" s="77"/>
    </row>
    <row r="4009" spans="1:6" ht="13.5">
      <c r="A4009" s="353">
        <v>94707</v>
      </c>
      <c r="B4009" s="357" t="s">
        <v>3619</v>
      </c>
      <c r="C4009" s="357" t="s">
        <v>130</v>
      </c>
      <c r="D4009" s="357" t="s">
        <v>350</v>
      </c>
      <c r="E4009" s="353">
        <v>31.88</v>
      </c>
      <c r="F4009" s="77"/>
    </row>
    <row r="4010" spans="1:6" ht="13.5">
      <c r="A4010" s="353">
        <v>94708</v>
      </c>
      <c r="B4010" s="357" t="s">
        <v>3620</v>
      </c>
      <c r="C4010" s="357" t="s">
        <v>130</v>
      </c>
      <c r="D4010" s="357" t="s">
        <v>350</v>
      </c>
      <c r="E4010" s="353">
        <v>16.97</v>
      </c>
      <c r="F4010" s="77"/>
    </row>
    <row r="4011" spans="1:6" ht="13.5">
      <c r="A4011" s="353">
        <v>94709</v>
      </c>
      <c r="B4011" s="357" t="s">
        <v>3621</v>
      </c>
      <c r="C4011" s="357" t="s">
        <v>130</v>
      </c>
      <c r="D4011" s="357" t="s">
        <v>350</v>
      </c>
      <c r="E4011" s="353">
        <v>21.38</v>
      </c>
      <c r="F4011" s="77"/>
    </row>
    <row r="4012" spans="1:6" ht="13.5">
      <c r="A4012" s="353">
        <v>94710</v>
      </c>
      <c r="B4012" s="357" t="s">
        <v>3622</v>
      </c>
      <c r="C4012" s="357" t="s">
        <v>130</v>
      </c>
      <c r="D4012" s="357" t="s">
        <v>350</v>
      </c>
      <c r="E4012" s="353">
        <v>32.33</v>
      </c>
      <c r="F4012" s="77"/>
    </row>
    <row r="4013" spans="1:6" ht="13.5">
      <c r="A4013" s="353">
        <v>94711</v>
      </c>
      <c r="B4013" s="357" t="s">
        <v>3623</v>
      </c>
      <c r="C4013" s="357" t="s">
        <v>130</v>
      </c>
      <c r="D4013" s="357" t="s">
        <v>350</v>
      </c>
      <c r="E4013" s="353">
        <v>38.01</v>
      </c>
      <c r="F4013" s="77"/>
    </row>
    <row r="4014" spans="1:6" ht="13.5">
      <c r="A4014" s="353">
        <v>94712</v>
      </c>
      <c r="B4014" s="357" t="s">
        <v>3624</v>
      </c>
      <c r="C4014" s="357" t="s">
        <v>130</v>
      </c>
      <c r="D4014" s="357" t="s">
        <v>350</v>
      </c>
      <c r="E4014" s="353">
        <v>50.58</v>
      </c>
      <c r="F4014" s="77"/>
    </row>
    <row r="4015" spans="1:6" ht="13.5">
      <c r="A4015" s="353">
        <v>94713</v>
      </c>
      <c r="B4015" s="357" t="s">
        <v>3625</v>
      </c>
      <c r="C4015" s="357" t="s">
        <v>130</v>
      </c>
      <c r="D4015" s="357" t="s">
        <v>350</v>
      </c>
      <c r="E4015" s="353">
        <v>130.35</v>
      </c>
      <c r="F4015" s="77"/>
    </row>
    <row r="4016" spans="1:6" ht="13.5">
      <c r="A4016" s="353">
        <v>94714</v>
      </c>
      <c r="B4016" s="357" t="s">
        <v>3626</v>
      </c>
      <c r="C4016" s="357" t="s">
        <v>130</v>
      </c>
      <c r="D4016" s="357" t="s">
        <v>350</v>
      </c>
      <c r="E4016" s="353">
        <v>176.35</v>
      </c>
      <c r="F4016" s="77"/>
    </row>
    <row r="4017" spans="1:6" ht="13.5">
      <c r="A4017" s="353">
        <v>94715</v>
      </c>
      <c r="B4017" s="357" t="s">
        <v>3627</v>
      </c>
      <c r="C4017" s="357" t="s">
        <v>130</v>
      </c>
      <c r="D4017" s="357" t="s">
        <v>350</v>
      </c>
      <c r="E4017" s="353">
        <v>243.05</v>
      </c>
      <c r="F4017" s="77"/>
    </row>
    <row r="4018" spans="1:6" ht="13.5">
      <c r="A4018" s="353">
        <v>94724</v>
      </c>
      <c r="B4018" s="357" t="s">
        <v>3628</v>
      </c>
      <c r="C4018" s="357" t="s">
        <v>130</v>
      </c>
      <c r="D4018" s="357" t="s">
        <v>350</v>
      </c>
      <c r="E4018" s="353">
        <v>17.510000000000002</v>
      </c>
      <c r="F4018" s="77"/>
    </row>
    <row r="4019" spans="1:6" ht="13.5">
      <c r="A4019" s="353">
        <v>94725</v>
      </c>
      <c r="B4019" s="357" t="s">
        <v>3629</v>
      </c>
      <c r="C4019" s="357" t="s">
        <v>130</v>
      </c>
      <c r="D4019" s="357" t="s">
        <v>350</v>
      </c>
      <c r="E4019" s="353">
        <v>4.46</v>
      </c>
      <c r="F4019" s="77"/>
    </row>
    <row r="4020" spans="1:6" ht="13.5">
      <c r="A4020" s="353">
        <v>94726</v>
      </c>
      <c r="B4020" s="357" t="s">
        <v>3630</v>
      </c>
      <c r="C4020" s="357" t="s">
        <v>130</v>
      </c>
      <c r="D4020" s="357" t="s">
        <v>350</v>
      </c>
      <c r="E4020" s="353">
        <v>26.83</v>
      </c>
      <c r="F4020" s="77"/>
    </row>
    <row r="4021" spans="1:6" ht="13.5">
      <c r="A4021" s="353">
        <v>94727</v>
      </c>
      <c r="B4021" s="357" t="s">
        <v>3631</v>
      </c>
      <c r="C4021" s="357" t="s">
        <v>130</v>
      </c>
      <c r="D4021" s="357" t="s">
        <v>350</v>
      </c>
      <c r="E4021" s="353">
        <v>6.19</v>
      </c>
      <c r="F4021" s="77"/>
    </row>
    <row r="4022" spans="1:6" ht="13.5">
      <c r="A4022" s="353">
        <v>94728</v>
      </c>
      <c r="B4022" s="357" t="s">
        <v>3632</v>
      </c>
      <c r="C4022" s="357" t="s">
        <v>130</v>
      </c>
      <c r="D4022" s="357" t="s">
        <v>350</v>
      </c>
      <c r="E4022" s="353">
        <v>100.61</v>
      </c>
      <c r="F4022" s="77"/>
    </row>
    <row r="4023" spans="1:6" ht="13.5">
      <c r="A4023" s="353">
        <v>94729</v>
      </c>
      <c r="B4023" s="357" t="s">
        <v>3633</v>
      </c>
      <c r="C4023" s="357" t="s">
        <v>130</v>
      </c>
      <c r="D4023" s="357" t="s">
        <v>350</v>
      </c>
      <c r="E4023" s="353">
        <v>10.75</v>
      </c>
      <c r="F4023" s="77"/>
    </row>
    <row r="4024" spans="1:6" ht="13.5">
      <c r="A4024" s="353">
        <v>94730</v>
      </c>
      <c r="B4024" s="357" t="s">
        <v>3634</v>
      </c>
      <c r="C4024" s="357" t="s">
        <v>130</v>
      </c>
      <c r="D4024" s="357" t="s">
        <v>350</v>
      </c>
      <c r="E4024" s="353">
        <v>122.13</v>
      </c>
      <c r="F4024" s="77"/>
    </row>
    <row r="4025" spans="1:6" ht="13.5">
      <c r="A4025" s="353">
        <v>94731</v>
      </c>
      <c r="B4025" s="357" t="s">
        <v>3635</v>
      </c>
      <c r="C4025" s="357" t="s">
        <v>130</v>
      </c>
      <c r="D4025" s="357" t="s">
        <v>350</v>
      </c>
      <c r="E4025" s="353">
        <v>13.37</v>
      </c>
      <c r="F4025" s="77"/>
    </row>
    <row r="4026" spans="1:6" ht="13.5">
      <c r="A4026" s="353">
        <v>94733</v>
      </c>
      <c r="B4026" s="357" t="s">
        <v>3636</v>
      </c>
      <c r="C4026" s="357" t="s">
        <v>130</v>
      </c>
      <c r="D4026" s="357" t="s">
        <v>350</v>
      </c>
      <c r="E4026" s="353">
        <v>25.87</v>
      </c>
      <c r="F4026" s="77"/>
    </row>
    <row r="4027" spans="1:6" ht="13.5">
      <c r="A4027" s="353">
        <v>94737</v>
      </c>
      <c r="B4027" s="357" t="s">
        <v>3637</v>
      </c>
      <c r="C4027" s="357" t="s">
        <v>130</v>
      </c>
      <c r="D4027" s="357" t="s">
        <v>350</v>
      </c>
      <c r="E4027" s="353">
        <v>106.45</v>
      </c>
      <c r="F4027" s="77"/>
    </row>
    <row r="4028" spans="1:6" ht="13.5">
      <c r="A4028" s="353">
        <v>94740</v>
      </c>
      <c r="B4028" s="357" t="s">
        <v>3638</v>
      </c>
      <c r="C4028" s="357" t="s">
        <v>130</v>
      </c>
      <c r="D4028" s="357" t="s">
        <v>350</v>
      </c>
      <c r="E4028" s="353">
        <v>7.04</v>
      </c>
      <c r="F4028" s="77"/>
    </row>
    <row r="4029" spans="1:6" ht="13.5">
      <c r="A4029" s="353">
        <v>94741</v>
      </c>
      <c r="B4029" s="357" t="s">
        <v>3639</v>
      </c>
      <c r="C4029" s="357" t="s">
        <v>130</v>
      </c>
      <c r="D4029" s="357" t="s">
        <v>350</v>
      </c>
      <c r="E4029" s="353">
        <v>8.61</v>
      </c>
      <c r="F4029" s="77"/>
    </row>
    <row r="4030" spans="1:6" ht="13.5">
      <c r="A4030" s="353">
        <v>94742</v>
      </c>
      <c r="B4030" s="357" t="s">
        <v>3640</v>
      </c>
      <c r="C4030" s="357" t="s">
        <v>130</v>
      </c>
      <c r="D4030" s="357" t="s">
        <v>350</v>
      </c>
      <c r="E4030" s="353">
        <v>10.38</v>
      </c>
      <c r="F4030" s="77"/>
    </row>
    <row r="4031" spans="1:6" ht="13.5">
      <c r="A4031" s="353">
        <v>94743</v>
      </c>
      <c r="B4031" s="357" t="s">
        <v>3641</v>
      </c>
      <c r="C4031" s="357" t="s">
        <v>130</v>
      </c>
      <c r="D4031" s="357" t="s">
        <v>350</v>
      </c>
      <c r="E4031" s="353">
        <v>11.37</v>
      </c>
      <c r="F4031" s="77"/>
    </row>
    <row r="4032" spans="1:6" ht="13.5">
      <c r="A4032" s="353">
        <v>94744</v>
      </c>
      <c r="B4032" s="357" t="s">
        <v>3642</v>
      </c>
      <c r="C4032" s="357" t="s">
        <v>130</v>
      </c>
      <c r="D4032" s="357" t="s">
        <v>350</v>
      </c>
      <c r="E4032" s="353">
        <v>16.38</v>
      </c>
      <c r="F4032" s="77"/>
    </row>
    <row r="4033" spans="1:6" ht="13.5">
      <c r="A4033" s="353">
        <v>94746</v>
      </c>
      <c r="B4033" s="357" t="s">
        <v>3643</v>
      </c>
      <c r="C4033" s="357" t="s">
        <v>130</v>
      </c>
      <c r="D4033" s="357" t="s">
        <v>350</v>
      </c>
      <c r="E4033" s="353">
        <v>23.02</v>
      </c>
      <c r="F4033" s="77"/>
    </row>
    <row r="4034" spans="1:6" ht="13.5">
      <c r="A4034" s="353">
        <v>94748</v>
      </c>
      <c r="B4034" s="357" t="s">
        <v>3644</v>
      </c>
      <c r="C4034" s="357" t="s">
        <v>130</v>
      </c>
      <c r="D4034" s="357" t="s">
        <v>350</v>
      </c>
      <c r="E4034" s="353">
        <v>47.26</v>
      </c>
      <c r="F4034" s="77"/>
    </row>
    <row r="4035" spans="1:6" ht="13.5">
      <c r="A4035" s="353">
        <v>94750</v>
      </c>
      <c r="B4035" s="357" t="s">
        <v>3645</v>
      </c>
      <c r="C4035" s="357" t="s">
        <v>130</v>
      </c>
      <c r="D4035" s="357" t="s">
        <v>350</v>
      </c>
      <c r="E4035" s="353">
        <v>110.07</v>
      </c>
      <c r="F4035" s="77"/>
    </row>
    <row r="4036" spans="1:6" ht="13.5">
      <c r="A4036" s="353">
        <v>94752</v>
      </c>
      <c r="B4036" s="357" t="s">
        <v>3646</v>
      </c>
      <c r="C4036" s="357" t="s">
        <v>130</v>
      </c>
      <c r="D4036" s="357" t="s">
        <v>350</v>
      </c>
      <c r="E4036" s="353">
        <v>135.44999999999999</v>
      </c>
      <c r="F4036" s="77"/>
    </row>
    <row r="4037" spans="1:6" ht="13.5">
      <c r="A4037" s="353">
        <v>94756</v>
      </c>
      <c r="B4037" s="357" t="s">
        <v>3647</v>
      </c>
      <c r="C4037" s="357" t="s">
        <v>130</v>
      </c>
      <c r="D4037" s="357" t="s">
        <v>350</v>
      </c>
      <c r="E4037" s="353">
        <v>8.94</v>
      </c>
      <c r="F4037" s="77"/>
    </row>
    <row r="4038" spans="1:6" ht="13.5">
      <c r="A4038" s="353">
        <v>94757</v>
      </c>
      <c r="B4038" s="357" t="s">
        <v>3648</v>
      </c>
      <c r="C4038" s="357" t="s">
        <v>130</v>
      </c>
      <c r="D4038" s="357" t="s">
        <v>350</v>
      </c>
      <c r="E4038" s="353">
        <v>11.92</v>
      </c>
      <c r="F4038" s="77"/>
    </row>
    <row r="4039" spans="1:6" ht="13.5">
      <c r="A4039" s="353">
        <v>94758</v>
      </c>
      <c r="B4039" s="357" t="s">
        <v>3649</v>
      </c>
      <c r="C4039" s="357" t="s">
        <v>130</v>
      </c>
      <c r="D4039" s="357" t="s">
        <v>350</v>
      </c>
      <c r="E4039" s="353">
        <v>29.46</v>
      </c>
      <c r="F4039" s="77"/>
    </row>
    <row r="4040" spans="1:6" ht="13.5">
      <c r="A4040" s="353">
        <v>94759</v>
      </c>
      <c r="B4040" s="357" t="s">
        <v>3650</v>
      </c>
      <c r="C4040" s="357" t="s">
        <v>130</v>
      </c>
      <c r="D4040" s="357" t="s">
        <v>350</v>
      </c>
      <c r="E4040" s="353">
        <v>36.090000000000003</v>
      </c>
      <c r="F4040" s="77"/>
    </row>
    <row r="4041" spans="1:6" ht="13.5">
      <c r="A4041" s="353">
        <v>94760</v>
      </c>
      <c r="B4041" s="357" t="s">
        <v>3651</v>
      </c>
      <c r="C4041" s="357" t="s">
        <v>130</v>
      </c>
      <c r="D4041" s="357" t="s">
        <v>350</v>
      </c>
      <c r="E4041" s="353">
        <v>59.4</v>
      </c>
      <c r="F4041" s="77"/>
    </row>
    <row r="4042" spans="1:6" ht="13.5">
      <c r="A4042" s="353">
        <v>94761</v>
      </c>
      <c r="B4042" s="357" t="s">
        <v>3652</v>
      </c>
      <c r="C4042" s="357" t="s">
        <v>130</v>
      </c>
      <c r="D4042" s="357" t="s">
        <v>350</v>
      </c>
      <c r="E4042" s="353">
        <v>125.8</v>
      </c>
      <c r="F4042" s="77"/>
    </row>
    <row r="4043" spans="1:6" ht="13.5">
      <c r="A4043" s="353">
        <v>94762</v>
      </c>
      <c r="B4043" s="357" t="s">
        <v>3653</v>
      </c>
      <c r="C4043" s="357" t="s">
        <v>130</v>
      </c>
      <c r="D4043" s="357" t="s">
        <v>350</v>
      </c>
      <c r="E4043" s="353">
        <v>162.47</v>
      </c>
      <c r="F4043" s="77"/>
    </row>
    <row r="4044" spans="1:6" ht="13.5">
      <c r="A4044" s="353">
        <v>94783</v>
      </c>
      <c r="B4044" s="357" t="s">
        <v>3654</v>
      </c>
      <c r="C4044" s="357" t="s">
        <v>130</v>
      </c>
      <c r="D4044" s="357" t="s">
        <v>350</v>
      </c>
      <c r="E4044" s="353">
        <v>11.86</v>
      </c>
      <c r="F4044" s="77"/>
    </row>
    <row r="4045" spans="1:6" ht="13.5">
      <c r="A4045" s="353">
        <v>94785</v>
      </c>
      <c r="B4045" s="357" t="s">
        <v>3655</v>
      </c>
      <c r="C4045" s="357" t="s">
        <v>130</v>
      </c>
      <c r="D4045" s="357" t="s">
        <v>350</v>
      </c>
      <c r="E4045" s="353">
        <v>21.69</v>
      </c>
      <c r="F4045" s="77"/>
    </row>
    <row r="4046" spans="1:6" ht="13.5">
      <c r="A4046" s="353">
        <v>94786</v>
      </c>
      <c r="B4046" s="357" t="s">
        <v>3656</v>
      </c>
      <c r="C4046" s="357" t="s">
        <v>130</v>
      </c>
      <c r="D4046" s="357" t="s">
        <v>350</v>
      </c>
      <c r="E4046" s="353">
        <v>27.95</v>
      </c>
      <c r="F4046" s="77"/>
    </row>
    <row r="4047" spans="1:6" ht="13.5">
      <c r="A4047" s="353">
        <v>94787</v>
      </c>
      <c r="B4047" s="357" t="s">
        <v>3657</v>
      </c>
      <c r="C4047" s="357" t="s">
        <v>130</v>
      </c>
      <c r="D4047" s="357" t="s">
        <v>350</v>
      </c>
      <c r="E4047" s="353">
        <v>36.35</v>
      </c>
      <c r="F4047" s="77"/>
    </row>
    <row r="4048" spans="1:6" ht="13.5">
      <c r="A4048" s="353">
        <v>94788</v>
      </c>
      <c r="B4048" s="357" t="s">
        <v>3658</v>
      </c>
      <c r="C4048" s="357" t="s">
        <v>130</v>
      </c>
      <c r="D4048" s="357" t="s">
        <v>350</v>
      </c>
      <c r="E4048" s="353">
        <v>52.08</v>
      </c>
      <c r="F4048" s="77"/>
    </row>
    <row r="4049" spans="1:6" ht="13.5">
      <c r="A4049" s="353">
        <v>94789</v>
      </c>
      <c r="B4049" s="357" t="s">
        <v>3659</v>
      </c>
      <c r="C4049" s="357" t="s">
        <v>130</v>
      </c>
      <c r="D4049" s="357" t="s">
        <v>350</v>
      </c>
      <c r="E4049" s="353">
        <v>161.18</v>
      </c>
      <c r="F4049" s="77"/>
    </row>
    <row r="4050" spans="1:6" ht="13.5">
      <c r="A4050" s="353">
        <v>94790</v>
      </c>
      <c r="B4050" s="357" t="s">
        <v>3660</v>
      </c>
      <c r="C4050" s="357" t="s">
        <v>130</v>
      </c>
      <c r="D4050" s="357" t="s">
        <v>350</v>
      </c>
      <c r="E4050" s="353">
        <v>186.28</v>
      </c>
      <c r="F4050" s="77"/>
    </row>
    <row r="4051" spans="1:6" ht="13.5">
      <c r="A4051" s="353">
        <v>94791</v>
      </c>
      <c r="B4051" s="357" t="s">
        <v>3661</v>
      </c>
      <c r="C4051" s="357" t="s">
        <v>130</v>
      </c>
      <c r="D4051" s="357" t="s">
        <v>350</v>
      </c>
      <c r="E4051" s="353">
        <v>260.52999999999997</v>
      </c>
      <c r="F4051" s="77"/>
    </row>
    <row r="4052" spans="1:6" ht="13.5">
      <c r="A4052" s="353">
        <v>94863</v>
      </c>
      <c r="B4052" s="357" t="s">
        <v>3662</v>
      </c>
      <c r="C4052" s="357" t="s">
        <v>130</v>
      </c>
      <c r="D4052" s="357" t="s">
        <v>350</v>
      </c>
      <c r="E4052" s="353">
        <v>90.01</v>
      </c>
      <c r="F4052" s="77"/>
    </row>
    <row r="4053" spans="1:6" ht="13.5">
      <c r="A4053" s="353">
        <v>95141</v>
      </c>
      <c r="B4053" s="357" t="s">
        <v>3663</v>
      </c>
      <c r="C4053" s="357" t="s">
        <v>130</v>
      </c>
      <c r="D4053" s="357" t="s">
        <v>350</v>
      </c>
      <c r="E4053" s="353">
        <v>20.34</v>
      </c>
      <c r="F4053" s="77"/>
    </row>
    <row r="4054" spans="1:6" ht="13.5">
      <c r="A4054" s="353">
        <v>95237</v>
      </c>
      <c r="B4054" s="357" t="s">
        <v>3664</v>
      </c>
      <c r="C4054" s="357" t="s">
        <v>130</v>
      </c>
      <c r="D4054" s="357" t="s">
        <v>350</v>
      </c>
      <c r="E4054" s="353">
        <v>15.28</v>
      </c>
      <c r="F4054" s="77"/>
    </row>
    <row r="4055" spans="1:6" ht="13.5">
      <c r="A4055" s="353">
        <v>95693</v>
      </c>
      <c r="B4055" s="357" t="s">
        <v>3665</v>
      </c>
      <c r="C4055" s="357" t="s">
        <v>130</v>
      </c>
      <c r="D4055" s="357" t="s">
        <v>350</v>
      </c>
      <c r="E4055" s="353">
        <v>32.340000000000003</v>
      </c>
      <c r="F4055" s="77"/>
    </row>
    <row r="4056" spans="1:6" ht="13.5">
      <c r="A4056" s="353">
        <v>95694</v>
      </c>
      <c r="B4056" s="357" t="s">
        <v>3666</v>
      </c>
      <c r="C4056" s="357" t="s">
        <v>130</v>
      </c>
      <c r="D4056" s="357" t="s">
        <v>350</v>
      </c>
      <c r="E4056" s="353">
        <v>40.54</v>
      </c>
      <c r="F4056" s="77"/>
    </row>
    <row r="4057" spans="1:6" ht="13.5">
      <c r="A4057" s="353">
        <v>95695</v>
      </c>
      <c r="B4057" s="357" t="s">
        <v>3667</v>
      </c>
      <c r="C4057" s="357" t="s">
        <v>130</v>
      </c>
      <c r="D4057" s="357" t="s">
        <v>350</v>
      </c>
      <c r="E4057" s="353">
        <v>39.200000000000003</v>
      </c>
      <c r="F4057" s="77"/>
    </row>
    <row r="4058" spans="1:6" ht="13.5">
      <c r="A4058" s="353">
        <v>95696</v>
      </c>
      <c r="B4058" s="357" t="s">
        <v>6749</v>
      </c>
      <c r="C4058" s="357" t="s">
        <v>130</v>
      </c>
      <c r="D4058" s="357" t="s">
        <v>270</v>
      </c>
      <c r="E4058" s="353">
        <v>27.38</v>
      </c>
      <c r="F4058" s="77"/>
    </row>
    <row r="4059" spans="1:6" ht="13.5">
      <c r="A4059" s="353">
        <v>96637</v>
      </c>
      <c r="B4059" s="357" t="s">
        <v>3668</v>
      </c>
      <c r="C4059" s="357" t="s">
        <v>130</v>
      </c>
      <c r="D4059" s="357" t="s">
        <v>270</v>
      </c>
      <c r="E4059" s="353">
        <v>9.89</v>
      </c>
      <c r="F4059" s="77"/>
    </row>
    <row r="4060" spans="1:6" ht="13.5">
      <c r="A4060" s="353">
        <v>96638</v>
      </c>
      <c r="B4060" s="357" t="s">
        <v>3669</v>
      </c>
      <c r="C4060" s="357" t="s">
        <v>130</v>
      </c>
      <c r="D4060" s="357" t="s">
        <v>270</v>
      </c>
      <c r="E4060" s="353">
        <v>9.52</v>
      </c>
      <c r="F4060" s="77"/>
    </row>
    <row r="4061" spans="1:6" ht="13.5">
      <c r="A4061" s="353">
        <v>96639</v>
      </c>
      <c r="B4061" s="357" t="s">
        <v>3670</v>
      </c>
      <c r="C4061" s="357" t="s">
        <v>130</v>
      </c>
      <c r="D4061" s="357" t="s">
        <v>270</v>
      </c>
      <c r="E4061" s="353">
        <v>6.89</v>
      </c>
      <c r="F4061" s="77"/>
    </row>
    <row r="4062" spans="1:6" ht="13.5">
      <c r="A4062" s="353">
        <v>96640</v>
      </c>
      <c r="B4062" s="357" t="s">
        <v>3671</v>
      </c>
      <c r="C4062" s="357" t="s">
        <v>130</v>
      </c>
      <c r="D4062" s="357" t="s">
        <v>270</v>
      </c>
      <c r="E4062" s="353">
        <v>17.04</v>
      </c>
      <c r="F4062" s="77"/>
    </row>
    <row r="4063" spans="1:6" ht="13.5">
      <c r="A4063" s="353">
        <v>96641</v>
      </c>
      <c r="B4063" s="357" t="s">
        <v>3672</v>
      </c>
      <c r="C4063" s="357" t="s">
        <v>130</v>
      </c>
      <c r="D4063" s="357" t="s">
        <v>270</v>
      </c>
      <c r="E4063" s="353">
        <v>13.41</v>
      </c>
      <c r="F4063" s="77"/>
    </row>
    <row r="4064" spans="1:6" ht="13.5">
      <c r="A4064" s="353">
        <v>96642</v>
      </c>
      <c r="B4064" s="357" t="s">
        <v>3673</v>
      </c>
      <c r="C4064" s="357" t="s">
        <v>130</v>
      </c>
      <c r="D4064" s="357" t="s">
        <v>270</v>
      </c>
      <c r="E4064" s="353">
        <v>13.09</v>
      </c>
      <c r="F4064" s="77"/>
    </row>
    <row r="4065" spans="1:6" ht="13.5">
      <c r="A4065" s="353">
        <v>96643</v>
      </c>
      <c r="B4065" s="357" t="s">
        <v>3674</v>
      </c>
      <c r="C4065" s="357" t="s">
        <v>130</v>
      </c>
      <c r="D4065" s="357" t="s">
        <v>270</v>
      </c>
      <c r="E4065" s="353">
        <v>34.35</v>
      </c>
      <c r="F4065" s="77"/>
    </row>
    <row r="4066" spans="1:6" ht="13.5">
      <c r="A4066" s="353">
        <v>96650</v>
      </c>
      <c r="B4066" s="357" t="s">
        <v>3675</v>
      </c>
      <c r="C4066" s="357" t="s">
        <v>130</v>
      </c>
      <c r="D4066" s="357" t="s">
        <v>270</v>
      </c>
      <c r="E4066" s="353">
        <v>7.34</v>
      </c>
      <c r="F4066" s="77"/>
    </row>
    <row r="4067" spans="1:6" ht="13.5">
      <c r="A4067" s="353">
        <v>96651</v>
      </c>
      <c r="B4067" s="357" t="s">
        <v>3676</v>
      </c>
      <c r="C4067" s="357" t="s">
        <v>130</v>
      </c>
      <c r="D4067" s="357" t="s">
        <v>270</v>
      </c>
      <c r="E4067" s="353">
        <v>6.97</v>
      </c>
      <c r="F4067" s="77"/>
    </row>
    <row r="4068" spans="1:6" ht="13.5">
      <c r="A4068" s="353">
        <v>96652</v>
      </c>
      <c r="B4068" s="357" t="s">
        <v>3677</v>
      </c>
      <c r="C4068" s="357" t="s">
        <v>130</v>
      </c>
      <c r="D4068" s="357" t="s">
        <v>270</v>
      </c>
      <c r="E4068" s="353">
        <v>14.03</v>
      </c>
      <c r="F4068" s="77"/>
    </row>
    <row r="4069" spans="1:6" ht="13.5">
      <c r="A4069" s="353">
        <v>96653</v>
      </c>
      <c r="B4069" s="357" t="s">
        <v>3678</v>
      </c>
      <c r="C4069" s="357" t="s">
        <v>130</v>
      </c>
      <c r="D4069" s="357" t="s">
        <v>270</v>
      </c>
      <c r="E4069" s="353">
        <v>13.99</v>
      </c>
      <c r="F4069" s="77"/>
    </row>
    <row r="4070" spans="1:6" ht="13.5">
      <c r="A4070" s="353">
        <v>96654</v>
      </c>
      <c r="B4070" s="357" t="s">
        <v>3679</v>
      </c>
      <c r="C4070" s="357" t="s">
        <v>130</v>
      </c>
      <c r="D4070" s="357" t="s">
        <v>270</v>
      </c>
      <c r="E4070" s="353">
        <v>23.19</v>
      </c>
      <c r="F4070" s="77"/>
    </row>
    <row r="4071" spans="1:6" ht="13.5">
      <c r="A4071" s="353">
        <v>96655</v>
      </c>
      <c r="B4071" s="357" t="s">
        <v>3680</v>
      </c>
      <c r="C4071" s="357" t="s">
        <v>130</v>
      </c>
      <c r="D4071" s="357" t="s">
        <v>270</v>
      </c>
      <c r="E4071" s="353">
        <v>22.79</v>
      </c>
      <c r="F4071" s="77"/>
    </row>
    <row r="4072" spans="1:6" ht="13.5">
      <c r="A4072" s="353">
        <v>96656</v>
      </c>
      <c r="B4072" s="357" t="s">
        <v>3681</v>
      </c>
      <c r="C4072" s="357" t="s">
        <v>130</v>
      </c>
      <c r="D4072" s="357" t="s">
        <v>270</v>
      </c>
      <c r="E4072" s="353">
        <v>5.21</v>
      </c>
      <c r="F4072" s="77"/>
    </row>
    <row r="4073" spans="1:6" ht="13.5">
      <c r="A4073" s="353">
        <v>96657</v>
      </c>
      <c r="B4073" s="357" t="s">
        <v>3682</v>
      </c>
      <c r="C4073" s="357" t="s">
        <v>130</v>
      </c>
      <c r="D4073" s="357" t="s">
        <v>270</v>
      </c>
      <c r="E4073" s="353">
        <v>15.36</v>
      </c>
      <c r="F4073" s="77"/>
    </row>
    <row r="4074" spans="1:6" ht="13.5">
      <c r="A4074" s="353">
        <v>96658</v>
      </c>
      <c r="B4074" s="357" t="s">
        <v>3683</v>
      </c>
      <c r="C4074" s="357" t="s">
        <v>130</v>
      </c>
      <c r="D4074" s="357" t="s">
        <v>270</v>
      </c>
      <c r="E4074" s="353">
        <v>11.73</v>
      </c>
      <c r="F4074" s="77"/>
    </row>
    <row r="4075" spans="1:6" ht="13.5">
      <c r="A4075" s="353">
        <v>96659</v>
      </c>
      <c r="B4075" s="357" t="s">
        <v>3684</v>
      </c>
      <c r="C4075" s="357" t="s">
        <v>130</v>
      </c>
      <c r="D4075" s="357" t="s">
        <v>270</v>
      </c>
      <c r="E4075" s="353">
        <v>9.48</v>
      </c>
      <c r="F4075" s="77"/>
    </row>
    <row r="4076" spans="1:6" ht="13.5">
      <c r="A4076" s="353">
        <v>96660</v>
      </c>
      <c r="B4076" s="357" t="s">
        <v>3685</v>
      </c>
      <c r="C4076" s="357" t="s">
        <v>130</v>
      </c>
      <c r="D4076" s="357" t="s">
        <v>270</v>
      </c>
      <c r="E4076" s="353">
        <v>26.41</v>
      </c>
      <c r="F4076" s="77"/>
    </row>
    <row r="4077" spans="1:6" ht="13.5">
      <c r="A4077" s="353">
        <v>96661</v>
      </c>
      <c r="B4077" s="357" t="s">
        <v>3686</v>
      </c>
      <c r="C4077" s="357" t="s">
        <v>130</v>
      </c>
      <c r="D4077" s="357" t="s">
        <v>270</v>
      </c>
      <c r="E4077" s="353">
        <v>20.83</v>
      </c>
      <c r="F4077" s="77"/>
    </row>
    <row r="4078" spans="1:6" ht="13.5">
      <c r="A4078" s="353">
        <v>96662</v>
      </c>
      <c r="B4078" s="357" t="s">
        <v>3687</v>
      </c>
      <c r="C4078" s="357" t="s">
        <v>130</v>
      </c>
      <c r="D4078" s="357" t="s">
        <v>270</v>
      </c>
      <c r="E4078" s="353">
        <v>9.66</v>
      </c>
      <c r="F4078" s="77"/>
    </row>
    <row r="4079" spans="1:6" ht="13.5">
      <c r="A4079" s="353">
        <v>96663</v>
      </c>
      <c r="B4079" s="357" t="s">
        <v>3688</v>
      </c>
      <c r="C4079" s="357" t="s">
        <v>130</v>
      </c>
      <c r="D4079" s="357" t="s">
        <v>270</v>
      </c>
      <c r="E4079" s="353">
        <v>17.079999999999998</v>
      </c>
      <c r="F4079" s="77"/>
    </row>
    <row r="4080" spans="1:6" ht="13.5">
      <c r="A4080" s="353">
        <v>96664</v>
      </c>
      <c r="B4080" s="357" t="s">
        <v>3689</v>
      </c>
      <c r="C4080" s="357" t="s">
        <v>130</v>
      </c>
      <c r="D4080" s="357" t="s">
        <v>270</v>
      </c>
      <c r="E4080" s="353">
        <v>18.27</v>
      </c>
      <c r="F4080" s="77"/>
    </row>
    <row r="4081" spans="1:6" ht="13.5">
      <c r="A4081" s="353">
        <v>96665</v>
      </c>
      <c r="B4081" s="357" t="s">
        <v>3690</v>
      </c>
      <c r="C4081" s="357" t="s">
        <v>130</v>
      </c>
      <c r="D4081" s="357" t="s">
        <v>270</v>
      </c>
      <c r="E4081" s="353">
        <v>9.67</v>
      </c>
      <c r="F4081" s="77"/>
    </row>
    <row r="4082" spans="1:6" ht="13.5">
      <c r="A4082" s="353">
        <v>96666</v>
      </c>
      <c r="B4082" s="357" t="s">
        <v>3691</v>
      </c>
      <c r="C4082" s="357" t="s">
        <v>130</v>
      </c>
      <c r="D4082" s="357" t="s">
        <v>270</v>
      </c>
      <c r="E4082" s="353">
        <v>18.78</v>
      </c>
      <c r="F4082" s="77"/>
    </row>
    <row r="4083" spans="1:6" ht="13.5">
      <c r="A4083" s="353">
        <v>96667</v>
      </c>
      <c r="B4083" s="357" t="s">
        <v>3692</v>
      </c>
      <c r="C4083" s="357" t="s">
        <v>130</v>
      </c>
      <c r="D4083" s="357" t="s">
        <v>270</v>
      </c>
      <c r="E4083" s="353">
        <v>32.58</v>
      </c>
      <c r="F4083" s="77"/>
    </row>
    <row r="4084" spans="1:6" ht="13.5">
      <c r="A4084" s="353">
        <v>96684</v>
      </c>
      <c r="B4084" s="357" t="s">
        <v>3693</v>
      </c>
      <c r="C4084" s="357" t="s">
        <v>130</v>
      </c>
      <c r="D4084" s="357" t="s">
        <v>270</v>
      </c>
      <c r="E4084" s="353">
        <v>3.52</v>
      </c>
      <c r="F4084" s="77"/>
    </row>
    <row r="4085" spans="1:6" ht="13.5">
      <c r="A4085" s="353">
        <v>96685</v>
      </c>
      <c r="B4085" s="357" t="s">
        <v>3694</v>
      </c>
      <c r="C4085" s="357" t="s">
        <v>130</v>
      </c>
      <c r="D4085" s="357" t="s">
        <v>270</v>
      </c>
      <c r="E4085" s="353">
        <v>3.15</v>
      </c>
      <c r="F4085" s="77"/>
    </row>
    <row r="4086" spans="1:6" ht="13.5">
      <c r="A4086" s="353">
        <v>96686</v>
      </c>
      <c r="B4086" s="357" t="s">
        <v>3695</v>
      </c>
      <c r="C4086" s="357" t="s">
        <v>130</v>
      </c>
      <c r="D4086" s="357" t="s">
        <v>270</v>
      </c>
      <c r="E4086" s="353">
        <v>5.26</v>
      </c>
      <c r="F4086" s="77"/>
    </row>
    <row r="4087" spans="1:6" ht="13.5">
      <c r="A4087" s="353">
        <v>96687</v>
      </c>
      <c r="B4087" s="357" t="s">
        <v>3696</v>
      </c>
      <c r="C4087" s="357" t="s">
        <v>130</v>
      </c>
      <c r="D4087" s="357" t="s">
        <v>270</v>
      </c>
      <c r="E4087" s="353">
        <v>5.22</v>
      </c>
      <c r="F4087" s="77"/>
    </row>
    <row r="4088" spans="1:6" ht="13.5">
      <c r="A4088" s="353">
        <v>96688</v>
      </c>
      <c r="B4088" s="357" t="s">
        <v>3697</v>
      </c>
      <c r="C4088" s="357" t="s">
        <v>130</v>
      </c>
      <c r="D4088" s="357" t="s">
        <v>270</v>
      </c>
      <c r="E4088" s="353">
        <v>9.0299999999999994</v>
      </c>
      <c r="F4088" s="77"/>
    </row>
    <row r="4089" spans="1:6" ht="13.5">
      <c r="A4089" s="353">
        <v>96689</v>
      </c>
      <c r="B4089" s="357" t="s">
        <v>3698</v>
      </c>
      <c r="C4089" s="357" t="s">
        <v>130</v>
      </c>
      <c r="D4089" s="357" t="s">
        <v>270</v>
      </c>
      <c r="E4089" s="353">
        <v>8.6300000000000008</v>
      </c>
      <c r="F4089" s="77"/>
    </row>
    <row r="4090" spans="1:6" ht="13.5">
      <c r="A4090" s="353">
        <v>96690</v>
      </c>
      <c r="B4090" s="357" t="s">
        <v>3699</v>
      </c>
      <c r="C4090" s="357" t="s">
        <v>130</v>
      </c>
      <c r="D4090" s="357" t="s">
        <v>270</v>
      </c>
      <c r="E4090" s="353">
        <v>16.739999999999998</v>
      </c>
      <c r="F4090" s="77"/>
    </row>
    <row r="4091" spans="1:6" ht="13.5">
      <c r="A4091" s="353">
        <v>96691</v>
      </c>
      <c r="B4091" s="357" t="s">
        <v>3700</v>
      </c>
      <c r="C4091" s="357" t="s">
        <v>130</v>
      </c>
      <c r="D4091" s="357" t="s">
        <v>270</v>
      </c>
      <c r="E4091" s="353">
        <v>17.28</v>
      </c>
      <c r="F4091" s="77"/>
    </row>
    <row r="4092" spans="1:6" ht="13.5">
      <c r="A4092" s="353">
        <v>96692</v>
      </c>
      <c r="B4092" s="357" t="s">
        <v>3701</v>
      </c>
      <c r="C4092" s="357" t="s">
        <v>130</v>
      </c>
      <c r="D4092" s="357" t="s">
        <v>270</v>
      </c>
      <c r="E4092" s="353">
        <v>25.33</v>
      </c>
      <c r="F4092" s="77"/>
    </row>
    <row r="4093" spans="1:6" ht="13.5">
      <c r="A4093" s="353">
        <v>96693</v>
      </c>
      <c r="B4093" s="357" t="s">
        <v>3702</v>
      </c>
      <c r="C4093" s="357" t="s">
        <v>130</v>
      </c>
      <c r="D4093" s="357" t="s">
        <v>270</v>
      </c>
      <c r="E4093" s="353">
        <v>24</v>
      </c>
      <c r="F4093" s="77"/>
    </row>
    <row r="4094" spans="1:6" ht="13.5">
      <c r="A4094" s="353">
        <v>96694</v>
      </c>
      <c r="B4094" s="357" t="s">
        <v>3703</v>
      </c>
      <c r="C4094" s="357" t="s">
        <v>130</v>
      </c>
      <c r="D4094" s="357" t="s">
        <v>270</v>
      </c>
      <c r="E4094" s="353">
        <v>55.52</v>
      </c>
      <c r="F4094" s="77"/>
    </row>
    <row r="4095" spans="1:6" ht="13.5">
      <c r="A4095" s="353">
        <v>96695</v>
      </c>
      <c r="B4095" s="357" t="s">
        <v>3704</v>
      </c>
      <c r="C4095" s="357" t="s">
        <v>130</v>
      </c>
      <c r="D4095" s="357" t="s">
        <v>270</v>
      </c>
      <c r="E4095" s="353">
        <v>53.95</v>
      </c>
      <c r="F4095" s="77"/>
    </row>
    <row r="4096" spans="1:6" ht="13.5">
      <c r="A4096" s="353">
        <v>96696</v>
      </c>
      <c r="B4096" s="357" t="s">
        <v>3705</v>
      </c>
      <c r="C4096" s="357" t="s">
        <v>130</v>
      </c>
      <c r="D4096" s="357" t="s">
        <v>270</v>
      </c>
      <c r="E4096" s="353">
        <v>83.56</v>
      </c>
      <c r="F4096" s="77"/>
    </row>
    <row r="4097" spans="1:6" ht="13.5">
      <c r="A4097" s="353">
        <v>96697</v>
      </c>
      <c r="B4097" s="357" t="s">
        <v>3706</v>
      </c>
      <c r="C4097" s="357" t="s">
        <v>130</v>
      </c>
      <c r="D4097" s="357" t="s">
        <v>270</v>
      </c>
      <c r="E4097" s="353">
        <v>125.01</v>
      </c>
      <c r="F4097" s="77"/>
    </row>
    <row r="4098" spans="1:6" ht="13.5">
      <c r="A4098" s="353">
        <v>96698</v>
      </c>
      <c r="B4098" s="357" t="s">
        <v>3707</v>
      </c>
      <c r="C4098" s="357" t="s">
        <v>130</v>
      </c>
      <c r="D4098" s="357" t="s">
        <v>270</v>
      </c>
      <c r="E4098" s="353">
        <v>2.66</v>
      </c>
      <c r="F4098" s="77"/>
    </row>
    <row r="4099" spans="1:6" ht="13.5">
      <c r="A4099" s="353">
        <v>96699</v>
      </c>
      <c r="B4099" s="357" t="s">
        <v>3708</v>
      </c>
      <c r="C4099" s="357" t="s">
        <v>130</v>
      </c>
      <c r="D4099" s="357" t="s">
        <v>270</v>
      </c>
      <c r="E4099" s="353">
        <v>12.81</v>
      </c>
      <c r="F4099" s="77"/>
    </row>
    <row r="4100" spans="1:6" ht="13.5">
      <c r="A4100" s="353">
        <v>96700</v>
      </c>
      <c r="B4100" s="357" t="s">
        <v>3709</v>
      </c>
      <c r="C4100" s="357" t="s">
        <v>130</v>
      </c>
      <c r="D4100" s="357" t="s">
        <v>270</v>
      </c>
      <c r="E4100" s="353">
        <v>9.18</v>
      </c>
      <c r="F4100" s="77"/>
    </row>
    <row r="4101" spans="1:6" ht="13.5">
      <c r="A4101" s="353">
        <v>96701</v>
      </c>
      <c r="B4101" s="357" t="s">
        <v>3710</v>
      </c>
      <c r="C4101" s="357" t="s">
        <v>130</v>
      </c>
      <c r="D4101" s="357" t="s">
        <v>270</v>
      </c>
      <c r="E4101" s="353">
        <v>3.64</v>
      </c>
      <c r="F4101" s="77"/>
    </row>
    <row r="4102" spans="1:6" ht="13.5">
      <c r="A4102" s="353">
        <v>96702</v>
      </c>
      <c r="B4102" s="357" t="s">
        <v>3711</v>
      </c>
      <c r="C4102" s="357" t="s">
        <v>130</v>
      </c>
      <c r="D4102" s="357" t="s">
        <v>270</v>
      </c>
      <c r="E4102" s="353">
        <v>3.82</v>
      </c>
      <c r="F4102" s="77"/>
    </row>
    <row r="4103" spans="1:6" ht="13.5">
      <c r="A4103" s="353">
        <v>96703</v>
      </c>
      <c r="B4103" s="357" t="s">
        <v>3712</v>
      </c>
      <c r="C4103" s="357" t="s">
        <v>130</v>
      </c>
      <c r="D4103" s="357" t="s">
        <v>270</v>
      </c>
      <c r="E4103" s="353">
        <v>7.62</v>
      </c>
      <c r="F4103" s="77"/>
    </row>
    <row r="4104" spans="1:6" ht="13.5">
      <c r="A4104" s="353">
        <v>96704</v>
      </c>
      <c r="B4104" s="357" t="s">
        <v>3713</v>
      </c>
      <c r="C4104" s="357" t="s">
        <v>130</v>
      </c>
      <c r="D4104" s="357" t="s">
        <v>270</v>
      </c>
      <c r="E4104" s="353">
        <v>8.81</v>
      </c>
      <c r="F4104" s="77"/>
    </row>
    <row r="4105" spans="1:6" ht="13.5">
      <c r="A4105" s="353">
        <v>96705</v>
      </c>
      <c r="B4105" s="357" t="s">
        <v>3714</v>
      </c>
      <c r="C4105" s="357" t="s">
        <v>130</v>
      </c>
      <c r="D4105" s="357" t="s">
        <v>270</v>
      </c>
      <c r="E4105" s="353">
        <v>11.46</v>
      </c>
      <c r="F4105" s="77"/>
    </row>
    <row r="4106" spans="1:6" ht="13.5">
      <c r="A4106" s="353">
        <v>96706</v>
      </c>
      <c r="B4106" s="357" t="s">
        <v>3715</v>
      </c>
      <c r="C4106" s="357" t="s">
        <v>130</v>
      </c>
      <c r="D4106" s="357" t="s">
        <v>270</v>
      </c>
      <c r="E4106" s="353">
        <v>17.23</v>
      </c>
      <c r="F4106" s="77"/>
    </row>
    <row r="4107" spans="1:6" ht="13.5">
      <c r="A4107" s="353">
        <v>96707</v>
      </c>
      <c r="B4107" s="357" t="s">
        <v>3716</v>
      </c>
      <c r="C4107" s="357" t="s">
        <v>130</v>
      </c>
      <c r="D4107" s="357" t="s">
        <v>270</v>
      </c>
      <c r="E4107" s="353">
        <v>35.68</v>
      </c>
      <c r="F4107" s="77"/>
    </row>
    <row r="4108" spans="1:6" ht="13.5">
      <c r="A4108" s="353">
        <v>96708</v>
      </c>
      <c r="B4108" s="357" t="s">
        <v>3717</v>
      </c>
      <c r="C4108" s="357" t="s">
        <v>130</v>
      </c>
      <c r="D4108" s="357" t="s">
        <v>270</v>
      </c>
      <c r="E4108" s="353">
        <v>56.24</v>
      </c>
      <c r="F4108" s="77"/>
    </row>
    <row r="4109" spans="1:6" ht="13.5">
      <c r="A4109" s="353">
        <v>96709</v>
      </c>
      <c r="B4109" s="357" t="s">
        <v>3718</v>
      </c>
      <c r="C4109" s="357" t="s">
        <v>130</v>
      </c>
      <c r="D4109" s="357" t="s">
        <v>270</v>
      </c>
      <c r="E4109" s="353">
        <v>88.81</v>
      </c>
      <c r="F4109" s="77"/>
    </row>
    <row r="4110" spans="1:6" ht="13.5">
      <c r="A4110" s="353">
        <v>96710</v>
      </c>
      <c r="B4110" s="357" t="s">
        <v>3719</v>
      </c>
      <c r="C4110" s="357" t="s">
        <v>130</v>
      </c>
      <c r="D4110" s="357" t="s">
        <v>270</v>
      </c>
      <c r="E4110" s="353">
        <v>4.5999999999999996</v>
      </c>
      <c r="F4110" s="77"/>
    </row>
    <row r="4111" spans="1:6" ht="13.5">
      <c r="A4111" s="353">
        <v>96711</v>
      </c>
      <c r="B4111" s="357" t="s">
        <v>3720</v>
      </c>
      <c r="C4111" s="357" t="s">
        <v>130</v>
      </c>
      <c r="D4111" s="357" t="s">
        <v>270</v>
      </c>
      <c r="E4111" s="353">
        <v>7.14</v>
      </c>
      <c r="F4111" s="77"/>
    </row>
    <row r="4112" spans="1:6" ht="13.5">
      <c r="A4112" s="353">
        <v>96712</v>
      </c>
      <c r="B4112" s="357" t="s">
        <v>3721</v>
      </c>
      <c r="C4112" s="357" t="s">
        <v>130</v>
      </c>
      <c r="D4112" s="357" t="s">
        <v>270</v>
      </c>
      <c r="E4112" s="353">
        <v>13.66</v>
      </c>
      <c r="F4112" s="77"/>
    </row>
    <row r="4113" spans="1:6" ht="13.5">
      <c r="A4113" s="353">
        <v>96713</v>
      </c>
      <c r="B4113" s="357" t="s">
        <v>3722</v>
      </c>
      <c r="C4113" s="357" t="s">
        <v>130</v>
      </c>
      <c r="D4113" s="357" t="s">
        <v>270</v>
      </c>
      <c r="E4113" s="353">
        <v>18.97</v>
      </c>
      <c r="F4113" s="77"/>
    </row>
    <row r="4114" spans="1:6" ht="13.5">
      <c r="A4114" s="353">
        <v>96714</v>
      </c>
      <c r="B4114" s="357" t="s">
        <v>3723</v>
      </c>
      <c r="C4114" s="357" t="s">
        <v>130</v>
      </c>
      <c r="D4114" s="357" t="s">
        <v>270</v>
      </c>
      <c r="E4114" s="353">
        <v>31.97</v>
      </c>
      <c r="F4114" s="77"/>
    </row>
    <row r="4115" spans="1:6" ht="13.5">
      <c r="A4115" s="353">
        <v>96715</v>
      </c>
      <c r="B4115" s="357" t="s">
        <v>3724</v>
      </c>
      <c r="C4115" s="357" t="s">
        <v>130</v>
      </c>
      <c r="D4115" s="357" t="s">
        <v>270</v>
      </c>
      <c r="E4115" s="353">
        <v>59.86</v>
      </c>
      <c r="F4115" s="77"/>
    </row>
    <row r="4116" spans="1:6" ht="13.5">
      <c r="A4116" s="353">
        <v>96716</v>
      </c>
      <c r="B4116" s="357" t="s">
        <v>3725</v>
      </c>
      <c r="C4116" s="357" t="s">
        <v>130</v>
      </c>
      <c r="D4116" s="357" t="s">
        <v>270</v>
      </c>
      <c r="E4116" s="353">
        <v>89.84</v>
      </c>
      <c r="F4116" s="77"/>
    </row>
    <row r="4117" spans="1:6" ht="13.5">
      <c r="A4117" s="353">
        <v>96717</v>
      </c>
      <c r="B4117" s="357" t="s">
        <v>3726</v>
      </c>
      <c r="C4117" s="357" t="s">
        <v>130</v>
      </c>
      <c r="D4117" s="357" t="s">
        <v>270</v>
      </c>
      <c r="E4117" s="353">
        <v>141.38999999999999</v>
      </c>
      <c r="F4117" s="77"/>
    </row>
    <row r="4118" spans="1:6" ht="13.5">
      <c r="A4118" s="353">
        <v>96736</v>
      </c>
      <c r="B4118" s="357" t="s">
        <v>3727</v>
      </c>
      <c r="C4118" s="357" t="s">
        <v>130</v>
      </c>
      <c r="D4118" s="357" t="s">
        <v>270</v>
      </c>
      <c r="E4118" s="353">
        <v>3.94</v>
      </c>
      <c r="F4118" s="77"/>
    </row>
    <row r="4119" spans="1:6" ht="13.5">
      <c r="A4119" s="353">
        <v>96737</v>
      </c>
      <c r="B4119" s="357" t="s">
        <v>3728</v>
      </c>
      <c r="C4119" s="357" t="s">
        <v>130</v>
      </c>
      <c r="D4119" s="357" t="s">
        <v>270</v>
      </c>
      <c r="E4119" s="353">
        <v>4.5</v>
      </c>
      <c r="F4119" s="77"/>
    </row>
    <row r="4120" spans="1:6" ht="13.5">
      <c r="A4120" s="353">
        <v>96738</v>
      </c>
      <c r="B4120" s="357" t="s">
        <v>3729</v>
      </c>
      <c r="C4120" s="357" t="s">
        <v>130</v>
      </c>
      <c r="D4120" s="357" t="s">
        <v>270</v>
      </c>
      <c r="E4120" s="353">
        <v>14.65</v>
      </c>
      <c r="F4120" s="77"/>
    </row>
    <row r="4121" spans="1:6" ht="13.5">
      <c r="A4121" s="353">
        <v>96739</v>
      </c>
      <c r="B4121" s="357" t="s">
        <v>3730</v>
      </c>
      <c r="C4121" s="357" t="s">
        <v>130</v>
      </c>
      <c r="D4121" s="357" t="s">
        <v>270</v>
      </c>
      <c r="E4121" s="353">
        <v>5.82</v>
      </c>
      <c r="F4121" s="77"/>
    </row>
    <row r="4122" spans="1:6" ht="13.5">
      <c r="A4122" s="353">
        <v>96740</v>
      </c>
      <c r="B4122" s="357" t="s">
        <v>3731</v>
      </c>
      <c r="C4122" s="357" t="s">
        <v>130</v>
      </c>
      <c r="D4122" s="357" t="s">
        <v>270</v>
      </c>
      <c r="E4122" s="353">
        <v>22.75</v>
      </c>
      <c r="F4122" s="77"/>
    </row>
    <row r="4123" spans="1:6" ht="13.5">
      <c r="A4123" s="353">
        <v>96741</v>
      </c>
      <c r="B4123" s="357" t="s">
        <v>3732</v>
      </c>
      <c r="C4123" s="357" t="s">
        <v>130</v>
      </c>
      <c r="D4123" s="357" t="s">
        <v>270</v>
      </c>
      <c r="E4123" s="353">
        <v>9.1199999999999992</v>
      </c>
      <c r="F4123" s="77"/>
    </row>
    <row r="4124" spans="1:6" ht="13.5">
      <c r="A4124" s="353">
        <v>96742</v>
      </c>
      <c r="B4124" s="357" t="s">
        <v>3733</v>
      </c>
      <c r="C4124" s="357" t="s">
        <v>130</v>
      </c>
      <c r="D4124" s="357" t="s">
        <v>270</v>
      </c>
      <c r="E4124" s="353">
        <v>13.85</v>
      </c>
      <c r="F4124" s="77"/>
    </row>
    <row r="4125" spans="1:6" ht="13.5">
      <c r="A4125" s="353">
        <v>96743</v>
      </c>
      <c r="B4125" s="357" t="s">
        <v>3734</v>
      </c>
      <c r="C4125" s="357" t="s">
        <v>130</v>
      </c>
      <c r="D4125" s="357" t="s">
        <v>270</v>
      </c>
      <c r="E4125" s="353">
        <v>17.87</v>
      </c>
      <c r="F4125" s="77"/>
    </row>
    <row r="4126" spans="1:6" ht="13.5">
      <c r="A4126" s="353">
        <v>96744</v>
      </c>
      <c r="B4126" s="357" t="s">
        <v>3735</v>
      </c>
      <c r="C4126" s="357" t="s">
        <v>130</v>
      </c>
      <c r="D4126" s="357" t="s">
        <v>270</v>
      </c>
      <c r="E4126" s="353">
        <v>38.020000000000003</v>
      </c>
      <c r="F4126" s="77"/>
    </row>
    <row r="4127" spans="1:6" ht="13.5">
      <c r="A4127" s="353">
        <v>96745</v>
      </c>
      <c r="B4127" s="357" t="s">
        <v>3736</v>
      </c>
      <c r="C4127" s="357" t="s">
        <v>130</v>
      </c>
      <c r="D4127" s="357" t="s">
        <v>270</v>
      </c>
      <c r="E4127" s="353">
        <v>55.67</v>
      </c>
      <c r="F4127" s="77"/>
    </row>
    <row r="4128" spans="1:6" ht="13.5">
      <c r="A4128" s="353">
        <v>96746</v>
      </c>
      <c r="B4128" s="357" t="s">
        <v>3737</v>
      </c>
      <c r="C4128" s="357" t="s">
        <v>130</v>
      </c>
      <c r="D4128" s="357" t="s">
        <v>270</v>
      </c>
      <c r="E4128" s="353">
        <v>88.78</v>
      </c>
      <c r="F4128" s="77"/>
    </row>
    <row r="4129" spans="1:6" ht="13.5">
      <c r="A4129" s="353">
        <v>96747</v>
      </c>
      <c r="B4129" s="357" t="s">
        <v>3738</v>
      </c>
      <c r="C4129" s="357" t="s">
        <v>130</v>
      </c>
      <c r="D4129" s="357" t="s">
        <v>270</v>
      </c>
      <c r="E4129" s="353">
        <v>5.6</v>
      </c>
      <c r="F4129" s="77"/>
    </row>
    <row r="4130" spans="1:6" ht="13.5">
      <c r="A4130" s="353">
        <v>96748</v>
      </c>
      <c r="B4130" s="357" t="s">
        <v>3739</v>
      </c>
      <c r="C4130" s="357" t="s">
        <v>130</v>
      </c>
      <c r="D4130" s="357" t="s">
        <v>270</v>
      </c>
      <c r="E4130" s="353">
        <v>6.3</v>
      </c>
      <c r="F4130" s="77"/>
    </row>
    <row r="4131" spans="1:6" ht="13.5">
      <c r="A4131" s="353">
        <v>96749</v>
      </c>
      <c r="B4131" s="357" t="s">
        <v>3740</v>
      </c>
      <c r="C4131" s="357" t="s">
        <v>130</v>
      </c>
      <c r="D4131" s="357" t="s">
        <v>270</v>
      </c>
      <c r="E4131" s="353">
        <v>8.56</v>
      </c>
      <c r="F4131" s="77"/>
    </row>
    <row r="4132" spans="1:6" ht="13.5">
      <c r="A4132" s="353">
        <v>96750</v>
      </c>
      <c r="B4132" s="357" t="s">
        <v>3741</v>
      </c>
      <c r="C4132" s="357" t="s">
        <v>130</v>
      </c>
      <c r="D4132" s="357" t="s">
        <v>270</v>
      </c>
      <c r="E4132" s="353">
        <v>11.28</v>
      </c>
      <c r="F4132" s="77"/>
    </row>
    <row r="4133" spans="1:6" ht="13.5">
      <c r="A4133" s="353">
        <v>96751</v>
      </c>
      <c r="B4133" s="357" t="s">
        <v>3742</v>
      </c>
      <c r="C4133" s="357" t="s">
        <v>130</v>
      </c>
      <c r="D4133" s="357" t="s">
        <v>270</v>
      </c>
      <c r="E4133" s="353">
        <v>20.3</v>
      </c>
      <c r="F4133" s="77"/>
    </row>
    <row r="4134" spans="1:6" ht="13.5">
      <c r="A4134" s="353">
        <v>96752</v>
      </c>
      <c r="B4134" s="357" t="s">
        <v>3743</v>
      </c>
      <c r="C4134" s="357" t="s">
        <v>130</v>
      </c>
      <c r="D4134" s="357" t="s">
        <v>270</v>
      </c>
      <c r="E4134" s="353">
        <v>26.26</v>
      </c>
      <c r="F4134" s="77"/>
    </row>
    <row r="4135" spans="1:6" ht="13.5">
      <c r="A4135" s="353">
        <v>96753</v>
      </c>
      <c r="B4135" s="357" t="s">
        <v>3744</v>
      </c>
      <c r="C4135" s="357" t="s">
        <v>130</v>
      </c>
      <c r="D4135" s="357" t="s">
        <v>270</v>
      </c>
      <c r="E4135" s="353">
        <v>59.04</v>
      </c>
      <c r="F4135" s="77"/>
    </row>
    <row r="4136" spans="1:6" ht="13.5">
      <c r="A4136" s="353">
        <v>96754</v>
      </c>
      <c r="B4136" s="357" t="s">
        <v>3745</v>
      </c>
      <c r="C4136" s="357" t="s">
        <v>130</v>
      </c>
      <c r="D4136" s="357" t="s">
        <v>270</v>
      </c>
      <c r="E4136" s="353">
        <v>82.69</v>
      </c>
      <c r="F4136" s="77"/>
    </row>
    <row r="4137" spans="1:6" ht="13.5">
      <c r="A4137" s="353">
        <v>96755</v>
      </c>
      <c r="B4137" s="357" t="s">
        <v>3746</v>
      </c>
      <c r="C4137" s="357" t="s">
        <v>130</v>
      </c>
      <c r="D4137" s="357" t="s">
        <v>270</v>
      </c>
      <c r="E4137" s="353">
        <v>124.97</v>
      </c>
      <c r="F4137" s="77"/>
    </row>
    <row r="4138" spans="1:6" ht="13.5">
      <c r="A4138" s="353">
        <v>96756</v>
      </c>
      <c r="B4138" s="357" t="s">
        <v>3747</v>
      </c>
      <c r="C4138" s="357" t="s">
        <v>130</v>
      </c>
      <c r="D4138" s="357" t="s">
        <v>270</v>
      </c>
      <c r="E4138" s="353">
        <v>10.1</v>
      </c>
      <c r="F4138" s="77"/>
    </row>
    <row r="4139" spans="1:6" ht="13.5">
      <c r="A4139" s="353">
        <v>96757</v>
      </c>
      <c r="B4139" s="357" t="s">
        <v>3748</v>
      </c>
      <c r="C4139" s="357" t="s">
        <v>130</v>
      </c>
      <c r="D4139" s="357" t="s">
        <v>270</v>
      </c>
      <c r="E4139" s="353">
        <v>9.73</v>
      </c>
      <c r="F4139" s="77"/>
    </row>
    <row r="4140" spans="1:6" ht="13.5">
      <c r="A4140" s="353">
        <v>96758</v>
      </c>
      <c r="B4140" s="357" t="s">
        <v>3749</v>
      </c>
      <c r="C4140" s="357" t="s">
        <v>130</v>
      </c>
      <c r="D4140" s="357" t="s">
        <v>270</v>
      </c>
      <c r="E4140" s="353">
        <v>11.5</v>
      </c>
      <c r="F4140" s="77"/>
    </row>
    <row r="4141" spans="1:6" ht="13.5">
      <c r="A4141" s="353">
        <v>96759</v>
      </c>
      <c r="B4141" s="357" t="s">
        <v>3750</v>
      </c>
      <c r="C4141" s="357" t="s">
        <v>130</v>
      </c>
      <c r="D4141" s="357" t="s">
        <v>270</v>
      </c>
      <c r="E4141" s="353">
        <v>16.670000000000002</v>
      </c>
      <c r="F4141" s="77"/>
    </row>
    <row r="4142" spans="1:6" ht="13.5">
      <c r="A4142" s="353">
        <v>96760</v>
      </c>
      <c r="B4142" s="357" t="s">
        <v>3751</v>
      </c>
      <c r="C4142" s="357" t="s">
        <v>130</v>
      </c>
      <c r="D4142" s="357" t="s">
        <v>270</v>
      </c>
      <c r="E4142" s="353">
        <v>23.7</v>
      </c>
      <c r="F4142" s="77"/>
    </row>
    <row r="4143" spans="1:6" ht="13.5">
      <c r="A4143" s="353">
        <v>96761</v>
      </c>
      <c r="B4143" s="357" t="s">
        <v>3752</v>
      </c>
      <c r="C4143" s="357" t="s">
        <v>130</v>
      </c>
      <c r="D4143" s="357" t="s">
        <v>270</v>
      </c>
      <c r="E4143" s="353">
        <v>33.24</v>
      </c>
      <c r="F4143" s="77"/>
    </row>
    <row r="4144" spans="1:6" ht="13.5">
      <c r="A4144" s="353">
        <v>96762</v>
      </c>
      <c r="B4144" s="357" t="s">
        <v>3753</v>
      </c>
      <c r="C4144" s="357" t="s">
        <v>130</v>
      </c>
      <c r="D4144" s="357" t="s">
        <v>270</v>
      </c>
      <c r="E4144" s="353">
        <v>64.52</v>
      </c>
      <c r="F4144" s="77"/>
    </row>
    <row r="4145" spans="1:6" ht="13.5">
      <c r="A4145" s="353">
        <v>96763</v>
      </c>
      <c r="B4145" s="357" t="s">
        <v>3754</v>
      </c>
      <c r="C4145" s="357" t="s">
        <v>130</v>
      </c>
      <c r="D4145" s="357" t="s">
        <v>270</v>
      </c>
      <c r="E4145" s="353">
        <v>88.67</v>
      </c>
      <c r="F4145" s="77"/>
    </row>
    <row r="4146" spans="1:6" ht="13.5">
      <c r="A4146" s="353">
        <v>96764</v>
      </c>
      <c r="B4146" s="357" t="s">
        <v>3755</v>
      </c>
      <c r="C4146" s="357" t="s">
        <v>130</v>
      </c>
      <c r="D4146" s="357" t="s">
        <v>270</v>
      </c>
      <c r="E4146" s="353">
        <v>141.33000000000001</v>
      </c>
      <c r="F4146" s="77"/>
    </row>
    <row r="4147" spans="1:6" ht="13.5">
      <c r="A4147" s="353">
        <v>96802</v>
      </c>
      <c r="B4147" s="357" t="s">
        <v>3756</v>
      </c>
      <c r="C4147" s="357" t="s">
        <v>130</v>
      </c>
      <c r="D4147" s="357" t="s">
        <v>270</v>
      </c>
      <c r="E4147" s="353">
        <v>173.63</v>
      </c>
      <c r="F4147" s="77"/>
    </row>
    <row r="4148" spans="1:6" ht="13.5">
      <c r="A4148" s="353">
        <v>96803</v>
      </c>
      <c r="B4148" s="357" t="s">
        <v>3757</v>
      </c>
      <c r="C4148" s="357" t="s">
        <v>130</v>
      </c>
      <c r="D4148" s="357" t="s">
        <v>270</v>
      </c>
      <c r="E4148" s="353">
        <v>89.56</v>
      </c>
      <c r="F4148" s="77"/>
    </row>
    <row r="4149" spans="1:6" ht="13.5">
      <c r="A4149" s="353">
        <v>96804</v>
      </c>
      <c r="B4149" s="357" t="s">
        <v>3758</v>
      </c>
      <c r="C4149" s="357" t="s">
        <v>130</v>
      </c>
      <c r="D4149" s="357" t="s">
        <v>270</v>
      </c>
      <c r="E4149" s="353">
        <v>161.37</v>
      </c>
      <c r="F4149" s="77"/>
    </row>
    <row r="4150" spans="1:6" ht="13.5">
      <c r="A4150" s="353">
        <v>96805</v>
      </c>
      <c r="B4150" s="357" t="s">
        <v>3759</v>
      </c>
      <c r="C4150" s="357" t="s">
        <v>130</v>
      </c>
      <c r="D4150" s="357" t="s">
        <v>270</v>
      </c>
      <c r="E4150" s="353">
        <v>180.04</v>
      </c>
      <c r="F4150" s="77"/>
    </row>
    <row r="4151" spans="1:6" ht="13.5">
      <c r="A4151" s="353">
        <v>96806</v>
      </c>
      <c r="B4151" s="357" t="s">
        <v>3760</v>
      </c>
      <c r="C4151" s="357" t="s">
        <v>130</v>
      </c>
      <c r="D4151" s="357" t="s">
        <v>270</v>
      </c>
      <c r="E4151" s="353">
        <v>88.22</v>
      </c>
      <c r="F4151" s="77"/>
    </row>
    <row r="4152" spans="1:6" ht="13.5">
      <c r="A4152" s="353">
        <v>96807</v>
      </c>
      <c r="B4152" s="357" t="s">
        <v>3761</v>
      </c>
      <c r="C4152" s="357" t="s">
        <v>130</v>
      </c>
      <c r="D4152" s="357" t="s">
        <v>270</v>
      </c>
      <c r="E4152" s="353">
        <v>147.77000000000001</v>
      </c>
      <c r="F4152" s="77"/>
    </row>
    <row r="4153" spans="1:6" ht="13.5">
      <c r="A4153" s="353">
        <v>96808</v>
      </c>
      <c r="B4153" s="357" t="s">
        <v>3762</v>
      </c>
      <c r="C4153" s="357" t="s">
        <v>130</v>
      </c>
      <c r="D4153" s="357" t="s">
        <v>270</v>
      </c>
      <c r="E4153" s="353">
        <v>8.6</v>
      </c>
      <c r="F4153" s="77"/>
    </row>
    <row r="4154" spans="1:6" ht="13.5">
      <c r="A4154" s="353">
        <v>96809</v>
      </c>
      <c r="B4154" s="357" t="s">
        <v>3763</v>
      </c>
      <c r="C4154" s="357" t="s">
        <v>130</v>
      </c>
      <c r="D4154" s="357" t="s">
        <v>270</v>
      </c>
      <c r="E4154" s="353">
        <v>9.77</v>
      </c>
      <c r="F4154" s="77"/>
    </row>
    <row r="4155" spans="1:6" ht="13.5">
      <c r="A4155" s="353">
        <v>96810</v>
      </c>
      <c r="B4155" s="357" t="s">
        <v>3764</v>
      </c>
      <c r="C4155" s="357" t="s">
        <v>130</v>
      </c>
      <c r="D4155" s="357" t="s">
        <v>270</v>
      </c>
      <c r="E4155" s="353">
        <v>10.55</v>
      </c>
      <c r="F4155" s="77"/>
    </row>
    <row r="4156" spans="1:6" ht="13.5">
      <c r="A4156" s="353">
        <v>96811</v>
      </c>
      <c r="B4156" s="357" t="s">
        <v>3765</v>
      </c>
      <c r="C4156" s="357" t="s">
        <v>130</v>
      </c>
      <c r="D4156" s="357" t="s">
        <v>270</v>
      </c>
      <c r="E4156" s="353">
        <v>11.4</v>
      </c>
      <c r="F4156" s="77"/>
    </row>
    <row r="4157" spans="1:6" ht="13.5">
      <c r="A4157" s="353">
        <v>96812</v>
      </c>
      <c r="B4157" s="357" t="s">
        <v>3766</v>
      </c>
      <c r="C4157" s="357" t="s">
        <v>130</v>
      </c>
      <c r="D4157" s="357" t="s">
        <v>270</v>
      </c>
      <c r="E4157" s="353">
        <v>10.99</v>
      </c>
      <c r="F4157" s="77"/>
    </row>
    <row r="4158" spans="1:6" ht="13.5">
      <c r="A4158" s="353">
        <v>96813</v>
      </c>
      <c r="B4158" s="357" t="s">
        <v>3767</v>
      </c>
      <c r="C4158" s="357" t="s">
        <v>130</v>
      </c>
      <c r="D4158" s="357" t="s">
        <v>270</v>
      </c>
      <c r="E4158" s="353">
        <v>12.55</v>
      </c>
      <c r="F4158" s="77"/>
    </row>
    <row r="4159" spans="1:6" ht="13.5">
      <c r="A4159" s="353">
        <v>96814</v>
      </c>
      <c r="B4159" s="357" t="s">
        <v>3768</v>
      </c>
      <c r="C4159" s="357" t="s">
        <v>130</v>
      </c>
      <c r="D4159" s="357" t="s">
        <v>270</v>
      </c>
      <c r="E4159" s="353">
        <v>10.72</v>
      </c>
      <c r="F4159" s="77"/>
    </row>
    <row r="4160" spans="1:6" ht="13.5">
      <c r="A4160" s="353">
        <v>96815</v>
      </c>
      <c r="B4160" s="357" t="s">
        <v>3769</v>
      </c>
      <c r="C4160" s="357" t="s">
        <v>130</v>
      </c>
      <c r="D4160" s="357" t="s">
        <v>270</v>
      </c>
      <c r="E4160" s="353">
        <v>17.72</v>
      </c>
      <c r="F4160" s="77"/>
    </row>
    <row r="4161" spans="1:6" ht="13.5">
      <c r="A4161" s="353">
        <v>96816</v>
      </c>
      <c r="B4161" s="357" t="s">
        <v>3770</v>
      </c>
      <c r="C4161" s="357" t="s">
        <v>130</v>
      </c>
      <c r="D4161" s="357" t="s">
        <v>270</v>
      </c>
      <c r="E4161" s="353">
        <v>14.74</v>
      </c>
      <c r="F4161" s="77"/>
    </row>
    <row r="4162" spans="1:6" ht="13.5">
      <c r="A4162" s="353">
        <v>96817</v>
      </c>
      <c r="B4162" s="357" t="s">
        <v>3771</v>
      </c>
      <c r="C4162" s="357" t="s">
        <v>130</v>
      </c>
      <c r="D4162" s="357" t="s">
        <v>270</v>
      </c>
      <c r="E4162" s="353">
        <v>16.63</v>
      </c>
      <c r="F4162" s="77"/>
    </row>
    <row r="4163" spans="1:6" ht="13.5">
      <c r="A4163" s="353">
        <v>96818</v>
      </c>
      <c r="B4163" s="357" t="s">
        <v>3772</v>
      </c>
      <c r="C4163" s="357" t="s">
        <v>130</v>
      </c>
      <c r="D4163" s="357" t="s">
        <v>270</v>
      </c>
      <c r="E4163" s="353">
        <v>15.55</v>
      </c>
      <c r="F4163" s="77"/>
    </row>
    <row r="4164" spans="1:6" ht="13.5">
      <c r="A4164" s="353">
        <v>96819</v>
      </c>
      <c r="B4164" s="357" t="s">
        <v>3773</v>
      </c>
      <c r="C4164" s="357" t="s">
        <v>130</v>
      </c>
      <c r="D4164" s="357" t="s">
        <v>270</v>
      </c>
      <c r="E4164" s="353">
        <v>15.55</v>
      </c>
      <c r="F4164" s="77"/>
    </row>
    <row r="4165" spans="1:6" ht="13.5">
      <c r="A4165" s="353">
        <v>96820</v>
      </c>
      <c r="B4165" s="357" t="s">
        <v>3774</v>
      </c>
      <c r="C4165" s="357" t="s">
        <v>130</v>
      </c>
      <c r="D4165" s="357" t="s">
        <v>270</v>
      </c>
      <c r="E4165" s="353">
        <v>27.76</v>
      </c>
      <c r="F4165" s="77"/>
    </row>
    <row r="4166" spans="1:6" ht="13.5">
      <c r="A4166" s="353">
        <v>96821</v>
      </c>
      <c r="B4166" s="357" t="s">
        <v>3775</v>
      </c>
      <c r="C4166" s="357" t="s">
        <v>130</v>
      </c>
      <c r="D4166" s="357" t="s">
        <v>270</v>
      </c>
      <c r="E4166" s="353">
        <v>23.82</v>
      </c>
      <c r="F4166" s="77"/>
    </row>
    <row r="4167" spans="1:6" ht="13.5">
      <c r="A4167" s="353">
        <v>96822</v>
      </c>
      <c r="B4167" s="357" t="s">
        <v>3776</v>
      </c>
      <c r="C4167" s="357" t="s">
        <v>130</v>
      </c>
      <c r="D4167" s="357" t="s">
        <v>270</v>
      </c>
      <c r="E4167" s="353">
        <v>24.12</v>
      </c>
      <c r="F4167" s="77"/>
    </row>
    <row r="4168" spans="1:6" ht="13.5">
      <c r="A4168" s="353">
        <v>96823</v>
      </c>
      <c r="B4168" s="357" t="s">
        <v>3777</v>
      </c>
      <c r="C4168" s="357" t="s">
        <v>130</v>
      </c>
      <c r="D4168" s="357" t="s">
        <v>270</v>
      </c>
      <c r="E4168" s="353">
        <v>9.9700000000000006</v>
      </c>
      <c r="F4168" s="77"/>
    </row>
    <row r="4169" spans="1:6" ht="13.5">
      <c r="A4169" s="353">
        <v>96824</v>
      </c>
      <c r="B4169" s="357" t="s">
        <v>3778</v>
      </c>
      <c r="C4169" s="357" t="s">
        <v>130</v>
      </c>
      <c r="D4169" s="357" t="s">
        <v>270</v>
      </c>
      <c r="E4169" s="353">
        <v>11.18</v>
      </c>
      <c r="F4169" s="77"/>
    </row>
    <row r="4170" spans="1:6" ht="13.5">
      <c r="A4170" s="353">
        <v>96825</v>
      </c>
      <c r="B4170" s="357" t="s">
        <v>3779</v>
      </c>
      <c r="C4170" s="357" t="s">
        <v>130</v>
      </c>
      <c r="D4170" s="357" t="s">
        <v>270</v>
      </c>
      <c r="E4170" s="353">
        <v>14.98</v>
      </c>
      <c r="F4170" s="77"/>
    </row>
    <row r="4171" spans="1:6" ht="13.5">
      <c r="A4171" s="353">
        <v>96826</v>
      </c>
      <c r="B4171" s="357" t="s">
        <v>3780</v>
      </c>
      <c r="C4171" s="357" t="s">
        <v>130</v>
      </c>
      <c r="D4171" s="357" t="s">
        <v>270</v>
      </c>
      <c r="E4171" s="353">
        <v>13.73</v>
      </c>
      <c r="F4171" s="77"/>
    </row>
    <row r="4172" spans="1:6" ht="13.5">
      <c r="A4172" s="353">
        <v>96827</v>
      </c>
      <c r="B4172" s="357" t="s">
        <v>3781</v>
      </c>
      <c r="C4172" s="357" t="s">
        <v>130</v>
      </c>
      <c r="D4172" s="357" t="s">
        <v>270</v>
      </c>
      <c r="E4172" s="353">
        <v>14.22</v>
      </c>
      <c r="F4172" s="77"/>
    </row>
    <row r="4173" spans="1:6" ht="13.5">
      <c r="A4173" s="353">
        <v>96828</v>
      </c>
      <c r="B4173" s="357" t="s">
        <v>3782</v>
      </c>
      <c r="C4173" s="357" t="s">
        <v>130</v>
      </c>
      <c r="D4173" s="357" t="s">
        <v>270</v>
      </c>
      <c r="E4173" s="353">
        <v>17.7</v>
      </c>
      <c r="F4173" s="77"/>
    </row>
    <row r="4174" spans="1:6" ht="13.5">
      <c r="A4174" s="353">
        <v>96829</v>
      </c>
      <c r="B4174" s="357" t="s">
        <v>3783</v>
      </c>
      <c r="C4174" s="357" t="s">
        <v>130</v>
      </c>
      <c r="D4174" s="357" t="s">
        <v>270</v>
      </c>
      <c r="E4174" s="353">
        <v>13.71</v>
      </c>
      <c r="F4174" s="77"/>
    </row>
    <row r="4175" spans="1:6" ht="13.5">
      <c r="A4175" s="353">
        <v>96830</v>
      </c>
      <c r="B4175" s="357" t="s">
        <v>3784</v>
      </c>
      <c r="C4175" s="357" t="s">
        <v>130</v>
      </c>
      <c r="D4175" s="357" t="s">
        <v>270</v>
      </c>
      <c r="E4175" s="353">
        <v>19.760000000000002</v>
      </c>
      <c r="F4175" s="77"/>
    </row>
    <row r="4176" spans="1:6" ht="13.5">
      <c r="A4176" s="353">
        <v>96831</v>
      </c>
      <c r="B4176" s="357" t="s">
        <v>3785</v>
      </c>
      <c r="C4176" s="357" t="s">
        <v>130</v>
      </c>
      <c r="D4176" s="357" t="s">
        <v>270</v>
      </c>
      <c r="E4176" s="353">
        <v>16.25</v>
      </c>
      <c r="F4176" s="77"/>
    </row>
    <row r="4177" spans="1:6" ht="13.5">
      <c r="A4177" s="353">
        <v>96832</v>
      </c>
      <c r="B4177" s="357" t="s">
        <v>3786</v>
      </c>
      <c r="C4177" s="357" t="s">
        <v>130</v>
      </c>
      <c r="D4177" s="357" t="s">
        <v>270</v>
      </c>
      <c r="E4177" s="353">
        <v>18.670000000000002</v>
      </c>
      <c r="F4177" s="77"/>
    </row>
    <row r="4178" spans="1:6" ht="13.5">
      <c r="A4178" s="353">
        <v>96833</v>
      </c>
      <c r="B4178" s="357" t="s">
        <v>3787</v>
      </c>
      <c r="C4178" s="357" t="s">
        <v>130</v>
      </c>
      <c r="D4178" s="357" t="s">
        <v>270</v>
      </c>
      <c r="E4178" s="353">
        <v>17.53</v>
      </c>
      <c r="F4178" s="77"/>
    </row>
    <row r="4179" spans="1:6" ht="13.5">
      <c r="A4179" s="353">
        <v>96834</v>
      </c>
      <c r="B4179" s="357" t="s">
        <v>3788</v>
      </c>
      <c r="C4179" s="357" t="s">
        <v>130</v>
      </c>
      <c r="D4179" s="357" t="s">
        <v>270</v>
      </c>
      <c r="E4179" s="353">
        <v>28.66</v>
      </c>
      <c r="F4179" s="77"/>
    </row>
    <row r="4180" spans="1:6" ht="13.5">
      <c r="A4180" s="353">
        <v>96835</v>
      </c>
      <c r="B4180" s="357" t="s">
        <v>3789</v>
      </c>
      <c r="C4180" s="357" t="s">
        <v>130</v>
      </c>
      <c r="D4180" s="357" t="s">
        <v>270</v>
      </c>
      <c r="E4180" s="353">
        <v>24.89</v>
      </c>
      <c r="F4180" s="77"/>
    </row>
    <row r="4181" spans="1:6" ht="13.5">
      <c r="A4181" s="353">
        <v>96836</v>
      </c>
      <c r="B4181" s="357" t="s">
        <v>3790</v>
      </c>
      <c r="C4181" s="357" t="s">
        <v>130</v>
      </c>
      <c r="D4181" s="357" t="s">
        <v>270</v>
      </c>
      <c r="E4181" s="353">
        <v>26.46</v>
      </c>
      <c r="F4181" s="77"/>
    </row>
    <row r="4182" spans="1:6" ht="13.5">
      <c r="A4182" s="353">
        <v>96837</v>
      </c>
      <c r="B4182" s="357" t="s">
        <v>3791</v>
      </c>
      <c r="C4182" s="357" t="s">
        <v>130</v>
      </c>
      <c r="D4182" s="357" t="s">
        <v>270</v>
      </c>
      <c r="E4182" s="353">
        <v>14.86</v>
      </c>
      <c r="F4182" s="77"/>
    </row>
    <row r="4183" spans="1:6" ht="13.5">
      <c r="A4183" s="353">
        <v>96838</v>
      </c>
      <c r="B4183" s="357" t="s">
        <v>3792</v>
      </c>
      <c r="C4183" s="357" t="s">
        <v>130</v>
      </c>
      <c r="D4183" s="357" t="s">
        <v>270</v>
      </c>
      <c r="E4183" s="353">
        <v>13.74</v>
      </c>
      <c r="F4183" s="77"/>
    </row>
    <row r="4184" spans="1:6" ht="13.5">
      <c r="A4184" s="353">
        <v>96839</v>
      </c>
      <c r="B4184" s="357" t="s">
        <v>3793</v>
      </c>
      <c r="C4184" s="357" t="s">
        <v>130</v>
      </c>
      <c r="D4184" s="357" t="s">
        <v>270</v>
      </c>
      <c r="E4184" s="353">
        <v>13.54</v>
      </c>
      <c r="F4184" s="77"/>
    </row>
    <row r="4185" spans="1:6" ht="13.5">
      <c r="A4185" s="353">
        <v>96840</v>
      </c>
      <c r="B4185" s="357" t="s">
        <v>3794</v>
      </c>
      <c r="C4185" s="357" t="s">
        <v>130</v>
      </c>
      <c r="D4185" s="357" t="s">
        <v>270</v>
      </c>
      <c r="E4185" s="353">
        <v>17.38</v>
      </c>
      <c r="F4185" s="77"/>
    </row>
    <row r="4186" spans="1:6" ht="13.5">
      <c r="A4186" s="353">
        <v>96841</v>
      </c>
      <c r="B4186" s="357" t="s">
        <v>3795</v>
      </c>
      <c r="C4186" s="357" t="s">
        <v>130</v>
      </c>
      <c r="D4186" s="357" t="s">
        <v>270</v>
      </c>
      <c r="E4186" s="353">
        <v>15.36</v>
      </c>
      <c r="F4186" s="77"/>
    </row>
    <row r="4187" spans="1:6" ht="13.5">
      <c r="A4187" s="353">
        <v>96842</v>
      </c>
      <c r="B4187" s="357" t="s">
        <v>3796</v>
      </c>
      <c r="C4187" s="357" t="s">
        <v>130</v>
      </c>
      <c r="D4187" s="357" t="s">
        <v>270</v>
      </c>
      <c r="E4187" s="353">
        <v>19.23</v>
      </c>
      <c r="F4187" s="77"/>
    </row>
    <row r="4188" spans="1:6" ht="13.5">
      <c r="A4188" s="353">
        <v>96843</v>
      </c>
      <c r="B4188" s="357" t="s">
        <v>3797</v>
      </c>
      <c r="C4188" s="357" t="s">
        <v>130</v>
      </c>
      <c r="D4188" s="357" t="s">
        <v>270</v>
      </c>
      <c r="E4188" s="353">
        <v>18.54</v>
      </c>
      <c r="F4188" s="77"/>
    </row>
    <row r="4189" spans="1:6" ht="13.5">
      <c r="A4189" s="353">
        <v>96844</v>
      </c>
      <c r="B4189" s="357" t="s">
        <v>3798</v>
      </c>
      <c r="C4189" s="357" t="s">
        <v>130</v>
      </c>
      <c r="D4189" s="357" t="s">
        <v>270</v>
      </c>
      <c r="E4189" s="353">
        <v>24.85</v>
      </c>
      <c r="F4189" s="77"/>
    </row>
    <row r="4190" spans="1:6" ht="13.5">
      <c r="A4190" s="353">
        <v>96845</v>
      </c>
      <c r="B4190" s="357" t="s">
        <v>3799</v>
      </c>
      <c r="C4190" s="357" t="s">
        <v>130</v>
      </c>
      <c r="D4190" s="357" t="s">
        <v>270</v>
      </c>
      <c r="E4190" s="353">
        <v>26.76</v>
      </c>
      <c r="F4190" s="77"/>
    </row>
    <row r="4191" spans="1:6" ht="13.5">
      <c r="A4191" s="353">
        <v>96846</v>
      </c>
      <c r="B4191" s="357" t="s">
        <v>3800</v>
      </c>
      <c r="C4191" s="357" t="s">
        <v>130</v>
      </c>
      <c r="D4191" s="357" t="s">
        <v>270</v>
      </c>
      <c r="E4191" s="353">
        <v>21.36</v>
      </c>
      <c r="F4191" s="77"/>
    </row>
    <row r="4192" spans="1:6" ht="13.5">
      <c r="A4192" s="353">
        <v>96847</v>
      </c>
      <c r="B4192" s="357" t="s">
        <v>3801</v>
      </c>
      <c r="C4192" s="357" t="s">
        <v>130</v>
      </c>
      <c r="D4192" s="357" t="s">
        <v>270</v>
      </c>
      <c r="E4192" s="353">
        <v>23.34</v>
      </c>
      <c r="F4192" s="77"/>
    </row>
    <row r="4193" spans="1:6" ht="13.5">
      <c r="A4193" s="353">
        <v>96848</v>
      </c>
      <c r="B4193" s="357" t="s">
        <v>3802</v>
      </c>
      <c r="C4193" s="357" t="s">
        <v>130</v>
      </c>
      <c r="D4193" s="357" t="s">
        <v>270</v>
      </c>
      <c r="E4193" s="353">
        <v>34.6</v>
      </c>
      <c r="F4193" s="77"/>
    </row>
    <row r="4194" spans="1:6" ht="13.5">
      <c r="A4194" s="353">
        <v>96849</v>
      </c>
      <c r="B4194" s="357" t="s">
        <v>3803</v>
      </c>
      <c r="C4194" s="357" t="s">
        <v>130</v>
      </c>
      <c r="D4194" s="357" t="s">
        <v>270</v>
      </c>
      <c r="E4194" s="353">
        <v>12.69</v>
      </c>
      <c r="F4194" s="77"/>
    </row>
    <row r="4195" spans="1:6" ht="13.5">
      <c r="A4195" s="353">
        <v>96850</v>
      </c>
      <c r="B4195" s="357" t="s">
        <v>3804</v>
      </c>
      <c r="C4195" s="357" t="s">
        <v>130</v>
      </c>
      <c r="D4195" s="357" t="s">
        <v>270</v>
      </c>
      <c r="E4195" s="353">
        <v>14.71</v>
      </c>
      <c r="F4195" s="77"/>
    </row>
    <row r="4196" spans="1:6" ht="13.5">
      <c r="A4196" s="353">
        <v>96851</v>
      </c>
      <c r="B4196" s="357" t="s">
        <v>3805</v>
      </c>
      <c r="C4196" s="357" t="s">
        <v>130</v>
      </c>
      <c r="D4196" s="357" t="s">
        <v>270</v>
      </c>
      <c r="E4196" s="353">
        <v>19.23</v>
      </c>
      <c r="F4196" s="77"/>
    </row>
    <row r="4197" spans="1:6" ht="13.5">
      <c r="A4197" s="353">
        <v>96852</v>
      </c>
      <c r="B4197" s="357" t="s">
        <v>3806</v>
      </c>
      <c r="C4197" s="357" t="s">
        <v>130</v>
      </c>
      <c r="D4197" s="357" t="s">
        <v>270</v>
      </c>
      <c r="E4197" s="353">
        <v>16.78</v>
      </c>
      <c r="F4197" s="77"/>
    </row>
    <row r="4198" spans="1:6" ht="13.5">
      <c r="A4198" s="353">
        <v>96853</v>
      </c>
      <c r="B4198" s="357" t="s">
        <v>3807</v>
      </c>
      <c r="C4198" s="357" t="s">
        <v>130</v>
      </c>
      <c r="D4198" s="357" t="s">
        <v>270</v>
      </c>
      <c r="E4198" s="353">
        <v>18.75</v>
      </c>
      <c r="F4198" s="77"/>
    </row>
    <row r="4199" spans="1:6" ht="13.5">
      <c r="A4199" s="353">
        <v>96854</v>
      </c>
      <c r="B4199" s="357" t="s">
        <v>3808</v>
      </c>
      <c r="C4199" s="357" t="s">
        <v>130</v>
      </c>
      <c r="D4199" s="357" t="s">
        <v>270</v>
      </c>
      <c r="E4199" s="353">
        <v>22.25</v>
      </c>
      <c r="F4199" s="77"/>
    </row>
    <row r="4200" spans="1:6" ht="13.5">
      <c r="A4200" s="353">
        <v>96855</v>
      </c>
      <c r="B4200" s="357" t="s">
        <v>3809</v>
      </c>
      <c r="C4200" s="357" t="s">
        <v>130</v>
      </c>
      <c r="D4200" s="357" t="s">
        <v>270</v>
      </c>
      <c r="E4200" s="353">
        <v>20.79</v>
      </c>
      <c r="F4200" s="77"/>
    </row>
    <row r="4201" spans="1:6" ht="13.5">
      <c r="A4201" s="353">
        <v>96856</v>
      </c>
      <c r="B4201" s="357" t="s">
        <v>3810</v>
      </c>
      <c r="C4201" s="357" t="s">
        <v>130</v>
      </c>
      <c r="D4201" s="357" t="s">
        <v>270</v>
      </c>
      <c r="E4201" s="353">
        <v>21.08</v>
      </c>
      <c r="F4201" s="77"/>
    </row>
    <row r="4202" spans="1:6" ht="13.5">
      <c r="A4202" s="353">
        <v>96857</v>
      </c>
      <c r="B4202" s="357" t="s">
        <v>3811</v>
      </c>
      <c r="C4202" s="357" t="s">
        <v>130</v>
      </c>
      <c r="D4202" s="357" t="s">
        <v>270</v>
      </c>
      <c r="E4202" s="353">
        <v>32.9</v>
      </c>
      <c r="F4202" s="77"/>
    </row>
    <row r="4203" spans="1:6" ht="13.5">
      <c r="A4203" s="353">
        <v>96858</v>
      </c>
      <c r="B4203" s="357" t="s">
        <v>3812</v>
      </c>
      <c r="C4203" s="357" t="s">
        <v>130</v>
      </c>
      <c r="D4203" s="357" t="s">
        <v>270</v>
      </c>
      <c r="E4203" s="353">
        <v>33.51</v>
      </c>
      <c r="F4203" s="77"/>
    </row>
    <row r="4204" spans="1:6" ht="13.5">
      <c r="A4204" s="353">
        <v>96859</v>
      </c>
      <c r="B4204" s="357" t="s">
        <v>3813</v>
      </c>
      <c r="C4204" s="357" t="s">
        <v>130</v>
      </c>
      <c r="D4204" s="357" t="s">
        <v>270</v>
      </c>
      <c r="E4204" s="353">
        <v>41.2</v>
      </c>
      <c r="F4204" s="77"/>
    </row>
    <row r="4205" spans="1:6" ht="13.5">
      <c r="A4205" s="353">
        <v>96860</v>
      </c>
      <c r="B4205" s="357" t="s">
        <v>3814</v>
      </c>
      <c r="C4205" s="357" t="s">
        <v>130</v>
      </c>
      <c r="D4205" s="357" t="s">
        <v>270</v>
      </c>
      <c r="E4205" s="353">
        <v>17.43</v>
      </c>
      <c r="F4205" s="77"/>
    </row>
    <row r="4206" spans="1:6" ht="13.5">
      <c r="A4206" s="353">
        <v>96861</v>
      </c>
      <c r="B4206" s="357" t="s">
        <v>3815</v>
      </c>
      <c r="C4206" s="357" t="s">
        <v>130</v>
      </c>
      <c r="D4206" s="357" t="s">
        <v>270</v>
      </c>
      <c r="E4206" s="353">
        <v>18.71</v>
      </c>
      <c r="F4206" s="77"/>
    </row>
    <row r="4207" spans="1:6" ht="13.5">
      <c r="A4207" s="353">
        <v>96862</v>
      </c>
      <c r="B4207" s="357" t="s">
        <v>3816</v>
      </c>
      <c r="C4207" s="357" t="s">
        <v>130</v>
      </c>
      <c r="D4207" s="357" t="s">
        <v>270</v>
      </c>
      <c r="E4207" s="353">
        <v>20.98</v>
      </c>
      <c r="F4207" s="77"/>
    </row>
    <row r="4208" spans="1:6" ht="13.5">
      <c r="A4208" s="353">
        <v>96863</v>
      </c>
      <c r="B4208" s="357" t="s">
        <v>3817</v>
      </c>
      <c r="C4208" s="357" t="s">
        <v>130</v>
      </c>
      <c r="D4208" s="357" t="s">
        <v>270</v>
      </c>
      <c r="E4208" s="353">
        <v>20.77</v>
      </c>
      <c r="F4208" s="77"/>
    </row>
    <row r="4209" spans="1:6" ht="13.5">
      <c r="A4209" s="353">
        <v>96864</v>
      </c>
      <c r="B4209" s="357" t="s">
        <v>3818</v>
      </c>
      <c r="C4209" s="357" t="s">
        <v>130</v>
      </c>
      <c r="D4209" s="357" t="s">
        <v>270</v>
      </c>
      <c r="E4209" s="353">
        <v>32.26</v>
      </c>
      <c r="F4209" s="77"/>
    </row>
    <row r="4210" spans="1:6" ht="13.5">
      <c r="A4210" s="353">
        <v>96865</v>
      </c>
      <c r="B4210" s="357" t="s">
        <v>3819</v>
      </c>
      <c r="C4210" s="357" t="s">
        <v>130</v>
      </c>
      <c r="D4210" s="357" t="s">
        <v>270</v>
      </c>
      <c r="E4210" s="353">
        <v>31.64</v>
      </c>
      <c r="F4210" s="77"/>
    </row>
    <row r="4211" spans="1:6" ht="13.5">
      <c r="A4211" s="353">
        <v>96866</v>
      </c>
      <c r="B4211" s="357" t="s">
        <v>3820</v>
      </c>
      <c r="C4211" s="357" t="s">
        <v>130</v>
      </c>
      <c r="D4211" s="357" t="s">
        <v>270</v>
      </c>
      <c r="E4211" s="353">
        <v>42.23</v>
      </c>
      <c r="F4211" s="77"/>
    </row>
    <row r="4212" spans="1:6" ht="13.5">
      <c r="A4212" s="353">
        <v>96867</v>
      </c>
      <c r="B4212" s="357" t="s">
        <v>3821</v>
      </c>
      <c r="C4212" s="357" t="s">
        <v>130</v>
      </c>
      <c r="D4212" s="357" t="s">
        <v>270</v>
      </c>
      <c r="E4212" s="353">
        <v>48.68</v>
      </c>
      <c r="F4212" s="77"/>
    </row>
    <row r="4213" spans="1:6" ht="13.5">
      <c r="A4213" s="353">
        <v>96868</v>
      </c>
      <c r="B4213" s="357" t="s">
        <v>3822</v>
      </c>
      <c r="C4213" s="357" t="s">
        <v>130</v>
      </c>
      <c r="D4213" s="357" t="s">
        <v>270</v>
      </c>
      <c r="E4213" s="353">
        <v>19.5</v>
      </c>
      <c r="F4213" s="77"/>
    </row>
    <row r="4214" spans="1:6" ht="13.5">
      <c r="A4214" s="353">
        <v>96869</v>
      </c>
      <c r="B4214" s="357" t="s">
        <v>3823</v>
      </c>
      <c r="C4214" s="357" t="s">
        <v>130</v>
      </c>
      <c r="D4214" s="357" t="s">
        <v>270</v>
      </c>
      <c r="E4214" s="353">
        <v>23.28</v>
      </c>
      <c r="F4214" s="77"/>
    </row>
    <row r="4215" spans="1:6" ht="13.5">
      <c r="A4215" s="353">
        <v>96870</v>
      </c>
      <c r="B4215" s="357" t="s">
        <v>3824</v>
      </c>
      <c r="C4215" s="357" t="s">
        <v>130</v>
      </c>
      <c r="D4215" s="357" t="s">
        <v>270</v>
      </c>
      <c r="E4215" s="353">
        <v>36.29</v>
      </c>
      <c r="F4215" s="77"/>
    </row>
    <row r="4216" spans="1:6" ht="13.5">
      <c r="A4216" s="353">
        <v>96871</v>
      </c>
      <c r="B4216" s="357" t="s">
        <v>3825</v>
      </c>
      <c r="C4216" s="357" t="s">
        <v>130</v>
      </c>
      <c r="D4216" s="357" t="s">
        <v>270</v>
      </c>
      <c r="E4216" s="353">
        <v>52.28</v>
      </c>
      <c r="F4216" s="77"/>
    </row>
    <row r="4217" spans="1:6" ht="13.5">
      <c r="A4217" s="353">
        <v>96872</v>
      </c>
      <c r="B4217" s="357" t="s">
        <v>3826</v>
      </c>
      <c r="C4217" s="357" t="s">
        <v>130</v>
      </c>
      <c r="D4217" s="357" t="s">
        <v>270</v>
      </c>
      <c r="E4217" s="353">
        <v>48.88</v>
      </c>
      <c r="F4217" s="77"/>
    </row>
    <row r="4218" spans="1:6" ht="13.5">
      <c r="A4218" s="353">
        <v>96873</v>
      </c>
      <c r="B4218" s="357" t="s">
        <v>3827</v>
      </c>
      <c r="C4218" s="357" t="s">
        <v>130</v>
      </c>
      <c r="D4218" s="357" t="s">
        <v>270</v>
      </c>
      <c r="E4218" s="353">
        <v>56</v>
      </c>
      <c r="F4218" s="77"/>
    </row>
    <row r="4219" spans="1:6" ht="13.5">
      <c r="A4219" s="353">
        <v>96874</v>
      </c>
      <c r="B4219" s="357" t="s">
        <v>3828</v>
      </c>
      <c r="C4219" s="357" t="s">
        <v>130</v>
      </c>
      <c r="D4219" s="357" t="s">
        <v>270</v>
      </c>
      <c r="E4219" s="353">
        <v>59.89</v>
      </c>
      <c r="F4219" s="77"/>
    </row>
    <row r="4220" spans="1:6" ht="13.5">
      <c r="A4220" s="353">
        <v>96875</v>
      </c>
      <c r="B4220" s="357" t="s">
        <v>3829</v>
      </c>
      <c r="C4220" s="357" t="s">
        <v>130</v>
      </c>
      <c r="D4220" s="357" t="s">
        <v>270</v>
      </c>
      <c r="E4220" s="353">
        <v>71.34</v>
      </c>
      <c r="F4220" s="77"/>
    </row>
    <row r="4221" spans="1:6" ht="13.5">
      <c r="A4221" s="353">
        <v>96876</v>
      </c>
      <c r="B4221" s="357" t="s">
        <v>3830</v>
      </c>
      <c r="C4221" s="357" t="s">
        <v>130</v>
      </c>
      <c r="D4221" s="357" t="s">
        <v>270</v>
      </c>
      <c r="E4221" s="353">
        <v>121.48</v>
      </c>
      <c r="F4221" s="77"/>
    </row>
    <row r="4222" spans="1:6" ht="13.5">
      <c r="A4222" s="353">
        <v>96877</v>
      </c>
      <c r="B4222" s="357" t="s">
        <v>3831</v>
      </c>
      <c r="C4222" s="357" t="s">
        <v>130</v>
      </c>
      <c r="D4222" s="357" t="s">
        <v>270</v>
      </c>
      <c r="E4222" s="353">
        <v>129.79</v>
      </c>
      <c r="F4222" s="77"/>
    </row>
    <row r="4223" spans="1:6" ht="13.5">
      <c r="A4223" s="353">
        <v>96878</v>
      </c>
      <c r="B4223" s="357" t="s">
        <v>3832</v>
      </c>
      <c r="C4223" s="357" t="s">
        <v>130</v>
      </c>
      <c r="D4223" s="357" t="s">
        <v>270</v>
      </c>
      <c r="E4223" s="353">
        <v>131.34</v>
      </c>
      <c r="F4223" s="77"/>
    </row>
    <row r="4224" spans="1:6" ht="13.5">
      <c r="A4224" s="353">
        <v>96879</v>
      </c>
      <c r="B4224" s="357" t="s">
        <v>3833</v>
      </c>
      <c r="C4224" s="357" t="s">
        <v>130</v>
      </c>
      <c r="D4224" s="357" t="s">
        <v>270</v>
      </c>
      <c r="E4224" s="353">
        <v>132.57</v>
      </c>
      <c r="F4224" s="77"/>
    </row>
    <row r="4225" spans="1:6" ht="13.5">
      <c r="A4225" s="353">
        <v>96880</v>
      </c>
      <c r="B4225" s="357" t="s">
        <v>3834</v>
      </c>
      <c r="C4225" s="357" t="s">
        <v>130</v>
      </c>
      <c r="D4225" s="357" t="s">
        <v>270</v>
      </c>
      <c r="E4225" s="353">
        <v>151.16999999999999</v>
      </c>
      <c r="F4225" s="77"/>
    </row>
    <row r="4226" spans="1:6" ht="13.5">
      <c r="A4226" s="353">
        <v>96881</v>
      </c>
      <c r="B4226" s="357" t="s">
        <v>3835</v>
      </c>
      <c r="C4226" s="357" t="s">
        <v>130</v>
      </c>
      <c r="D4226" s="357" t="s">
        <v>270</v>
      </c>
      <c r="E4226" s="353">
        <v>159.6</v>
      </c>
      <c r="F4226" s="77"/>
    </row>
    <row r="4227" spans="1:6" ht="13.5">
      <c r="A4227" s="353">
        <v>97425</v>
      </c>
      <c r="B4227" s="357" t="s">
        <v>6012</v>
      </c>
      <c r="C4227" s="357" t="s">
        <v>130</v>
      </c>
      <c r="D4227" s="357" t="s">
        <v>270</v>
      </c>
      <c r="E4227" s="353">
        <v>17.29</v>
      </c>
      <c r="F4227" s="77"/>
    </row>
    <row r="4228" spans="1:6" ht="13.5">
      <c r="A4228" s="353">
        <v>97426</v>
      </c>
      <c r="B4228" s="357" t="s">
        <v>6013</v>
      </c>
      <c r="C4228" s="357" t="s">
        <v>130</v>
      </c>
      <c r="D4228" s="357" t="s">
        <v>270</v>
      </c>
      <c r="E4228" s="353">
        <v>20.350000000000001</v>
      </c>
      <c r="F4228" s="77"/>
    </row>
    <row r="4229" spans="1:6" ht="13.5">
      <c r="A4229" s="353">
        <v>97427</v>
      </c>
      <c r="B4229" s="357" t="s">
        <v>6014</v>
      </c>
      <c r="C4229" s="357" t="s">
        <v>130</v>
      </c>
      <c r="D4229" s="357" t="s">
        <v>270</v>
      </c>
      <c r="E4229" s="353">
        <v>22.66</v>
      </c>
      <c r="F4229" s="77"/>
    </row>
    <row r="4230" spans="1:6" ht="13.5">
      <c r="A4230" s="353">
        <v>97428</v>
      </c>
      <c r="B4230" s="357" t="s">
        <v>6015</v>
      </c>
      <c r="C4230" s="357" t="s">
        <v>130</v>
      </c>
      <c r="D4230" s="357" t="s">
        <v>270</v>
      </c>
      <c r="E4230" s="353">
        <v>28.03</v>
      </c>
      <c r="F4230" s="77"/>
    </row>
    <row r="4231" spans="1:6" ht="13.5">
      <c r="A4231" s="353">
        <v>97429</v>
      </c>
      <c r="B4231" s="357" t="s">
        <v>6016</v>
      </c>
      <c r="C4231" s="357" t="s">
        <v>130</v>
      </c>
      <c r="D4231" s="357" t="s">
        <v>270</v>
      </c>
      <c r="E4231" s="353">
        <v>32.97</v>
      </c>
      <c r="F4231" s="77"/>
    </row>
    <row r="4232" spans="1:6" ht="13.5">
      <c r="A4232" s="353">
        <v>97430</v>
      </c>
      <c r="B4232" s="357" t="s">
        <v>6750</v>
      </c>
      <c r="C4232" s="357" t="s">
        <v>130</v>
      </c>
      <c r="D4232" s="357" t="s">
        <v>270</v>
      </c>
      <c r="E4232" s="353">
        <v>24.93</v>
      </c>
      <c r="F4232" s="77"/>
    </row>
    <row r="4233" spans="1:6" ht="13.5">
      <c r="A4233" s="353">
        <v>97431</v>
      </c>
      <c r="B4233" s="357" t="s">
        <v>6751</v>
      </c>
      <c r="C4233" s="357" t="s">
        <v>130</v>
      </c>
      <c r="D4233" s="357" t="s">
        <v>270</v>
      </c>
      <c r="E4233" s="353">
        <v>27.89</v>
      </c>
      <c r="F4233" s="77"/>
    </row>
    <row r="4234" spans="1:6" ht="13.5">
      <c r="A4234" s="353">
        <v>97432</v>
      </c>
      <c r="B4234" s="357" t="s">
        <v>6752</v>
      </c>
      <c r="C4234" s="357" t="s">
        <v>130</v>
      </c>
      <c r="D4234" s="357" t="s">
        <v>270</v>
      </c>
      <c r="E4234" s="353">
        <v>31.47</v>
      </c>
      <c r="F4234" s="77"/>
    </row>
    <row r="4235" spans="1:6" ht="13.5">
      <c r="A4235" s="353">
        <v>97433</v>
      </c>
      <c r="B4235" s="357" t="s">
        <v>6753</v>
      </c>
      <c r="C4235" s="357" t="s">
        <v>130</v>
      </c>
      <c r="D4235" s="357" t="s">
        <v>270</v>
      </c>
      <c r="E4235" s="353">
        <v>55.11</v>
      </c>
      <c r="F4235" s="77"/>
    </row>
    <row r="4236" spans="1:6" ht="13.5">
      <c r="A4236" s="353">
        <v>97434</v>
      </c>
      <c r="B4236" s="357" t="s">
        <v>6754</v>
      </c>
      <c r="C4236" s="357" t="s">
        <v>130</v>
      </c>
      <c r="D4236" s="357" t="s">
        <v>270</v>
      </c>
      <c r="E4236" s="353">
        <v>56.08</v>
      </c>
      <c r="F4236" s="77"/>
    </row>
    <row r="4237" spans="1:6" ht="13.5">
      <c r="A4237" s="353">
        <v>97435</v>
      </c>
      <c r="B4237" s="357" t="s">
        <v>6755</v>
      </c>
      <c r="C4237" s="357" t="s">
        <v>130</v>
      </c>
      <c r="D4237" s="357" t="s">
        <v>270</v>
      </c>
      <c r="E4237" s="353">
        <v>64.39</v>
      </c>
      <c r="F4237" s="77"/>
    </row>
    <row r="4238" spans="1:6" ht="13.5">
      <c r="A4238" s="353">
        <v>97436</v>
      </c>
      <c r="B4238" s="357" t="s">
        <v>6756</v>
      </c>
      <c r="C4238" s="357" t="s">
        <v>130</v>
      </c>
      <c r="D4238" s="357" t="s">
        <v>270</v>
      </c>
      <c r="E4238" s="353">
        <v>66.25</v>
      </c>
      <c r="F4238" s="77"/>
    </row>
    <row r="4239" spans="1:6" ht="13.5">
      <c r="A4239" s="353">
        <v>97437</v>
      </c>
      <c r="B4239" s="357" t="s">
        <v>6757</v>
      </c>
      <c r="C4239" s="357" t="s">
        <v>130</v>
      </c>
      <c r="D4239" s="357" t="s">
        <v>270</v>
      </c>
      <c r="E4239" s="353">
        <v>73.64</v>
      </c>
      <c r="F4239" s="77"/>
    </row>
    <row r="4240" spans="1:6" ht="13.5">
      <c r="A4240" s="353">
        <v>97438</v>
      </c>
      <c r="B4240" s="357" t="s">
        <v>6758</v>
      </c>
      <c r="C4240" s="357" t="s">
        <v>130</v>
      </c>
      <c r="D4240" s="357" t="s">
        <v>270</v>
      </c>
      <c r="E4240" s="353">
        <v>75.63</v>
      </c>
      <c r="F4240" s="77"/>
    </row>
    <row r="4241" spans="1:6" ht="13.5">
      <c r="A4241" s="353">
        <v>97439</v>
      </c>
      <c r="B4241" s="357" t="s">
        <v>6759</v>
      </c>
      <c r="C4241" s="357" t="s">
        <v>130</v>
      </c>
      <c r="D4241" s="357" t="s">
        <v>270</v>
      </c>
      <c r="E4241" s="353">
        <v>82.77</v>
      </c>
      <c r="F4241" s="77"/>
    </row>
    <row r="4242" spans="1:6" ht="13.5">
      <c r="A4242" s="353">
        <v>97440</v>
      </c>
      <c r="B4242" s="357" t="s">
        <v>6760</v>
      </c>
      <c r="C4242" s="357" t="s">
        <v>130</v>
      </c>
      <c r="D4242" s="357" t="s">
        <v>270</v>
      </c>
      <c r="E4242" s="353">
        <v>99</v>
      </c>
      <c r="F4242" s="77"/>
    </row>
    <row r="4243" spans="1:6" ht="13.5">
      <c r="A4243" s="353">
        <v>97442</v>
      </c>
      <c r="B4243" s="357" t="s">
        <v>6761</v>
      </c>
      <c r="C4243" s="357" t="s">
        <v>130</v>
      </c>
      <c r="D4243" s="357" t="s">
        <v>270</v>
      </c>
      <c r="E4243" s="353">
        <v>109.53</v>
      </c>
      <c r="F4243" s="77"/>
    </row>
    <row r="4244" spans="1:6" ht="13.5">
      <c r="A4244" s="353">
        <v>97443</v>
      </c>
      <c r="B4244" s="357" t="s">
        <v>6762</v>
      </c>
      <c r="C4244" s="357" t="s">
        <v>130</v>
      </c>
      <c r="D4244" s="357" t="s">
        <v>270</v>
      </c>
      <c r="E4244" s="353">
        <v>60.18</v>
      </c>
      <c r="F4244" s="77"/>
    </row>
    <row r="4245" spans="1:6" ht="13.5">
      <c r="A4245" s="353">
        <v>97444</v>
      </c>
      <c r="B4245" s="357" t="s">
        <v>6763</v>
      </c>
      <c r="C4245" s="357" t="s">
        <v>130</v>
      </c>
      <c r="D4245" s="357" t="s">
        <v>270</v>
      </c>
      <c r="E4245" s="353">
        <v>69.510000000000005</v>
      </c>
      <c r="F4245" s="77"/>
    </row>
    <row r="4246" spans="1:6" ht="13.5">
      <c r="A4246" s="353">
        <v>97446</v>
      </c>
      <c r="B4246" s="357" t="s">
        <v>6764</v>
      </c>
      <c r="C4246" s="357" t="s">
        <v>130</v>
      </c>
      <c r="D4246" s="357" t="s">
        <v>270</v>
      </c>
      <c r="E4246" s="353">
        <v>115.82</v>
      </c>
      <c r="F4246" s="77"/>
    </row>
    <row r="4247" spans="1:6" ht="13.5">
      <c r="A4247" s="353">
        <v>97447</v>
      </c>
      <c r="B4247" s="357" t="s">
        <v>6765</v>
      </c>
      <c r="C4247" s="357" t="s">
        <v>130</v>
      </c>
      <c r="D4247" s="357" t="s">
        <v>270</v>
      </c>
      <c r="E4247" s="353">
        <v>115.82</v>
      </c>
      <c r="F4247" s="77"/>
    </row>
    <row r="4248" spans="1:6" ht="13.5">
      <c r="A4248" s="353">
        <v>97449</v>
      </c>
      <c r="B4248" s="357" t="s">
        <v>6766</v>
      </c>
      <c r="C4248" s="357" t="s">
        <v>130</v>
      </c>
      <c r="D4248" s="357" t="s">
        <v>270</v>
      </c>
      <c r="E4248" s="353">
        <v>123.76</v>
      </c>
      <c r="F4248" s="77"/>
    </row>
    <row r="4249" spans="1:6" ht="13.5">
      <c r="A4249" s="353">
        <v>97450</v>
      </c>
      <c r="B4249" s="357" t="s">
        <v>6767</v>
      </c>
      <c r="C4249" s="357" t="s">
        <v>130</v>
      </c>
      <c r="D4249" s="357" t="s">
        <v>270</v>
      </c>
      <c r="E4249" s="353">
        <v>149.19</v>
      </c>
      <c r="F4249" s="77"/>
    </row>
    <row r="4250" spans="1:6" ht="13.5">
      <c r="A4250" s="353">
        <v>97452</v>
      </c>
      <c r="B4250" s="357" t="s">
        <v>6768</v>
      </c>
      <c r="C4250" s="357" t="s">
        <v>130</v>
      </c>
      <c r="D4250" s="357" t="s">
        <v>270</v>
      </c>
      <c r="E4250" s="353">
        <v>97.72</v>
      </c>
      <c r="F4250" s="77"/>
    </row>
    <row r="4251" spans="1:6" ht="13.5">
      <c r="A4251" s="353">
        <v>97453</v>
      </c>
      <c r="B4251" s="357" t="s">
        <v>6769</v>
      </c>
      <c r="C4251" s="357" t="s">
        <v>130</v>
      </c>
      <c r="D4251" s="357" t="s">
        <v>270</v>
      </c>
      <c r="E4251" s="353">
        <v>103.05</v>
      </c>
      <c r="F4251" s="77"/>
    </row>
    <row r="4252" spans="1:6" ht="13.5">
      <c r="A4252" s="353">
        <v>97454</v>
      </c>
      <c r="B4252" s="357" t="s">
        <v>6770</v>
      </c>
      <c r="C4252" s="357" t="s">
        <v>130</v>
      </c>
      <c r="D4252" s="357" t="s">
        <v>270</v>
      </c>
      <c r="E4252" s="353">
        <v>159.97</v>
      </c>
      <c r="F4252" s="77"/>
    </row>
    <row r="4253" spans="1:6" ht="13.5">
      <c r="A4253" s="353">
        <v>97455</v>
      </c>
      <c r="B4253" s="357" t="s">
        <v>6771</v>
      </c>
      <c r="C4253" s="357" t="s">
        <v>130</v>
      </c>
      <c r="D4253" s="357" t="s">
        <v>270</v>
      </c>
      <c r="E4253" s="353">
        <v>168.49</v>
      </c>
      <c r="F4253" s="77"/>
    </row>
    <row r="4254" spans="1:6" ht="13.5">
      <c r="A4254" s="353">
        <v>97456</v>
      </c>
      <c r="B4254" s="357" t="s">
        <v>6772</v>
      </c>
      <c r="C4254" s="357" t="s">
        <v>130</v>
      </c>
      <c r="D4254" s="357" t="s">
        <v>270</v>
      </c>
      <c r="E4254" s="353">
        <v>347.88</v>
      </c>
      <c r="F4254" s="77"/>
    </row>
    <row r="4255" spans="1:6" ht="13.5">
      <c r="A4255" s="353">
        <v>97457</v>
      </c>
      <c r="B4255" s="357" t="s">
        <v>6773</v>
      </c>
      <c r="C4255" s="357" t="s">
        <v>130</v>
      </c>
      <c r="D4255" s="357" t="s">
        <v>270</v>
      </c>
      <c r="E4255" s="353">
        <v>309.64999999999998</v>
      </c>
      <c r="F4255" s="77"/>
    </row>
    <row r="4256" spans="1:6" ht="13.5">
      <c r="A4256" s="353">
        <v>97458</v>
      </c>
      <c r="B4256" s="357" t="s">
        <v>6774</v>
      </c>
      <c r="C4256" s="357" t="s">
        <v>130</v>
      </c>
      <c r="D4256" s="357" t="s">
        <v>270</v>
      </c>
      <c r="E4256" s="353">
        <v>151.80000000000001</v>
      </c>
      <c r="F4256" s="77"/>
    </row>
    <row r="4257" spans="1:6" ht="13.5">
      <c r="A4257" s="353">
        <v>97459</v>
      </c>
      <c r="B4257" s="357" t="s">
        <v>6775</v>
      </c>
      <c r="C4257" s="357" t="s">
        <v>130</v>
      </c>
      <c r="D4257" s="357" t="s">
        <v>270</v>
      </c>
      <c r="E4257" s="353">
        <v>251.68</v>
      </c>
      <c r="F4257" s="77"/>
    </row>
    <row r="4258" spans="1:6" ht="13.5">
      <c r="A4258" s="353">
        <v>97460</v>
      </c>
      <c r="B4258" s="357" t="s">
        <v>6776</v>
      </c>
      <c r="C4258" s="357" t="s">
        <v>130</v>
      </c>
      <c r="D4258" s="357" t="s">
        <v>270</v>
      </c>
      <c r="E4258" s="353">
        <v>379.63</v>
      </c>
      <c r="F4258" s="77"/>
    </row>
    <row r="4259" spans="1:6" ht="13.5">
      <c r="A4259" s="353">
        <v>97461</v>
      </c>
      <c r="B4259" s="357" t="s">
        <v>6777</v>
      </c>
      <c r="C4259" s="357" t="s">
        <v>130</v>
      </c>
      <c r="D4259" s="357" t="s">
        <v>270</v>
      </c>
      <c r="E4259" s="353">
        <v>18.86</v>
      </c>
      <c r="F4259" s="77"/>
    </row>
    <row r="4260" spans="1:6" ht="13.5">
      <c r="A4260" s="353">
        <v>97462</v>
      </c>
      <c r="B4260" s="357" t="s">
        <v>6778</v>
      </c>
      <c r="C4260" s="357" t="s">
        <v>130</v>
      </c>
      <c r="D4260" s="357" t="s">
        <v>270</v>
      </c>
      <c r="E4260" s="353">
        <v>16.13</v>
      </c>
      <c r="F4260" s="77"/>
    </row>
    <row r="4261" spans="1:6" ht="13.5">
      <c r="A4261" s="353">
        <v>97464</v>
      </c>
      <c r="B4261" s="357" t="s">
        <v>6779</v>
      </c>
      <c r="C4261" s="357" t="s">
        <v>130</v>
      </c>
      <c r="D4261" s="357" t="s">
        <v>270</v>
      </c>
      <c r="E4261" s="353">
        <v>26.8</v>
      </c>
      <c r="F4261" s="77"/>
    </row>
    <row r="4262" spans="1:6" ht="13.5">
      <c r="A4262" s="353">
        <v>97465</v>
      </c>
      <c r="B4262" s="357" t="s">
        <v>6780</v>
      </c>
      <c r="C4262" s="357" t="s">
        <v>130</v>
      </c>
      <c r="D4262" s="357" t="s">
        <v>270</v>
      </c>
      <c r="E4262" s="353">
        <v>31.42</v>
      </c>
      <c r="F4262" s="77"/>
    </row>
    <row r="4263" spans="1:6" ht="13.5">
      <c r="A4263" s="353">
        <v>97467</v>
      </c>
      <c r="B4263" s="357" t="s">
        <v>6781</v>
      </c>
      <c r="C4263" s="357" t="s">
        <v>130</v>
      </c>
      <c r="D4263" s="357" t="s">
        <v>270</v>
      </c>
      <c r="E4263" s="353">
        <v>33.950000000000003</v>
      </c>
      <c r="F4263" s="77"/>
    </row>
    <row r="4264" spans="1:6" ht="13.5">
      <c r="A4264" s="353">
        <v>97468</v>
      </c>
      <c r="B4264" s="357" t="s">
        <v>6782</v>
      </c>
      <c r="C4264" s="357" t="s">
        <v>130</v>
      </c>
      <c r="D4264" s="357" t="s">
        <v>270</v>
      </c>
      <c r="E4264" s="353">
        <v>39.85</v>
      </c>
      <c r="F4264" s="77"/>
    </row>
    <row r="4265" spans="1:6" ht="13.5">
      <c r="A4265" s="353">
        <v>97470</v>
      </c>
      <c r="B4265" s="357" t="s">
        <v>6783</v>
      </c>
      <c r="C4265" s="357" t="s">
        <v>130</v>
      </c>
      <c r="D4265" s="357" t="s">
        <v>270</v>
      </c>
      <c r="E4265" s="353">
        <v>49.35</v>
      </c>
      <c r="F4265" s="77"/>
    </row>
    <row r="4266" spans="1:6" ht="13.5">
      <c r="A4266" s="353">
        <v>97471</v>
      </c>
      <c r="B4266" s="357" t="s">
        <v>6784</v>
      </c>
      <c r="C4266" s="357" t="s">
        <v>130</v>
      </c>
      <c r="D4266" s="357" t="s">
        <v>270</v>
      </c>
      <c r="E4266" s="353">
        <v>58.68</v>
      </c>
      <c r="F4266" s="77"/>
    </row>
    <row r="4267" spans="1:6" ht="13.5">
      <c r="A4267" s="353">
        <v>97474</v>
      </c>
      <c r="B4267" s="357" t="s">
        <v>6785</v>
      </c>
      <c r="C4267" s="357" t="s">
        <v>130</v>
      </c>
      <c r="D4267" s="357" t="s">
        <v>270</v>
      </c>
      <c r="E4267" s="353">
        <v>87.96</v>
      </c>
      <c r="F4267" s="77"/>
    </row>
    <row r="4268" spans="1:6" ht="13.5">
      <c r="A4268" s="353">
        <v>97475</v>
      </c>
      <c r="B4268" s="357" t="s">
        <v>6786</v>
      </c>
      <c r="C4268" s="357" t="s">
        <v>130</v>
      </c>
      <c r="D4268" s="357" t="s">
        <v>270</v>
      </c>
      <c r="E4268" s="353">
        <v>106.83</v>
      </c>
      <c r="F4268" s="77"/>
    </row>
    <row r="4269" spans="1:6" ht="13.5">
      <c r="A4269" s="353">
        <v>97477</v>
      </c>
      <c r="B4269" s="357" t="s">
        <v>6787</v>
      </c>
      <c r="C4269" s="357" t="s">
        <v>130</v>
      </c>
      <c r="D4269" s="357" t="s">
        <v>270</v>
      </c>
      <c r="E4269" s="353">
        <v>116.63</v>
      </c>
      <c r="F4269" s="77"/>
    </row>
    <row r="4270" spans="1:6" ht="13.5">
      <c r="A4270" s="353">
        <v>97478</v>
      </c>
      <c r="B4270" s="357" t="s">
        <v>6788</v>
      </c>
      <c r="C4270" s="357" t="s">
        <v>130</v>
      </c>
      <c r="D4270" s="357" t="s">
        <v>270</v>
      </c>
      <c r="E4270" s="353">
        <v>142.06</v>
      </c>
      <c r="F4270" s="77"/>
    </row>
    <row r="4271" spans="1:6" ht="13.5">
      <c r="A4271" s="353">
        <v>97479</v>
      </c>
      <c r="B4271" s="357" t="s">
        <v>6789</v>
      </c>
      <c r="C4271" s="357" t="s">
        <v>130</v>
      </c>
      <c r="D4271" s="357" t="s">
        <v>270</v>
      </c>
      <c r="E4271" s="353">
        <v>30.08</v>
      </c>
      <c r="F4271" s="77"/>
    </row>
    <row r="4272" spans="1:6" ht="13.5">
      <c r="A4272" s="353">
        <v>97480</v>
      </c>
      <c r="B4272" s="357" t="s">
        <v>6790</v>
      </c>
      <c r="C4272" s="357" t="s">
        <v>130</v>
      </c>
      <c r="D4272" s="357" t="s">
        <v>270</v>
      </c>
      <c r="E4272" s="353">
        <v>30.08</v>
      </c>
      <c r="F4272" s="77"/>
    </row>
    <row r="4273" spans="1:6" ht="13.5">
      <c r="A4273" s="353">
        <v>97481</v>
      </c>
      <c r="B4273" s="357" t="s">
        <v>6791</v>
      </c>
      <c r="C4273" s="357" t="s">
        <v>130</v>
      </c>
      <c r="D4273" s="357" t="s">
        <v>270</v>
      </c>
      <c r="E4273" s="353">
        <v>43.04</v>
      </c>
      <c r="F4273" s="77"/>
    </row>
    <row r="4274" spans="1:6" ht="13.5">
      <c r="A4274" s="353">
        <v>97482</v>
      </c>
      <c r="B4274" s="357" t="s">
        <v>6792</v>
      </c>
      <c r="C4274" s="357" t="s">
        <v>130</v>
      </c>
      <c r="D4274" s="357" t="s">
        <v>270</v>
      </c>
      <c r="E4274" s="353">
        <v>43.04</v>
      </c>
      <c r="F4274" s="77"/>
    </row>
    <row r="4275" spans="1:6" ht="13.5">
      <c r="A4275" s="353">
        <v>97483</v>
      </c>
      <c r="B4275" s="357" t="s">
        <v>6793</v>
      </c>
      <c r="C4275" s="357" t="s">
        <v>130</v>
      </c>
      <c r="D4275" s="357" t="s">
        <v>270</v>
      </c>
      <c r="E4275" s="353">
        <v>59.59</v>
      </c>
      <c r="F4275" s="77"/>
    </row>
    <row r="4276" spans="1:6" ht="13.5">
      <c r="A4276" s="353">
        <v>97484</v>
      </c>
      <c r="B4276" s="357" t="s">
        <v>6794</v>
      </c>
      <c r="C4276" s="357" t="s">
        <v>130</v>
      </c>
      <c r="D4276" s="357" t="s">
        <v>270</v>
      </c>
      <c r="E4276" s="353">
        <v>59.59</v>
      </c>
      <c r="F4276" s="77"/>
    </row>
    <row r="4277" spans="1:6" ht="13.5">
      <c r="A4277" s="353">
        <v>97485</v>
      </c>
      <c r="B4277" s="357" t="s">
        <v>6795</v>
      </c>
      <c r="C4277" s="357" t="s">
        <v>130</v>
      </c>
      <c r="D4277" s="357" t="s">
        <v>270</v>
      </c>
      <c r="E4277" s="353">
        <v>81.510000000000005</v>
      </c>
      <c r="F4277" s="77"/>
    </row>
    <row r="4278" spans="1:6" ht="13.5">
      <c r="A4278" s="353">
        <v>97486</v>
      </c>
      <c r="B4278" s="357" t="s">
        <v>6796</v>
      </c>
      <c r="C4278" s="357" t="s">
        <v>130</v>
      </c>
      <c r="D4278" s="357" t="s">
        <v>270</v>
      </c>
      <c r="E4278" s="353">
        <v>86.84</v>
      </c>
      <c r="F4278" s="77"/>
    </row>
    <row r="4279" spans="1:6" ht="13.5">
      <c r="A4279" s="353">
        <v>97487</v>
      </c>
      <c r="B4279" s="357" t="s">
        <v>6797</v>
      </c>
      <c r="C4279" s="357" t="s">
        <v>130</v>
      </c>
      <c r="D4279" s="357" t="s">
        <v>270</v>
      </c>
      <c r="E4279" s="353">
        <v>146.51</v>
      </c>
      <c r="F4279" s="77"/>
    </row>
    <row r="4280" spans="1:6" ht="13.5">
      <c r="A4280" s="353">
        <v>97488</v>
      </c>
      <c r="B4280" s="357" t="s">
        <v>6798</v>
      </c>
      <c r="C4280" s="357" t="s">
        <v>130</v>
      </c>
      <c r="D4280" s="357" t="s">
        <v>270</v>
      </c>
      <c r="E4280" s="353">
        <v>155.03</v>
      </c>
      <c r="F4280" s="77"/>
    </row>
    <row r="4281" spans="1:6" ht="13.5">
      <c r="A4281" s="353">
        <v>97489</v>
      </c>
      <c r="B4281" s="357" t="s">
        <v>6799</v>
      </c>
      <c r="C4281" s="357" t="s">
        <v>130</v>
      </c>
      <c r="D4281" s="357" t="s">
        <v>270</v>
      </c>
      <c r="E4281" s="353">
        <v>337.15</v>
      </c>
      <c r="F4281" s="77"/>
    </row>
    <row r="4282" spans="1:6" ht="13.5">
      <c r="A4282" s="353">
        <v>97490</v>
      </c>
      <c r="B4282" s="357" t="s">
        <v>6800</v>
      </c>
      <c r="C4282" s="357" t="s">
        <v>130</v>
      </c>
      <c r="D4282" s="357" t="s">
        <v>270</v>
      </c>
      <c r="E4282" s="353">
        <v>298.92</v>
      </c>
      <c r="F4282" s="77"/>
    </row>
    <row r="4283" spans="1:6" ht="13.5">
      <c r="A4283" s="353">
        <v>97491</v>
      </c>
      <c r="B4283" s="357" t="s">
        <v>6801</v>
      </c>
      <c r="C4283" s="357" t="s">
        <v>130</v>
      </c>
      <c r="D4283" s="357" t="s">
        <v>270</v>
      </c>
      <c r="E4283" s="353">
        <v>45.77</v>
      </c>
      <c r="F4283" s="77"/>
    </row>
    <row r="4284" spans="1:6" ht="13.5">
      <c r="A4284" s="353">
        <v>97492</v>
      </c>
      <c r="B4284" s="357" t="s">
        <v>6802</v>
      </c>
      <c r="C4284" s="357" t="s">
        <v>130</v>
      </c>
      <c r="D4284" s="357" t="s">
        <v>270</v>
      </c>
      <c r="E4284" s="353">
        <v>66.33</v>
      </c>
      <c r="F4284" s="77"/>
    </row>
    <row r="4285" spans="1:6" ht="13.5">
      <c r="A4285" s="353">
        <v>97493</v>
      </c>
      <c r="B4285" s="357" t="s">
        <v>6803</v>
      </c>
      <c r="C4285" s="357" t="s">
        <v>130</v>
      </c>
      <c r="D4285" s="357" t="s">
        <v>270</v>
      </c>
      <c r="E4285" s="353">
        <v>85.29</v>
      </c>
      <c r="F4285" s="77"/>
    </row>
    <row r="4286" spans="1:6" ht="13.5">
      <c r="A4286" s="353">
        <v>97494</v>
      </c>
      <c r="B4286" s="357" t="s">
        <v>6017</v>
      </c>
      <c r="C4286" s="357" t="s">
        <v>130</v>
      </c>
      <c r="D4286" s="357" t="s">
        <v>270</v>
      </c>
      <c r="E4286" s="353">
        <v>130.13</v>
      </c>
      <c r="F4286" s="77"/>
    </row>
    <row r="4287" spans="1:6" ht="13.5">
      <c r="A4287" s="353">
        <v>97495</v>
      </c>
      <c r="B4287" s="357" t="s">
        <v>6018</v>
      </c>
      <c r="C4287" s="357" t="s">
        <v>130</v>
      </c>
      <c r="D4287" s="357" t="s">
        <v>270</v>
      </c>
      <c r="E4287" s="353">
        <v>233.71</v>
      </c>
      <c r="F4287" s="77"/>
    </row>
    <row r="4288" spans="1:6" ht="13.5">
      <c r="A4288" s="353">
        <v>97496</v>
      </c>
      <c r="B4288" s="357" t="s">
        <v>6804</v>
      </c>
      <c r="C4288" s="357" t="s">
        <v>130</v>
      </c>
      <c r="D4288" s="357" t="s">
        <v>270</v>
      </c>
      <c r="E4288" s="353">
        <v>365.37</v>
      </c>
      <c r="F4288" s="77"/>
    </row>
    <row r="4289" spans="1:6" ht="13.5">
      <c r="A4289" s="353">
        <v>97499</v>
      </c>
      <c r="B4289" s="357" t="s">
        <v>6805</v>
      </c>
      <c r="C4289" s="357" t="s">
        <v>130</v>
      </c>
      <c r="D4289" s="357" t="s">
        <v>270</v>
      </c>
      <c r="E4289" s="353">
        <v>17.11</v>
      </c>
      <c r="F4289" s="77"/>
    </row>
    <row r="4290" spans="1:6" ht="13.5">
      <c r="A4290" s="353">
        <v>97500</v>
      </c>
      <c r="B4290" s="357" t="s">
        <v>6019</v>
      </c>
      <c r="C4290" s="357" t="s">
        <v>130</v>
      </c>
      <c r="D4290" s="357" t="s">
        <v>270</v>
      </c>
      <c r="E4290" s="353">
        <v>14.38</v>
      </c>
      <c r="F4290" s="77"/>
    </row>
    <row r="4291" spans="1:6" ht="13.5">
      <c r="A4291" s="353">
        <v>97502</v>
      </c>
      <c r="B4291" s="357" t="s">
        <v>6806</v>
      </c>
      <c r="C4291" s="357" t="s">
        <v>130</v>
      </c>
      <c r="D4291" s="357" t="s">
        <v>270</v>
      </c>
      <c r="E4291" s="353">
        <v>23.54</v>
      </c>
      <c r="F4291" s="77"/>
    </row>
    <row r="4292" spans="1:6" ht="13.5">
      <c r="A4292" s="353">
        <v>97503</v>
      </c>
      <c r="B4292" s="357" t="s">
        <v>6807</v>
      </c>
      <c r="C4292" s="357" t="s">
        <v>130</v>
      </c>
      <c r="D4292" s="357" t="s">
        <v>270</v>
      </c>
      <c r="E4292" s="353">
        <v>28.34</v>
      </c>
      <c r="F4292" s="77"/>
    </row>
    <row r="4293" spans="1:6" ht="13.5">
      <c r="A4293" s="353">
        <v>97505</v>
      </c>
      <c r="B4293" s="357" t="s">
        <v>6808</v>
      </c>
      <c r="C4293" s="357" t="s">
        <v>130</v>
      </c>
      <c r="D4293" s="357" t="s">
        <v>270</v>
      </c>
      <c r="E4293" s="353">
        <v>29.38</v>
      </c>
      <c r="F4293" s="77"/>
    </row>
    <row r="4294" spans="1:6" ht="13.5">
      <c r="A4294" s="353">
        <v>97506</v>
      </c>
      <c r="B4294" s="357" t="s">
        <v>6809</v>
      </c>
      <c r="C4294" s="357" t="s">
        <v>130</v>
      </c>
      <c r="D4294" s="357" t="s">
        <v>270</v>
      </c>
      <c r="E4294" s="353">
        <v>35.28</v>
      </c>
      <c r="F4294" s="77"/>
    </row>
    <row r="4295" spans="1:6" ht="13.5">
      <c r="A4295" s="353">
        <v>97508</v>
      </c>
      <c r="B4295" s="357" t="s">
        <v>6810</v>
      </c>
      <c r="C4295" s="357" t="s">
        <v>130</v>
      </c>
      <c r="D4295" s="357" t="s">
        <v>270</v>
      </c>
      <c r="E4295" s="353">
        <v>42.88</v>
      </c>
      <c r="F4295" s="77"/>
    </row>
    <row r="4296" spans="1:6" ht="13.5">
      <c r="A4296" s="353">
        <v>97509</v>
      </c>
      <c r="B4296" s="357" t="s">
        <v>6811</v>
      </c>
      <c r="C4296" s="357" t="s">
        <v>130</v>
      </c>
      <c r="D4296" s="357" t="s">
        <v>270</v>
      </c>
      <c r="E4296" s="353">
        <v>52.21</v>
      </c>
      <c r="F4296" s="77"/>
    </row>
    <row r="4297" spans="1:6" ht="13.5">
      <c r="A4297" s="353">
        <v>97511</v>
      </c>
      <c r="B4297" s="357" t="s">
        <v>6812</v>
      </c>
      <c r="C4297" s="357" t="s">
        <v>130</v>
      </c>
      <c r="D4297" s="357" t="s">
        <v>270</v>
      </c>
      <c r="E4297" s="353">
        <v>78.66</v>
      </c>
      <c r="F4297" s="77"/>
    </row>
    <row r="4298" spans="1:6" ht="13.5">
      <c r="A4298" s="353">
        <v>97512</v>
      </c>
      <c r="B4298" s="357" t="s">
        <v>6813</v>
      </c>
      <c r="C4298" s="357" t="s">
        <v>130</v>
      </c>
      <c r="D4298" s="357" t="s">
        <v>270</v>
      </c>
      <c r="E4298" s="353">
        <v>97.53</v>
      </c>
      <c r="F4298" s="77"/>
    </row>
    <row r="4299" spans="1:6" ht="13.5">
      <c r="A4299" s="353">
        <v>97514</v>
      </c>
      <c r="B4299" s="357" t="s">
        <v>6814</v>
      </c>
      <c r="C4299" s="357" t="s">
        <v>130</v>
      </c>
      <c r="D4299" s="357" t="s">
        <v>270</v>
      </c>
      <c r="E4299" s="353">
        <v>104.41</v>
      </c>
      <c r="F4299" s="77"/>
    </row>
    <row r="4300" spans="1:6" ht="13.5">
      <c r="A4300" s="353">
        <v>97515</v>
      </c>
      <c r="B4300" s="357" t="s">
        <v>6815</v>
      </c>
      <c r="C4300" s="357" t="s">
        <v>130</v>
      </c>
      <c r="D4300" s="357" t="s">
        <v>270</v>
      </c>
      <c r="E4300" s="353">
        <v>129.84</v>
      </c>
      <c r="F4300" s="77"/>
    </row>
    <row r="4301" spans="1:6" ht="13.5">
      <c r="A4301" s="353">
        <v>97517</v>
      </c>
      <c r="B4301" s="357" t="s">
        <v>6816</v>
      </c>
      <c r="C4301" s="357" t="s">
        <v>130</v>
      </c>
      <c r="D4301" s="357" t="s">
        <v>270</v>
      </c>
      <c r="E4301" s="353">
        <v>27.46</v>
      </c>
      <c r="F4301" s="77"/>
    </row>
    <row r="4302" spans="1:6" ht="13.5">
      <c r="A4302" s="353">
        <v>97518</v>
      </c>
      <c r="B4302" s="357" t="s">
        <v>6817</v>
      </c>
      <c r="C4302" s="357" t="s">
        <v>130</v>
      </c>
      <c r="D4302" s="357" t="s">
        <v>270</v>
      </c>
      <c r="E4302" s="353">
        <v>27.46</v>
      </c>
      <c r="F4302" s="77"/>
    </row>
    <row r="4303" spans="1:6" ht="13.5">
      <c r="A4303" s="353">
        <v>97519</v>
      </c>
      <c r="B4303" s="357" t="s">
        <v>6818</v>
      </c>
      <c r="C4303" s="357" t="s">
        <v>130</v>
      </c>
      <c r="D4303" s="357" t="s">
        <v>270</v>
      </c>
      <c r="E4303" s="353">
        <v>38.42</v>
      </c>
      <c r="F4303" s="77"/>
    </row>
    <row r="4304" spans="1:6" ht="13.5">
      <c r="A4304" s="353">
        <v>97520</v>
      </c>
      <c r="B4304" s="357" t="s">
        <v>6819</v>
      </c>
      <c r="C4304" s="357" t="s">
        <v>130</v>
      </c>
      <c r="D4304" s="357" t="s">
        <v>270</v>
      </c>
      <c r="E4304" s="353">
        <v>38.42</v>
      </c>
      <c r="F4304" s="77"/>
    </row>
    <row r="4305" spans="1:6" ht="13.5">
      <c r="A4305" s="353">
        <v>97521</v>
      </c>
      <c r="B4305" s="357" t="s">
        <v>6820</v>
      </c>
      <c r="C4305" s="357" t="s">
        <v>130</v>
      </c>
      <c r="D4305" s="357" t="s">
        <v>270</v>
      </c>
      <c r="E4305" s="353">
        <v>52.71</v>
      </c>
      <c r="F4305" s="77"/>
    </row>
    <row r="4306" spans="1:6" ht="13.5">
      <c r="A4306" s="353">
        <v>97522</v>
      </c>
      <c r="B4306" s="357" t="s">
        <v>6821</v>
      </c>
      <c r="C4306" s="357" t="s">
        <v>130</v>
      </c>
      <c r="D4306" s="357" t="s">
        <v>270</v>
      </c>
      <c r="E4306" s="353">
        <v>52.71</v>
      </c>
      <c r="F4306" s="77"/>
    </row>
    <row r="4307" spans="1:6" ht="13.5">
      <c r="A4307" s="353">
        <v>97523</v>
      </c>
      <c r="B4307" s="357" t="s">
        <v>6822</v>
      </c>
      <c r="C4307" s="357" t="s">
        <v>130</v>
      </c>
      <c r="D4307" s="357" t="s">
        <v>270</v>
      </c>
      <c r="E4307" s="353">
        <v>71.81</v>
      </c>
      <c r="F4307" s="77"/>
    </row>
    <row r="4308" spans="1:6" ht="13.5">
      <c r="A4308" s="353">
        <v>97524</v>
      </c>
      <c r="B4308" s="357" t="s">
        <v>6823</v>
      </c>
      <c r="C4308" s="357" t="s">
        <v>130</v>
      </c>
      <c r="D4308" s="357" t="s">
        <v>270</v>
      </c>
      <c r="E4308" s="353">
        <v>77.14</v>
      </c>
      <c r="F4308" s="77"/>
    </row>
    <row r="4309" spans="1:6" ht="13.5">
      <c r="A4309" s="353">
        <v>97525</v>
      </c>
      <c r="B4309" s="357" t="s">
        <v>6824</v>
      </c>
      <c r="C4309" s="357" t="s">
        <v>130</v>
      </c>
      <c r="D4309" s="357" t="s">
        <v>270</v>
      </c>
      <c r="E4309" s="353">
        <v>132.5</v>
      </c>
      <c r="F4309" s="77"/>
    </row>
    <row r="4310" spans="1:6" ht="13.5">
      <c r="A4310" s="353">
        <v>97526</v>
      </c>
      <c r="B4310" s="357" t="s">
        <v>6825</v>
      </c>
      <c r="C4310" s="357" t="s">
        <v>130</v>
      </c>
      <c r="D4310" s="357" t="s">
        <v>270</v>
      </c>
      <c r="E4310" s="353">
        <v>141.02000000000001</v>
      </c>
      <c r="F4310" s="77"/>
    </row>
    <row r="4311" spans="1:6" ht="13.5">
      <c r="A4311" s="353">
        <v>97527</v>
      </c>
      <c r="B4311" s="357" t="s">
        <v>6826</v>
      </c>
      <c r="C4311" s="357" t="s">
        <v>130</v>
      </c>
      <c r="D4311" s="357" t="s">
        <v>270</v>
      </c>
      <c r="E4311" s="353">
        <v>318.87</v>
      </c>
      <c r="F4311" s="77"/>
    </row>
    <row r="4312" spans="1:6" ht="13.5">
      <c r="A4312" s="353">
        <v>97528</v>
      </c>
      <c r="B4312" s="357" t="s">
        <v>6827</v>
      </c>
      <c r="C4312" s="357" t="s">
        <v>130</v>
      </c>
      <c r="D4312" s="357" t="s">
        <v>270</v>
      </c>
      <c r="E4312" s="353">
        <v>280.64</v>
      </c>
      <c r="F4312" s="77"/>
    </row>
    <row r="4313" spans="1:6" ht="13.5">
      <c r="A4313" s="353">
        <v>97529</v>
      </c>
      <c r="B4313" s="357" t="s">
        <v>6828</v>
      </c>
      <c r="C4313" s="357" t="s">
        <v>130</v>
      </c>
      <c r="D4313" s="357" t="s">
        <v>270</v>
      </c>
      <c r="E4313" s="353">
        <v>42.33</v>
      </c>
      <c r="F4313" s="77"/>
    </row>
    <row r="4314" spans="1:6" ht="13.5">
      <c r="A4314" s="353">
        <v>97530</v>
      </c>
      <c r="B4314" s="357" t="s">
        <v>6829</v>
      </c>
      <c r="C4314" s="357" t="s">
        <v>130</v>
      </c>
      <c r="D4314" s="357" t="s">
        <v>270</v>
      </c>
      <c r="E4314" s="353">
        <v>60.17</v>
      </c>
      <c r="F4314" s="77"/>
    </row>
    <row r="4315" spans="1:6" ht="13.5">
      <c r="A4315" s="353">
        <v>97531</v>
      </c>
      <c r="B4315" s="357" t="s">
        <v>6830</v>
      </c>
      <c r="C4315" s="357" t="s">
        <v>130</v>
      </c>
      <c r="D4315" s="357" t="s">
        <v>270</v>
      </c>
      <c r="E4315" s="353">
        <v>76.11</v>
      </c>
      <c r="F4315" s="77"/>
    </row>
    <row r="4316" spans="1:6" ht="13.5">
      <c r="A4316" s="353">
        <v>97532</v>
      </c>
      <c r="B4316" s="357" t="s">
        <v>6831</v>
      </c>
      <c r="C4316" s="357" t="s">
        <v>130</v>
      </c>
      <c r="D4316" s="357" t="s">
        <v>270</v>
      </c>
      <c r="E4316" s="353">
        <v>117.19</v>
      </c>
      <c r="F4316" s="77"/>
    </row>
    <row r="4317" spans="1:6" ht="13.5">
      <c r="A4317" s="353">
        <v>97533</v>
      </c>
      <c r="B4317" s="357" t="s">
        <v>6832</v>
      </c>
      <c r="C4317" s="357" t="s">
        <v>130</v>
      </c>
      <c r="D4317" s="357" t="s">
        <v>270</v>
      </c>
      <c r="E4317" s="353">
        <v>217.8</v>
      </c>
      <c r="F4317" s="77"/>
    </row>
    <row r="4318" spans="1:6" ht="13.5">
      <c r="A4318" s="353">
        <v>97534</v>
      </c>
      <c r="B4318" s="357" t="s">
        <v>6833</v>
      </c>
      <c r="C4318" s="357" t="s">
        <v>130</v>
      </c>
      <c r="D4318" s="357" t="s">
        <v>270</v>
      </c>
      <c r="E4318" s="353">
        <v>340.97</v>
      </c>
      <c r="F4318" s="77"/>
    </row>
    <row r="4319" spans="1:6" ht="13.5">
      <c r="A4319" s="353">
        <v>97537</v>
      </c>
      <c r="B4319" s="357" t="s">
        <v>6834</v>
      </c>
      <c r="C4319" s="357" t="s">
        <v>130</v>
      </c>
      <c r="D4319" s="357" t="s">
        <v>270</v>
      </c>
      <c r="E4319" s="353">
        <v>13.18</v>
      </c>
      <c r="F4319" s="77"/>
    </row>
    <row r="4320" spans="1:6" ht="13.5">
      <c r="A4320" s="353">
        <v>97540</v>
      </c>
      <c r="B4320" s="357" t="s">
        <v>6835</v>
      </c>
      <c r="C4320" s="357" t="s">
        <v>130</v>
      </c>
      <c r="D4320" s="357" t="s">
        <v>270</v>
      </c>
      <c r="E4320" s="353">
        <v>18.34</v>
      </c>
      <c r="F4320" s="77"/>
    </row>
    <row r="4321" spans="1:6" ht="13.5">
      <c r="A4321" s="353">
        <v>97541</v>
      </c>
      <c r="B4321" s="357" t="s">
        <v>6836</v>
      </c>
      <c r="C4321" s="357" t="s">
        <v>130</v>
      </c>
      <c r="D4321" s="357" t="s">
        <v>270</v>
      </c>
      <c r="E4321" s="353">
        <v>16.07</v>
      </c>
      <c r="F4321" s="77"/>
    </row>
    <row r="4322" spans="1:6" ht="13.5">
      <c r="A4322" s="353">
        <v>97543</v>
      </c>
      <c r="B4322" s="357" t="s">
        <v>6837</v>
      </c>
      <c r="C4322" s="357" t="s">
        <v>130</v>
      </c>
      <c r="D4322" s="357" t="s">
        <v>270</v>
      </c>
      <c r="E4322" s="353">
        <v>30.72</v>
      </c>
      <c r="F4322" s="77"/>
    </row>
    <row r="4323" spans="1:6" ht="13.5">
      <c r="A4323" s="353">
        <v>97544</v>
      </c>
      <c r="B4323" s="357" t="s">
        <v>6838</v>
      </c>
      <c r="C4323" s="357" t="s">
        <v>130</v>
      </c>
      <c r="D4323" s="357" t="s">
        <v>270</v>
      </c>
      <c r="E4323" s="353">
        <v>27.99</v>
      </c>
      <c r="F4323" s="77"/>
    </row>
    <row r="4324" spans="1:6" ht="13.5">
      <c r="A4324" s="353">
        <v>97546</v>
      </c>
      <c r="B4324" s="357" t="s">
        <v>6839</v>
      </c>
      <c r="C4324" s="357" t="s">
        <v>130</v>
      </c>
      <c r="D4324" s="357" t="s">
        <v>270</v>
      </c>
      <c r="E4324" s="353">
        <v>18.59</v>
      </c>
      <c r="F4324" s="77"/>
    </row>
    <row r="4325" spans="1:6" ht="13.5">
      <c r="A4325" s="353">
        <v>97547</v>
      </c>
      <c r="B4325" s="357" t="s">
        <v>6840</v>
      </c>
      <c r="C4325" s="357" t="s">
        <v>130</v>
      </c>
      <c r="D4325" s="357" t="s">
        <v>270</v>
      </c>
      <c r="E4325" s="353">
        <v>18.59</v>
      </c>
      <c r="F4325" s="77"/>
    </row>
    <row r="4326" spans="1:6" ht="13.5">
      <c r="A4326" s="353">
        <v>97548</v>
      </c>
      <c r="B4326" s="357" t="s">
        <v>6841</v>
      </c>
      <c r="C4326" s="357" t="s">
        <v>130</v>
      </c>
      <c r="D4326" s="357" t="s">
        <v>270</v>
      </c>
      <c r="E4326" s="353">
        <v>28.11</v>
      </c>
      <c r="F4326" s="77"/>
    </row>
    <row r="4327" spans="1:6" ht="13.5">
      <c r="A4327" s="353">
        <v>97549</v>
      </c>
      <c r="B4327" s="357" t="s">
        <v>6842</v>
      </c>
      <c r="C4327" s="357" t="s">
        <v>130</v>
      </c>
      <c r="D4327" s="357" t="s">
        <v>270</v>
      </c>
      <c r="E4327" s="353">
        <v>28.11</v>
      </c>
      <c r="F4327" s="77"/>
    </row>
    <row r="4328" spans="1:6" ht="13.5">
      <c r="A4328" s="353">
        <v>97550</v>
      </c>
      <c r="B4328" s="357" t="s">
        <v>6843</v>
      </c>
      <c r="C4328" s="357" t="s">
        <v>130</v>
      </c>
      <c r="D4328" s="357" t="s">
        <v>270</v>
      </c>
      <c r="E4328" s="353">
        <v>47.9</v>
      </c>
      <c r="F4328" s="77"/>
    </row>
    <row r="4329" spans="1:6" ht="13.5">
      <c r="A4329" s="353">
        <v>97551</v>
      </c>
      <c r="B4329" s="357" t="s">
        <v>6844</v>
      </c>
      <c r="C4329" s="357" t="s">
        <v>130</v>
      </c>
      <c r="D4329" s="357" t="s">
        <v>270</v>
      </c>
      <c r="E4329" s="353">
        <v>47.9</v>
      </c>
      <c r="F4329" s="77"/>
    </row>
    <row r="4330" spans="1:6" ht="13.5">
      <c r="A4330" s="353">
        <v>97552</v>
      </c>
      <c r="B4330" s="357" t="s">
        <v>6845</v>
      </c>
      <c r="C4330" s="357" t="s">
        <v>130</v>
      </c>
      <c r="D4330" s="357" t="s">
        <v>270</v>
      </c>
      <c r="E4330" s="353">
        <v>26.79</v>
      </c>
      <c r="F4330" s="77"/>
    </row>
    <row r="4331" spans="1:6" ht="13.5">
      <c r="A4331" s="353">
        <v>97553</v>
      </c>
      <c r="B4331" s="357" t="s">
        <v>6846</v>
      </c>
      <c r="C4331" s="357" t="s">
        <v>130</v>
      </c>
      <c r="D4331" s="357" t="s">
        <v>270</v>
      </c>
      <c r="E4331" s="353">
        <v>39.5</v>
      </c>
      <c r="F4331" s="77"/>
    </row>
    <row r="4332" spans="1:6" ht="13.5">
      <c r="A4332" s="353">
        <v>97554</v>
      </c>
      <c r="B4332" s="357" t="s">
        <v>6847</v>
      </c>
      <c r="C4332" s="357" t="s">
        <v>130</v>
      </c>
      <c r="D4332" s="357" t="s">
        <v>270</v>
      </c>
      <c r="E4332" s="353">
        <v>69.59</v>
      </c>
      <c r="F4332" s="77"/>
    </row>
    <row r="4333" spans="1:6" ht="13.5">
      <c r="A4333" s="353">
        <v>98602</v>
      </c>
      <c r="B4333" s="357" t="s">
        <v>6848</v>
      </c>
      <c r="C4333" s="357" t="s">
        <v>130</v>
      </c>
      <c r="D4333" s="357" t="s">
        <v>270</v>
      </c>
      <c r="E4333" s="353">
        <v>10.72</v>
      </c>
      <c r="F4333" s="77"/>
    </row>
    <row r="4334" spans="1:6" ht="13.5">
      <c r="A4334" s="353">
        <v>6171</v>
      </c>
      <c r="B4334" s="357" t="s">
        <v>85</v>
      </c>
      <c r="C4334" s="357" t="s">
        <v>130</v>
      </c>
      <c r="D4334" s="357" t="s">
        <v>270</v>
      </c>
      <c r="E4334" s="353">
        <v>22.93</v>
      </c>
      <c r="F4334" s="77"/>
    </row>
    <row r="4335" spans="1:6" ht="13.5">
      <c r="A4335" s="353" t="s">
        <v>6849</v>
      </c>
      <c r="B4335" s="357" t="s">
        <v>3836</v>
      </c>
      <c r="C4335" s="357" t="s">
        <v>130</v>
      </c>
      <c r="D4335" s="357" t="s">
        <v>350</v>
      </c>
      <c r="E4335" s="353">
        <v>184.59</v>
      </c>
      <c r="F4335" s="77"/>
    </row>
    <row r="4336" spans="1:6" ht="13.5">
      <c r="A4336" s="353" t="s">
        <v>6850</v>
      </c>
      <c r="B4336" s="357" t="s">
        <v>3837</v>
      </c>
      <c r="C4336" s="357" t="s">
        <v>130</v>
      </c>
      <c r="D4336" s="357" t="s">
        <v>350</v>
      </c>
      <c r="E4336" s="353">
        <v>247.28</v>
      </c>
      <c r="F4336" s="77"/>
    </row>
    <row r="4337" spans="1:6" ht="13.5">
      <c r="A4337" s="353">
        <v>88503</v>
      </c>
      <c r="B4337" s="357" t="s">
        <v>3838</v>
      </c>
      <c r="C4337" s="357" t="s">
        <v>130</v>
      </c>
      <c r="D4337" s="357" t="s">
        <v>350</v>
      </c>
      <c r="E4337" s="353">
        <v>652.94000000000005</v>
      </c>
      <c r="F4337" s="77"/>
    </row>
    <row r="4338" spans="1:6" ht="13.5">
      <c r="A4338" s="353">
        <v>88504</v>
      </c>
      <c r="B4338" s="357" t="s">
        <v>3839</v>
      </c>
      <c r="C4338" s="357" t="s">
        <v>130</v>
      </c>
      <c r="D4338" s="357" t="s">
        <v>350</v>
      </c>
      <c r="E4338" s="353">
        <v>523.04999999999995</v>
      </c>
      <c r="F4338" s="77"/>
    </row>
    <row r="4339" spans="1:6" ht="13.5">
      <c r="A4339" s="353">
        <v>97900</v>
      </c>
      <c r="B4339" s="357" t="s">
        <v>6020</v>
      </c>
      <c r="C4339" s="357" t="s">
        <v>130</v>
      </c>
      <c r="D4339" s="357" t="s">
        <v>270</v>
      </c>
      <c r="E4339" s="353">
        <v>116.53</v>
      </c>
      <c r="F4339" s="77"/>
    </row>
    <row r="4340" spans="1:6" ht="13.5">
      <c r="A4340" s="353">
        <v>97901</v>
      </c>
      <c r="B4340" s="357" t="s">
        <v>6021</v>
      </c>
      <c r="C4340" s="357" t="s">
        <v>130</v>
      </c>
      <c r="D4340" s="357" t="s">
        <v>270</v>
      </c>
      <c r="E4340" s="353">
        <v>184.66</v>
      </c>
      <c r="F4340" s="77"/>
    </row>
    <row r="4341" spans="1:6" ht="13.5">
      <c r="A4341" s="353">
        <v>97902</v>
      </c>
      <c r="B4341" s="357" t="s">
        <v>6022</v>
      </c>
      <c r="C4341" s="357" t="s">
        <v>130</v>
      </c>
      <c r="D4341" s="357" t="s">
        <v>270</v>
      </c>
      <c r="E4341" s="353">
        <v>364.01</v>
      </c>
      <c r="F4341" s="77"/>
    </row>
    <row r="4342" spans="1:6" ht="13.5">
      <c r="A4342" s="353">
        <v>97903</v>
      </c>
      <c r="B4342" s="357" t="s">
        <v>6023</v>
      </c>
      <c r="C4342" s="357" t="s">
        <v>130</v>
      </c>
      <c r="D4342" s="357" t="s">
        <v>270</v>
      </c>
      <c r="E4342" s="353">
        <v>504.31</v>
      </c>
      <c r="F4342" s="77"/>
    </row>
    <row r="4343" spans="1:6" ht="13.5">
      <c r="A4343" s="353">
        <v>97904</v>
      </c>
      <c r="B4343" s="357" t="s">
        <v>6024</v>
      </c>
      <c r="C4343" s="357" t="s">
        <v>130</v>
      </c>
      <c r="D4343" s="357" t="s">
        <v>270</v>
      </c>
      <c r="E4343" s="353">
        <v>600.27</v>
      </c>
      <c r="F4343" s="77"/>
    </row>
    <row r="4344" spans="1:6" ht="13.5">
      <c r="A4344" s="353">
        <v>97905</v>
      </c>
      <c r="B4344" s="357" t="s">
        <v>6025</v>
      </c>
      <c r="C4344" s="357" t="s">
        <v>130</v>
      </c>
      <c r="D4344" s="357" t="s">
        <v>270</v>
      </c>
      <c r="E4344" s="353">
        <v>148.18</v>
      </c>
      <c r="F4344" s="77"/>
    </row>
    <row r="4345" spans="1:6" ht="13.5">
      <c r="A4345" s="353">
        <v>97906</v>
      </c>
      <c r="B4345" s="357" t="s">
        <v>6026</v>
      </c>
      <c r="C4345" s="357" t="s">
        <v>130</v>
      </c>
      <c r="D4345" s="357" t="s">
        <v>270</v>
      </c>
      <c r="E4345" s="353">
        <v>276.49</v>
      </c>
      <c r="F4345" s="77"/>
    </row>
    <row r="4346" spans="1:6" ht="13.5">
      <c r="A4346" s="353">
        <v>97907</v>
      </c>
      <c r="B4346" s="357" t="s">
        <v>6027</v>
      </c>
      <c r="C4346" s="357" t="s">
        <v>130</v>
      </c>
      <c r="D4346" s="357" t="s">
        <v>270</v>
      </c>
      <c r="E4346" s="353">
        <v>392.63</v>
      </c>
      <c r="F4346" s="77"/>
    </row>
    <row r="4347" spans="1:6" ht="13.5">
      <c r="A4347" s="353">
        <v>97908</v>
      </c>
      <c r="B4347" s="357" t="s">
        <v>6028</v>
      </c>
      <c r="C4347" s="357" t="s">
        <v>130</v>
      </c>
      <c r="D4347" s="357" t="s">
        <v>270</v>
      </c>
      <c r="E4347" s="353">
        <v>468.13</v>
      </c>
      <c r="F4347" s="77"/>
    </row>
    <row r="4348" spans="1:6" ht="13.5">
      <c r="A4348" s="353">
        <v>98102</v>
      </c>
      <c r="B4348" s="357" t="s">
        <v>6029</v>
      </c>
      <c r="C4348" s="357" t="s">
        <v>130</v>
      </c>
      <c r="D4348" s="357" t="s">
        <v>270</v>
      </c>
      <c r="E4348" s="353">
        <v>64.91</v>
      </c>
      <c r="F4348" s="77"/>
    </row>
    <row r="4349" spans="1:6" ht="13.5">
      <c r="A4349" s="353">
        <v>98103</v>
      </c>
      <c r="B4349" s="357" t="s">
        <v>6030</v>
      </c>
      <c r="C4349" s="357" t="s">
        <v>130</v>
      </c>
      <c r="D4349" s="357" t="s">
        <v>270</v>
      </c>
      <c r="E4349" s="353">
        <v>136.24</v>
      </c>
      <c r="F4349" s="77"/>
    </row>
    <row r="4350" spans="1:6" ht="13.5">
      <c r="A4350" s="353">
        <v>98104</v>
      </c>
      <c r="B4350" s="357" t="s">
        <v>6031</v>
      </c>
      <c r="C4350" s="357" t="s">
        <v>130</v>
      </c>
      <c r="D4350" s="357" t="s">
        <v>270</v>
      </c>
      <c r="E4350" s="353">
        <v>242.72</v>
      </c>
      <c r="F4350" s="77"/>
    </row>
    <row r="4351" spans="1:6" ht="13.5">
      <c r="A4351" s="353">
        <v>98105</v>
      </c>
      <c r="B4351" s="357" t="s">
        <v>6032</v>
      </c>
      <c r="C4351" s="357" t="s">
        <v>130</v>
      </c>
      <c r="D4351" s="357" t="s">
        <v>270</v>
      </c>
      <c r="E4351" s="353">
        <v>421.16</v>
      </c>
      <c r="F4351" s="77"/>
    </row>
    <row r="4352" spans="1:6" ht="13.5">
      <c r="A4352" s="353">
        <v>98106</v>
      </c>
      <c r="B4352" s="357" t="s">
        <v>6033</v>
      </c>
      <c r="C4352" s="357" t="s">
        <v>130</v>
      </c>
      <c r="D4352" s="357" t="s">
        <v>270</v>
      </c>
      <c r="E4352" s="353">
        <v>695.55</v>
      </c>
      <c r="F4352" s="77"/>
    </row>
    <row r="4353" spans="1:6" ht="13.5">
      <c r="A4353" s="353">
        <v>98107</v>
      </c>
      <c r="B4353" s="357" t="s">
        <v>6034</v>
      </c>
      <c r="C4353" s="357" t="s">
        <v>130</v>
      </c>
      <c r="D4353" s="357" t="s">
        <v>270</v>
      </c>
      <c r="E4353" s="353">
        <v>174.59</v>
      </c>
      <c r="F4353" s="77"/>
    </row>
    <row r="4354" spans="1:6" ht="13.5">
      <c r="A4354" s="353">
        <v>98108</v>
      </c>
      <c r="B4354" s="357" t="s">
        <v>6035</v>
      </c>
      <c r="C4354" s="357" t="s">
        <v>130</v>
      </c>
      <c r="D4354" s="357" t="s">
        <v>270</v>
      </c>
      <c r="E4354" s="353">
        <v>311.36</v>
      </c>
      <c r="F4354" s="77"/>
    </row>
    <row r="4355" spans="1:6" ht="13.5">
      <c r="A4355" s="353">
        <v>99250</v>
      </c>
      <c r="B4355" s="357" t="s">
        <v>6851</v>
      </c>
      <c r="C4355" s="357" t="s">
        <v>130</v>
      </c>
      <c r="D4355" s="357" t="s">
        <v>270</v>
      </c>
      <c r="E4355" s="353">
        <v>113.81</v>
      </c>
      <c r="F4355" s="77"/>
    </row>
    <row r="4356" spans="1:6" ht="13.5">
      <c r="A4356" s="353">
        <v>99251</v>
      </c>
      <c r="B4356" s="357" t="s">
        <v>6852</v>
      </c>
      <c r="C4356" s="357" t="s">
        <v>130</v>
      </c>
      <c r="D4356" s="357" t="s">
        <v>270</v>
      </c>
      <c r="E4356" s="353">
        <v>179.99</v>
      </c>
      <c r="F4356" s="77"/>
    </row>
    <row r="4357" spans="1:6" ht="13.5">
      <c r="A4357" s="353">
        <v>99253</v>
      </c>
      <c r="B4357" s="357" t="s">
        <v>6853</v>
      </c>
      <c r="C4357" s="357" t="s">
        <v>130</v>
      </c>
      <c r="D4357" s="357" t="s">
        <v>270</v>
      </c>
      <c r="E4357" s="353">
        <v>353.53</v>
      </c>
      <c r="F4357" s="77"/>
    </row>
    <row r="4358" spans="1:6" ht="13.5">
      <c r="A4358" s="353">
        <v>99255</v>
      </c>
      <c r="B4358" s="357" t="s">
        <v>6854</v>
      </c>
      <c r="C4358" s="357" t="s">
        <v>130</v>
      </c>
      <c r="D4358" s="357" t="s">
        <v>270</v>
      </c>
      <c r="E4358" s="353">
        <v>489.93</v>
      </c>
      <c r="F4358" s="77"/>
    </row>
    <row r="4359" spans="1:6" ht="13.5">
      <c r="A4359" s="353">
        <v>99257</v>
      </c>
      <c r="B4359" s="357" t="s">
        <v>6855</v>
      </c>
      <c r="C4359" s="357" t="s">
        <v>130</v>
      </c>
      <c r="D4359" s="357" t="s">
        <v>270</v>
      </c>
      <c r="E4359" s="353">
        <v>581.66999999999996</v>
      </c>
      <c r="F4359" s="77"/>
    </row>
    <row r="4360" spans="1:6" ht="13.5">
      <c r="A4360" s="353">
        <v>99258</v>
      </c>
      <c r="B4360" s="357" t="s">
        <v>6856</v>
      </c>
      <c r="C4360" s="357" t="s">
        <v>130</v>
      </c>
      <c r="D4360" s="357" t="s">
        <v>270</v>
      </c>
      <c r="E4360" s="353">
        <v>144.33000000000001</v>
      </c>
      <c r="F4360" s="77"/>
    </row>
    <row r="4361" spans="1:6" ht="13.5">
      <c r="A4361" s="353">
        <v>99260</v>
      </c>
      <c r="B4361" s="357" t="s">
        <v>6857</v>
      </c>
      <c r="C4361" s="357" t="s">
        <v>130</v>
      </c>
      <c r="D4361" s="357" t="s">
        <v>270</v>
      </c>
      <c r="E4361" s="353">
        <v>269.88</v>
      </c>
      <c r="F4361" s="77"/>
    </row>
    <row r="4362" spans="1:6" ht="13.5">
      <c r="A4362" s="353">
        <v>99262</v>
      </c>
      <c r="B4362" s="357" t="s">
        <v>6858</v>
      </c>
      <c r="C4362" s="357" t="s">
        <v>130</v>
      </c>
      <c r="D4362" s="357" t="s">
        <v>270</v>
      </c>
      <c r="E4362" s="353">
        <v>383.2</v>
      </c>
      <c r="F4362" s="77"/>
    </row>
    <row r="4363" spans="1:6" ht="13.5">
      <c r="A4363" s="353">
        <v>99264</v>
      </c>
      <c r="B4363" s="357" t="s">
        <v>6859</v>
      </c>
      <c r="C4363" s="357" t="s">
        <v>130</v>
      </c>
      <c r="D4363" s="357" t="s">
        <v>270</v>
      </c>
      <c r="E4363" s="353">
        <v>455.39</v>
      </c>
      <c r="F4363" s="77"/>
    </row>
    <row r="4364" spans="1:6" ht="13.5">
      <c r="A4364" s="353">
        <v>89482</v>
      </c>
      <c r="B4364" s="357" t="s">
        <v>3840</v>
      </c>
      <c r="C4364" s="357" t="s">
        <v>130</v>
      </c>
      <c r="D4364" s="357" t="s">
        <v>350</v>
      </c>
      <c r="E4364" s="353">
        <v>15.65</v>
      </c>
      <c r="F4364" s="77"/>
    </row>
    <row r="4365" spans="1:6" ht="13.5">
      <c r="A4365" s="353">
        <v>89491</v>
      </c>
      <c r="B4365" s="357" t="s">
        <v>3841</v>
      </c>
      <c r="C4365" s="357" t="s">
        <v>130</v>
      </c>
      <c r="D4365" s="357" t="s">
        <v>350</v>
      </c>
      <c r="E4365" s="353">
        <v>37.56</v>
      </c>
      <c r="F4365" s="77"/>
    </row>
    <row r="4366" spans="1:6" ht="13.5">
      <c r="A4366" s="353">
        <v>89495</v>
      </c>
      <c r="B4366" s="357" t="s">
        <v>3842</v>
      </c>
      <c r="C4366" s="357" t="s">
        <v>130</v>
      </c>
      <c r="D4366" s="357" t="s">
        <v>350</v>
      </c>
      <c r="E4366" s="353">
        <v>6</v>
      </c>
      <c r="F4366" s="77"/>
    </row>
    <row r="4367" spans="1:6" ht="13.5">
      <c r="A4367" s="353">
        <v>89707</v>
      </c>
      <c r="B4367" s="357" t="s">
        <v>3843</v>
      </c>
      <c r="C4367" s="357" t="s">
        <v>130</v>
      </c>
      <c r="D4367" s="357" t="s">
        <v>350</v>
      </c>
      <c r="E4367" s="353">
        <v>19.670000000000002</v>
      </c>
      <c r="F4367" s="77"/>
    </row>
    <row r="4368" spans="1:6" ht="13.5">
      <c r="A4368" s="353">
        <v>89708</v>
      </c>
      <c r="B4368" s="357" t="s">
        <v>3844</v>
      </c>
      <c r="C4368" s="357" t="s">
        <v>130</v>
      </c>
      <c r="D4368" s="357" t="s">
        <v>350</v>
      </c>
      <c r="E4368" s="353">
        <v>43.06</v>
      </c>
      <c r="F4368" s="77"/>
    </row>
    <row r="4369" spans="1:6" ht="13.5">
      <c r="A4369" s="353">
        <v>89709</v>
      </c>
      <c r="B4369" s="357" t="s">
        <v>3845</v>
      </c>
      <c r="C4369" s="357" t="s">
        <v>130</v>
      </c>
      <c r="D4369" s="357" t="s">
        <v>350</v>
      </c>
      <c r="E4369" s="353">
        <v>7.18</v>
      </c>
      <c r="F4369" s="77"/>
    </row>
    <row r="4370" spans="1:6" ht="13.5">
      <c r="A4370" s="353">
        <v>89710</v>
      </c>
      <c r="B4370" s="357" t="s">
        <v>3846</v>
      </c>
      <c r="C4370" s="357" t="s">
        <v>130</v>
      </c>
      <c r="D4370" s="357" t="s">
        <v>350</v>
      </c>
      <c r="E4370" s="353">
        <v>7.05</v>
      </c>
      <c r="F4370" s="77"/>
    </row>
    <row r="4371" spans="1:6" ht="13.5">
      <c r="A4371" s="353">
        <v>72739</v>
      </c>
      <c r="B4371" s="357" t="s">
        <v>3847</v>
      </c>
      <c r="C4371" s="357" t="s">
        <v>130</v>
      </c>
      <c r="D4371" s="357" t="s">
        <v>350</v>
      </c>
      <c r="E4371" s="353">
        <v>412.16</v>
      </c>
      <c r="F4371" s="77"/>
    </row>
    <row r="4372" spans="1:6" ht="13.5">
      <c r="A4372" s="353" t="s">
        <v>6860</v>
      </c>
      <c r="B4372" s="357" t="s">
        <v>3848</v>
      </c>
      <c r="C4372" s="357" t="s">
        <v>130</v>
      </c>
      <c r="D4372" s="357" t="s">
        <v>350</v>
      </c>
      <c r="E4372" s="353">
        <v>454.58</v>
      </c>
      <c r="F4372" s="77"/>
    </row>
    <row r="4373" spans="1:6" ht="13.5">
      <c r="A4373" s="353">
        <v>86872</v>
      </c>
      <c r="B4373" s="357" t="s">
        <v>3849</v>
      </c>
      <c r="C4373" s="357" t="s">
        <v>130</v>
      </c>
      <c r="D4373" s="357" t="s">
        <v>350</v>
      </c>
      <c r="E4373" s="353">
        <v>583.42999999999995</v>
      </c>
      <c r="F4373" s="77"/>
    </row>
    <row r="4374" spans="1:6" ht="13.5">
      <c r="A4374" s="353">
        <v>86874</v>
      </c>
      <c r="B4374" s="357" t="s">
        <v>3850</v>
      </c>
      <c r="C4374" s="357" t="s">
        <v>130</v>
      </c>
      <c r="D4374" s="357" t="s">
        <v>350</v>
      </c>
      <c r="E4374" s="353">
        <v>357.55</v>
      </c>
      <c r="F4374" s="77"/>
    </row>
    <row r="4375" spans="1:6" ht="13.5">
      <c r="A4375" s="353">
        <v>86875</v>
      </c>
      <c r="B4375" s="357" t="s">
        <v>3851</v>
      </c>
      <c r="C4375" s="357" t="s">
        <v>130</v>
      </c>
      <c r="D4375" s="357" t="s">
        <v>350</v>
      </c>
      <c r="E4375" s="353">
        <v>241.97</v>
      </c>
      <c r="F4375" s="77"/>
    </row>
    <row r="4376" spans="1:6" ht="13.5">
      <c r="A4376" s="353">
        <v>86876</v>
      </c>
      <c r="B4376" s="357" t="s">
        <v>3852</v>
      </c>
      <c r="C4376" s="357" t="s">
        <v>130</v>
      </c>
      <c r="D4376" s="357" t="s">
        <v>350</v>
      </c>
      <c r="E4376" s="353">
        <v>141.08000000000001</v>
      </c>
      <c r="F4376" s="77"/>
    </row>
    <row r="4377" spans="1:6" ht="13.5">
      <c r="A4377" s="353">
        <v>86877</v>
      </c>
      <c r="B4377" s="357" t="s">
        <v>3853</v>
      </c>
      <c r="C4377" s="357" t="s">
        <v>130</v>
      </c>
      <c r="D4377" s="357" t="s">
        <v>350</v>
      </c>
      <c r="E4377" s="353">
        <v>21.77</v>
      </c>
      <c r="F4377" s="77"/>
    </row>
    <row r="4378" spans="1:6" ht="13.5">
      <c r="A4378" s="353">
        <v>86878</v>
      </c>
      <c r="B4378" s="357" t="s">
        <v>3854</v>
      </c>
      <c r="C4378" s="357" t="s">
        <v>130</v>
      </c>
      <c r="D4378" s="357" t="s">
        <v>350</v>
      </c>
      <c r="E4378" s="353">
        <v>35.200000000000003</v>
      </c>
      <c r="F4378" s="77"/>
    </row>
    <row r="4379" spans="1:6" ht="13.5">
      <c r="A4379" s="353">
        <v>86879</v>
      </c>
      <c r="B4379" s="357" t="s">
        <v>3855</v>
      </c>
      <c r="C4379" s="357" t="s">
        <v>130</v>
      </c>
      <c r="D4379" s="357" t="s">
        <v>350</v>
      </c>
      <c r="E4379" s="353">
        <v>5.19</v>
      </c>
      <c r="F4379" s="77"/>
    </row>
    <row r="4380" spans="1:6" ht="13.5">
      <c r="A4380" s="353">
        <v>86880</v>
      </c>
      <c r="B4380" s="357" t="s">
        <v>3856</v>
      </c>
      <c r="C4380" s="357" t="s">
        <v>130</v>
      </c>
      <c r="D4380" s="357" t="s">
        <v>350</v>
      </c>
      <c r="E4380" s="353">
        <v>14.42</v>
      </c>
      <c r="F4380" s="77"/>
    </row>
    <row r="4381" spans="1:6" ht="13.5">
      <c r="A4381" s="353">
        <v>86881</v>
      </c>
      <c r="B4381" s="357" t="s">
        <v>180</v>
      </c>
      <c r="C4381" s="357" t="s">
        <v>130</v>
      </c>
      <c r="D4381" s="357" t="s">
        <v>350</v>
      </c>
      <c r="E4381" s="353">
        <v>97.96</v>
      </c>
      <c r="F4381" s="77"/>
    </row>
    <row r="4382" spans="1:6" ht="13.5">
      <c r="A4382" s="353">
        <v>86882</v>
      </c>
      <c r="B4382" s="357" t="s">
        <v>3857</v>
      </c>
      <c r="C4382" s="357" t="s">
        <v>130</v>
      </c>
      <c r="D4382" s="357" t="s">
        <v>350</v>
      </c>
      <c r="E4382" s="353">
        <v>14.94</v>
      </c>
      <c r="F4382" s="77"/>
    </row>
    <row r="4383" spans="1:6" ht="13.5">
      <c r="A4383" s="353">
        <v>86883</v>
      </c>
      <c r="B4383" s="357" t="s">
        <v>3858</v>
      </c>
      <c r="C4383" s="357" t="s">
        <v>130</v>
      </c>
      <c r="D4383" s="357" t="s">
        <v>350</v>
      </c>
      <c r="E4383" s="353">
        <v>8.5</v>
      </c>
      <c r="F4383" s="77"/>
    </row>
    <row r="4384" spans="1:6" ht="13.5">
      <c r="A4384" s="353">
        <v>86884</v>
      </c>
      <c r="B4384" s="357" t="s">
        <v>3859</v>
      </c>
      <c r="C4384" s="357" t="s">
        <v>130</v>
      </c>
      <c r="D4384" s="357" t="s">
        <v>350</v>
      </c>
      <c r="E4384" s="353">
        <v>6.43</v>
      </c>
      <c r="F4384" s="77"/>
    </row>
    <row r="4385" spans="1:6" ht="13.5">
      <c r="A4385" s="353">
        <v>86885</v>
      </c>
      <c r="B4385" s="357" t="s">
        <v>3860</v>
      </c>
      <c r="C4385" s="357" t="s">
        <v>130</v>
      </c>
      <c r="D4385" s="357" t="s">
        <v>350</v>
      </c>
      <c r="E4385" s="353">
        <v>7.6</v>
      </c>
      <c r="F4385" s="77"/>
    </row>
    <row r="4386" spans="1:6" ht="13.5">
      <c r="A4386" s="353">
        <v>86886</v>
      </c>
      <c r="B4386" s="357" t="s">
        <v>3861</v>
      </c>
      <c r="C4386" s="357" t="s">
        <v>130</v>
      </c>
      <c r="D4386" s="357" t="s">
        <v>350</v>
      </c>
      <c r="E4386" s="353">
        <v>24.5</v>
      </c>
      <c r="F4386" s="77"/>
    </row>
    <row r="4387" spans="1:6" ht="13.5">
      <c r="A4387" s="353">
        <v>86887</v>
      </c>
      <c r="B4387" s="357" t="s">
        <v>3862</v>
      </c>
      <c r="C4387" s="357" t="s">
        <v>130</v>
      </c>
      <c r="D4387" s="357" t="s">
        <v>350</v>
      </c>
      <c r="E4387" s="353">
        <v>26.49</v>
      </c>
      <c r="F4387" s="77"/>
    </row>
    <row r="4388" spans="1:6" ht="13.5">
      <c r="A4388" s="353">
        <v>86888</v>
      </c>
      <c r="B4388" s="357" t="s">
        <v>3863</v>
      </c>
      <c r="C4388" s="357" t="s">
        <v>130</v>
      </c>
      <c r="D4388" s="357" t="s">
        <v>350</v>
      </c>
      <c r="E4388" s="353">
        <v>346.41</v>
      </c>
      <c r="F4388" s="77"/>
    </row>
    <row r="4389" spans="1:6" ht="13.5">
      <c r="A4389" s="353">
        <v>86889</v>
      </c>
      <c r="B4389" s="357" t="s">
        <v>3864</v>
      </c>
      <c r="C4389" s="357" t="s">
        <v>130</v>
      </c>
      <c r="D4389" s="357" t="s">
        <v>350</v>
      </c>
      <c r="E4389" s="353">
        <v>406.31</v>
      </c>
      <c r="F4389" s="77"/>
    </row>
    <row r="4390" spans="1:6" ht="13.5">
      <c r="A4390" s="353">
        <v>86893</v>
      </c>
      <c r="B4390" s="357" t="s">
        <v>3865</v>
      </c>
      <c r="C4390" s="357" t="s">
        <v>130</v>
      </c>
      <c r="D4390" s="357" t="s">
        <v>350</v>
      </c>
      <c r="E4390" s="353">
        <v>343.27</v>
      </c>
      <c r="F4390" s="77"/>
    </row>
    <row r="4391" spans="1:6" ht="13.5">
      <c r="A4391" s="353">
        <v>86894</v>
      </c>
      <c r="B4391" s="357" t="s">
        <v>3866</v>
      </c>
      <c r="C4391" s="357" t="s">
        <v>130</v>
      </c>
      <c r="D4391" s="357" t="s">
        <v>350</v>
      </c>
      <c r="E4391" s="353">
        <v>186.23</v>
      </c>
      <c r="F4391" s="77"/>
    </row>
    <row r="4392" spans="1:6" ht="13.5">
      <c r="A4392" s="353">
        <v>86895</v>
      </c>
      <c r="B4392" s="357" t="s">
        <v>3867</v>
      </c>
      <c r="C4392" s="357" t="s">
        <v>130</v>
      </c>
      <c r="D4392" s="357" t="s">
        <v>350</v>
      </c>
      <c r="E4392" s="353">
        <v>215.78</v>
      </c>
      <c r="F4392" s="77"/>
    </row>
    <row r="4393" spans="1:6" ht="13.5">
      <c r="A4393" s="353">
        <v>86899</v>
      </c>
      <c r="B4393" s="357" t="s">
        <v>3868</v>
      </c>
      <c r="C4393" s="357" t="s">
        <v>130</v>
      </c>
      <c r="D4393" s="357" t="s">
        <v>350</v>
      </c>
      <c r="E4393" s="353">
        <v>192.13</v>
      </c>
      <c r="F4393" s="77"/>
    </row>
    <row r="4394" spans="1:6" ht="13.5">
      <c r="A4394" s="353">
        <v>86900</v>
      </c>
      <c r="B4394" s="357" t="s">
        <v>3869</v>
      </c>
      <c r="C4394" s="357" t="s">
        <v>130</v>
      </c>
      <c r="D4394" s="357" t="s">
        <v>350</v>
      </c>
      <c r="E4394" s="353">
        <v>137.72999999999999</v>
      </c>
      <c r="F4394" s="77"/>
    </row>
    <row r="4395" spans="1:6" ht="13.5">
      <c r="A4395" s="353">
        <v>86901</v>
      </c>
      <c r="B4395" s="357" t="s">
        <v>3870</v>
      </c>
      <c r="C4395" s="357" t="s">
        <v>130</v>
      </c>
      <c r="D4395" s="357" t="s">
        <v>350</v>
      </c>
      <c r="E4395" s="353">
        <v>104.47</v>
      </c>
      <c r="F4395" s="77"/>
    </row>
    <row r="4396" spans="1:6" ht="13.5">
      <c r="A4396" s="353">
        <v>86902</v>
      </c>
      <c r="B4396" s="357" t="s">
        <v>3871</v>
      </c>
      <c r="C4396" s="357" t="s">
        <v>130</v>
      </c>
      <c r="D4396" s="357" t="s">
        <v>350</v>
      </c>
      <c r="E4396" s="353">
        <v>196.34</v>
      </c>
      <c r="F4396" s="77"/>
    </row>
    <row r="4397" spans="1:6" ht="13.5">
      <c r="A4397" s="353">
        <v>86903</v>
      </c>
      <c r="B4397" s="357" t="s">
        <v>3872</v>
      </c>
      <c r="C4397" s="357" t="s">
        <v>130</v>
      </c>
      <c r="D4397" s="357" t="s">
        <v>350</v>
      </c>
      <c r="E4397" s="353">
        <v>260.7</v>
      </c>
      <c r="F4397" s="77"/>
    </row>
    <row r="4398" spans="1:6" ht="13.5">
      <c r="A4398" s="353">
        <v>86904</v>
      </c>
      <c r="B4398" s="357" t="s">
        <v>3873</v>
      </c>
      <c r="C4398" s="357" t="s">
        <v>130</v>
      </c>
      <c r="D4398" s="357" t="s">
        <v>350</v>
      </c>
      <c r="E4398" s="353">
        <v>102.29</v>
      </c>
      <c r="F4398" s="77"/>
    </row>
    <row r="4399" spans="1:6" ht="13.5">
      <c r="A4399" s="353">
        <v>86905</v>
      </c>
      <c r="B4399" s="357" t="s">
        <v>3874</v>
      </c>
      <c r="C4399" s="357" t="s">
        <v>130</v>
      </c>
      <c r="D4399" s="357" t="s">
        <v>350</v>
      </c>
      <c r="E4399" s="353">
        <v>178.98</v>
      </c>
      <c r="F4399" s="77"/>
    </row>
    <row r="4400" spans="1:6" ht="13.5">
      <c r="A4400" s="353">
        <v>86906</v>
      </c>
      <c r="B4400" s="357" t="s">
        <v>3875</v>
      </c>
      <c r="C4400" s="357" t="s">
        <v>130</v>
      </c>
      <c r="D4400" s="357" t="s">
        <v>350</v>
      </c>
      <c r="E4400" s="353">
        <v>41.83</v>
      </c>
      <c r="F4400" s="77"/>
    </row>
    <row r="4401" spans="1:6" ht="13.5">
      <c r="A4401" s="353">
        <v>86908</v>
      </c>
      <c r="B4401" s="357" t="s">
        <v>3876</v>
      </c>
      <c r="C4401" s="357" t="s">
        <v>130</v>
      </c>
      <c r="D4401" s="357" t="s">
        <v>350</v>
      </c>
      <c r="E4401" s="353">
        <v>214.05</v>
      </c>
      <c r="F4401" s="77"/>
    </row>
    <row r="4402" spans="1:6" ht="13.5">
      <c r="A4402" s="353">
        <v>86909</v>
      </c>
      <c r="B4402" s="357" t="s">
        <v>3877</v>
      </c>
      <c r="C4402" s="357" t="s">
        <v>130</v>
      </c>
      <c r="D4402" s="357" t="s">
        <v>350</v>
      </c>
      <c r="E4402" s="353">
        <v>83.54</v>
      </c>
      <c r="F4402" s="77"/>
    </row>
    <row r="4403" spans="1:6" ht="13.5">
      <c r="A4403" s="353">
        <v>86910</v>
      </c>
      <c r="B4403" s="357" t="s">
        <v>3878</v>
      </c>
      <c r="C4403" s="357" t="s">
        <v>130</v>
      </c>
      <c r="D4403" s="357" t="s">
        <v>350</v>
      </c>
      <c r="E4403" s="353">
        <v>79.930000000000007</v>
      </c>
      <c r="F4403" s="77"/>
    </row>
    <row r="4404" spans="1:6" ht="13.5">
      <c r="A4404" s="353">
        <v>86911</v>
      </c>
      <c r="B4404" s="357" t="s">
        <v>3879</v>
      </c>
      <c r="C4404" s="357" t="s">
        <v>130</v>
      </c>
      <c r="D4404" s="357" t="s">
        <v>350</v>
      </c>
      <c r="E4404" s="353">
        <v>35.54</v>
      </c>
      <c r="F4404" s="77"/>
    </row>
    <row r="4405" spans="1:6" ht="13.5">
      <c r="A4405" s="353">
        <v>86912</v>
      </c>
      <c r="B4405" s="357" t="s">
        <v>3880</v>
      </c>
      <c r="C4405" s="357" t="s">
        <v>130</v>
      </c>
      <c r="D4405" s="357" t="s">
        <v>350</v>
      </c>
      <c r="E4405" s="353">
        <v>35.54</v>
      </c>
      <c r="F4405" s="77"/>
    </row>
    <row r="4406" spans="1:6" ht="13.5">
      <c r="A4406" s="353">
        <v>86913</v>
      </c>
      <c r="B4406" s="357" t="s">
        <v>3881</v>
      </c>
      <c r="C4406" s="357" t="s">
        <v>130</v>
      </c>
      <c r="D4406" s="357" t="s">
        <v>350</v>
      </c>
      <c r="E4406" s="353">
        <v>16.02</v>
      </c>
      <c r="F4406" s="77"/>
    </row>
    <row r="4407" spans="1:6" ht="13.5">
      <c r="A4407" s="353">
        <v>86914</v>
      </c>
      <c r="B4407" s="357" t="s">
        <v>3882</v>
      </c>
      <c r="C4407" s="357" t="s">
        <v>130</v>
      </c>
      <c r="D4407" s="357" t="s">
        <v>350</v>
      </c>
      <c r="E4407" s="353">
        <v>32.380000000000003</v>
      </c>
      <c r="F4407" s="77"/>
    </row>
    <row r="4408" spans="1:6" ht="13.5">
      <c r="A4408" s="353">
        <v>86915</v>
      </c>
      <c r="B4408" s="357" t="s">
        <v>3883</v>
      </c>
      <c r="C4408" s="357" t="s">
        <v>130</v>
      </c>
      <c r="D4408" s="357" t="s">
        <v>350</v>
      </c>
      <c r="E4408" s="353">
        <v>70.28</v>
      </c>
      <c r="F4408" s="77"/>
    </row>
    <row r="4409" spans="1:6" ht="13.5">
      <c r="A4409" s="353">
        <v>86916</v>
      </c>
      <c r="B4409" s="357" t="s">
        <v>3884</v>
      </c>
      <c r="C4409" s="357" t="s">
        <v>130</v>
      </c>
      <c r="D4409" s="357" t="s">
        <v>350</v>
      </c>
      <c r="E4409" s="353">
        <v>21.7</v>
      </c>
      <c r="F4409" s="77"/>
    </row>
    <row r="4410" spans="1:6" ht="13.5">
      <c r="A4410" s="353">
        <v>86919</v>
      </c>
      <c r="B4410" s="357" t="s">
        <v>3885</v>
      </c>
      <c r="C4410" s="357" t="s">
        <v>130</v>
      </c>
      <c r="D4410" s="357" t="s">
        <v>350</v>
      </c>
      <c r="E4410" s="353">
        <v>646.08000000000004</v>
      </c>
      <c r="F4410" s="77"/>
    </row>
    <row r="4411" spans="1:6" ht="13.5">
      <c r="A4411" s="353">
        <v>86920</v>
      </c>
      <c r="B4411" s="357" t="s">
        <v>6861</v>
      </c>
      <c r="C4411" s="357" t="s">
        <v>130</v>
      </c>
      <c r="D4411" s="357" t="s">
        <v>350</v>
      </c>
      <c r="E4411" s="353">
        <v>613.14</v>
      </c>
      <c r="F4411" s="77"/>
    </row>
    <row r="4412" spans="1:6" ht="13.5">
      <c r="A4412" s="353">
        <v>86921</v>
      </c>
      <c r="B4412" s="357" t="s">
        <v>3886</v>
      </c>
      <c r="C4412" s="357" t="s">
        <v>130</v>
      </c>
      <c r="D4412" s="357" t="s">
        <v>350</v>
      </c>
      <c r="E4412" s="353">
        <v>618.82000000000005</v>
      </c>
      <c r="F4412" s="77"/>
    </row>
    <row r="4413" spans="1:6" ht="13.5">
      <c r="A4413" s="353">
        <v>86922</v>
      </c>
      <c r="B4413" s="357" t="s">
        <v>3887</v>
      </c>
      <c r="C4413" s="357" t="s">
        <v>130</v>
      </c>
      <c r="D4413" s="357" t="s">
        <v>350</v>
      </c>
      <c r="E4413" s="353">
        <v>509.66</v>
      </c>
      <c r="F4413" s="77"/>
    </row>
    <row r="4414" spans="1:6" ht="13.5">
      <c r="A4414" s="353">
        <v>86923</v>
      </c>
      <c r="B4414" s="357" t="s">
        <v>3888</v>
      </c>
      <c r="C4414" s="357" t="s">
        <v>130</v>
      </c>
      <c r="D4414" s="357" t="s">
        <v>350</v>
      </c>
      <c r="E4414" s="353">
        <v>393.7</v>
      </c>
      <c r="F4414" s="77"/>
    </row>
    <row r="4415" spans="1:6" ht="13.5">
      <c r="A4415" s="353">
        <v>86924</v>
      </c>
      <c r="B4415" s="357" t="s">
        <v>3889</v>
      </c>
      <c r="C4415" s="357" t="s">
        <v>130</v>
      </c>
      <c r="D4415" s="357" t="s">
        <v>350</v>
      </c>
      <c r="E4415" s="353">
        <v>399.38</v>
      </c>
      <c r="F4415" s="77"/>
    </row>
    <row r="4416" spans="1:6" ht="13.5">
      <c r="A4416" s="353">
        <v>86925</v>
      </c>
      <c r="B4416" s="357" t="s">
        <v>3890</v>
      </c>
      <c r="C4416" s="357" t="s">
        <v>130</v>
      </c>
      <c r="D4416" s="357" t="s">
        <v>350</v>
      </c>
      <c r="E4416" s="353">
        <v>271.68</v>
      </c>
      <c r="F4416" s="77"/>
    </row>
    <row r="4417" spans="1:6" ht="13.5">
      <c r="A4417" s="353">
        <v>86926</v>
      </c>
      <c r="B4417" s="357" t="s">
        <v>3891</v>
      </c>
      <c r="C4417" s="357" t="s">
        <v>130</v>
      </c>
      <c r="D4417" s="357" t="s">
        <v>350</v>
      </c>
      <c r="E4417" s="353">
        <v>277.36</v>
      </c>
      <c r="F4417" s="77"/>
    </row>
    <row r="4418" spans="1:6" ht="13.5">
      <c r="A4418" s="353">
        <v>86927</v>
      </c>
      <c r="B4418" s="357" t="s">
        <v>3892</v>
      </c>
      <c r="C4418" s="357" t="s">
        <v>130</v>
      </c>
      <c r="D4418" s="357" t="s">
        <v>350</v>
      </c>
      <c r="E4418" s="353">
        <v>177.23</v>
      </c>
      <c r="F4418" s="77"/>
    </row>
    <row r="4419" spans="1:6" ht="13.5">
      <c r="A4419" s="353">
        <v>86928</v>
      </c>
      <c r="B4419" s="357" t="s">
        <v>3893</v>
      </c>
      <c r="C4419" s="357" t="s">
        <v>130</v>
      </c>
      <c r="D4419" s="357" t="s">
        <v>350</v>
      </c>
      <c r="E4419" s="353">
        <v>182.91</v>
      </c>
      <c r="F4419" s="77"/>
    </row>
    <row r="4420" spans="1:6" ht="13.5">
      <c r="A4420" s="353">
        <v>86929</v>
      </c>
      <c r="B4420" s="357" t="s">
        <v>3894</v>
      </c>
      <c r="C4420" s="357" t="s">
        <v>130</v>
      </c>
      <c r="D4420" s="357" t="s">
        <v>350</v>
      </c>
      <c r="E4420" s="353">
        <v>170.79</v>
      </c>
      <c r="F4420" s="77"/>
    </row>
    <row r="4421" spans="1:6" ht="13.5">
      <c r="A4421" s="353">
        <v>86930</v>
      </c>
      <c r="B4421" s="357" t="s">
        <v>3895</v>
      </c>
      <c r="C4421" s="357" t="s">
        <v>130</v>
      </c>
      <c r="D4421" s="357" t="s">
        <v>350</v>
      </c>
      <c r="E4421" s="353">
        <v>176.47</v>
      </c>
      <c r="F4421" s="77"/>
    </row>
    <row r="4422" spans="1:6" ht="13.5">
      <c r="A4422" s="353">
        <v>86931</v>
      </c>
      <c r="B4422" s="357" t="s">
        <v>3896</v>
      </c>
      <c r="C4422" s="357" t="s">
        <v>130</v>
      </c>
      <c r="D4422" s="357" t="s">
        <v>350</v>
      </c>
      <c r="E4422" s="353">
        <v>354.01</v>
      </c>
      <c r="F4422" s="77"/>
    </row>
    <row r="4423" spans="1:6" ht="13.5">
      <c r="A4423" s="353">
        <v>86932</v>
      </c>
      <c r="B4423" s="357" t="s">
        <v>3897</v>
      </c>
      <c r="C4423" s="357" t="s">
        <v>130</v>
      </c>
      <c r="D4423" s="357" t="s">
        <v>350</v>
      </c>
      <c r="E4423" s="353">
        <v>372.9</v>
      </c>
      <c r="F4423" s="77"/>
    </row>
    <row r="4424" spans="1:6" ht="13.5">
      <c r="A4424" s="353">
        <v>86933</v>
      </c>
      <c r="B4424" s="357" t="s">
        <v>3898</v>
      </c>
      <c r="C4424" s="357" t="s">
        <v>130</v>
      </c>
      <c r="D4424" s="357" t="s">
        <v>350</v>
      </c>
      <c r="E4424" s="353">
        <v>251.13</v>
      </c>
      <c r="F4424" s="77"/>
    </row>
    <row r="4425" spans="1:6" ht="13.5">
      <c r="A4425" s="353">
        <v>86934</v>
      </c>
      <c r="B4425" s="357" t="s">
        <v>3899</v>
      </c>
      <c r="C4425" s="357" t="s">
        <v>130</v>
      </c>
      <c r="D4425" s="357" t="s">
        <v>350</v>
      </c>
      <c r="E4425" s="353">
        <v>244.69</v>
      </c>
      <c r="F4425" s="77"/>
    </row>
    <row r="4426" spans="1:6" ht="13.5">
      <c r="A4426" s="353">
        <v>86935</v>
      </c>
      <c r="B4426" s="357" t="s">
        <v>3900</v>
      </c>
      <c r="C4426" s="357" t="s">
        <v>130</v>
      </c>
      <c r="D4426" s="357" t="s">
        <v>350</v>
      </c>
      <c r="E4426" s="353">
        <v>181.43</v>
      </c>
      <c r="F4426" s="77"/>
    </row>
    <row r="4427" spans="1:6" ht="13.5">
      <c r="A4427" s="353">
        <v>86936</v>
      </c>
      <c r="B4427" s="357" t="s">
        <v>3901</v>
      </c>
      <c r="C4427" s="357" t="s">
        <v>130</v>
      </c>
      <c r="D4427" s="357" t="s">
        <v>350</v>
      </c>
      <c r="E4427" s="353">
        <v>270.89</v>
      </c>
      <c r="F4427" s="77"/>
    </row>
    <row r="4428" spans="1:6" ht="13.5">
      <c r="A4428" s="353">
        <v>86937</v>
      </c>
      <c r="B4428" s="357" t="s">
        <v>3902</v>
      </c>
      <c r="C4428" s="357" t="s">
        <v>130</v>
      </c>
      <c r="D4428" s="357" t="s">
        <v>350</v>
      </c>
      <c r="E4428" s="353">
        <v>134.74</v>
      </c>
      <c r="F4428" s="77"/>
    </row>
    <row r="4429" spans="1:6" ht="13.5">
      <c r="A4429" s="353">
        <v>86938</v>
      </c>
      <c r="B4429" s="357" t="s">
        <v>3903</v>
      </c>
      <c r="C4429" s="357" t="s">
        <v>130</v>
      </c>
      <c r="D4429" s="357" t="s">
        <v>350</v>
      </c>
      <c r="E4429" s="353">
        <v>224.2</v>
      </c>
      <c r="F4429" s="77"/>
    </row>
    <row r="4430" spans="1:6" ht="13.5">
      <c r="A4430" s="353">
        <v>86939</v>
      </c>
      <c r="B4430" s="357" t="s">
        <v>3904</v>
      </c>
      <c r="C4430" s="357" t="s">
        <v>130</v>
      </c>
      <c r="D4430" s="357" t="s">
        <v>350</v>
      </c>
      <c r="E4430" s="353">
        <v>258.29000000000002</v>
      </c>
      <c r="F4430" s="77"/>
    </row>
    <row r="4431" spans="1:6" ht="13.5">
      <c r="A4431" s="353">
        <v>86940</v>
      </c>
      <c r="B4431" s="357" t="s">
        <v>3905</v>
      </c>
      <c r="C4431" s="357" t="s">
        <v>130</v>
      </c>
      <c r="D4431" s="357" t="s">
        <v>350</v>
      </c>
      <c r="E4431" s="353">
        <v>612.39</v>
      </c>
      <c r="F4431" s="77"/>
    </row>
    <row r="4432" spans="1:6" ht="13.5">
      <c r="A4432" s="353">
        <v>86941</v>
      </c>
      <c r="B4432" s="357" t="s">
        <v>3906</v>
      </c>
      <c r="C4432" s="357" t="s">
        <v>130</v>
      </c>
      <c r="D4432" s="357" t="s">
        <v>350</v>
      </c>
      <c r="E4432" s="353">
        <v>477.2</v>
      </c>
      <c r="F4432" s="77"/>
    </row>
    <row r="4433" spans="1:6" ht="13.5">
      <c r="A4433" s="353">
        <v>86942</v>
      </c>
      <c r="B4433" s="357" t="s">
        <v>3907</v>
      </c>
      <c r="C4433" s="357" t="s">
        <v>130</v>
      </c>
      <c r="D4433" s="357" t="s">
        <v>350</v>
      </c>
      <c r="E4433" s="353">
        <v>170.68</v>
      </c>
      <c r="F4433" s="77"/>
    </row>
    <row r="4434" spans="1:6" ht="13.5">
      <c r="A4434" s="353">
        <v>86943</v>
      </c>
      <c r="B4434" s="357" t="s">
        <v>3908</v>
      </c>
      <c r="C4434" s="357" t="s">
        <v>130</v>
      </c>
      <c r="D4434" s="357" t="s">
        <v>350</v>
      </c>
      <c r="E4434" s="353">
        <v>164.24</v>
      </c>
      <c r="F4434" s="77"/>
    </row>
    <row r="4435" spans="1:6" ht="13.5">
      <c r="A4435" s="353">
        <v>86947</v>
      </c>
      <c r="B4435" s="357" t="s">
        <v>6862</v>
      </c>
      <c r="C4435" s="357" t="s">
        <v>130</v>
      </c>
      <c r="D4435" s="357" t="s">
        <v>350</v>
      </c>
      <c r="E4435" s="353">
        <v>648.29</v>
      </c>
      <c r="F4435" s="77"/>
    </row>
    <row r="4436" spans="1:6" ht="13.5">
      <c r="A4436" s="353">
        <v>88571</v>
      </c>
      <c r="B4436" s="357" t="s">
        <v>3909</v>
      </c>
      <c r="C4436" s="357" t="s">
        <v>130</v>
      </c>
      <c r="D4436" s="357" t="s">
        <v>350</v>
      </c>
      <c r="E4436" s="353">
        <v>36.76</v>
      </c>
      <c r="F4436" s="77"/>
    </row>
    <row r="4437" spans="1:6" ht="13.5">
      <c r="A4437" s="353">
        <v>93396</v>
      </c>
      <c r="B4437" s="357" t="s">
        <v>3910</v>
      </c>
      <c r="C4437" s="357" t="s">
        <v>130</v>
      </c>
      <c r="D4437" s="357" t="s">
        <v>350</v>
      </c>
      <c r="E4437" s="353">
        <v>398.78</v>
      </c>
      <c r="F4437" s="77"/>
    </row>
    <row r="4438" spans="1:6" ht="13.5">
      <c r="A4438" s="353">
        <v>93441</v>
      </c>
      <c r="B4438" s="357" t="s">
        <v>3911</v>
      </c>
      <c r="C4438" s="357" t="s">
        <v>130</v>
      </c>
      <c r="D4438" s="357" t="s">
        <v>350</v>
      </c>
      <c r="E4438" s="353">
        <v>629.71</v>
      </c>
      <c r="F4438" s="77"/>
    </row>
    <row r="4439" spans="1:6" ht="13.5">
      <c r="A4439" s="353">
        <v>93442</v>
      </c>
      <c r="B4439" s="357" t="s">
        <v>3912</v>
      </c>
      <c r="C4439" s="357" t="s">
        <v>130</v>
      </c>
      <c r="D4439" s="357" t="s">
        <v>350</v>
      </c>
      <c r="E4439" s="353">
        <v>704.13</v>
      </c>
      <c r="F4439" s="77"/>
    </row>
    <row r="4440" spans="1:6" ht="13.5">
      <c r="A4440" s="353">
        <v>95469</v>
      </c>
      <c r="B4440" s="357" t="s">
        <v>3913</v>
      </c>
      <c r="C4440" s="357" t="s">
        <v>130</v>
      </c>
      <c r="D4440" s="357" t="s">
        <v>350</v>
      </c>
      <c r="E4440" s="353">
        <v>163.12</v>
      </c>
      <c r="F4440" s="77"/>
    </row>
    <row r="4441" spans="1:6" ht="13.5">
      <c r="A4441" s="353">
        <v>95470</v>
      </c>
      <c r="B4441" s="357" t="s">
        <v>3914</v>
      </c>
      <c r="C4441" s="357" t="s">
        <v>130</v>
      </c>
      <c r="D4441" s="357" t="s">
        <v>350</v>
      </c>
      <c r="E4441" s="353">
        <v>167.85</v>
      </c>
      <c r="F4441" s="77"/>
    </row>
    <row r="4442" spans="1:6" ht="13.5">
      <c r="A4442" s="353">
        <v>95471</v>
      </c>
      <c r="B4442" s="357" t="s">
        <v>3915</v>
      </c>
      <c r="C4442" s="357" t="s">
        <v>130</v>
      </c>
      <c r="D4442" s="357" t="s">
        <v>350</v>
      </c>
      <c r="E4442" s="353">
        <v>601.15</v>
      </c>
      <c r="F4442" s="77"/>
    </row>
    <row r="4443" spans="1:6" ht="13.5">
      <c r="A4443" s="353">
        <v>95472</v>
      </c>
      <c r="B4443" s="357" t="s">
        <v>3916</v>
      </c>
      <c r="C4443" s="357" t="s">
        <v>130</v>
      </c>
      <c r="D4443" s="357" t="s">
        <v>350</v>
      </c>
      <c r="E4443" s="353">
        <v>605.88</v>
      </c>
      <c r="F4443" s="77"/>
    </row>
    <row r="4444" spans="1:6" ht="13.5">
      <c r="A4444" s="353">
        <v>95542</v>
      </c>
      <c r="B4444" s="357" t="s">
        <v>3917</v>
      </c>
      <c r="C4444" s="357" t="s">
        <v>130</v>
      </c>
      <c r="D4444" s="357" t="s">
        <v>350</v>
      </c>
      <c r="E4444" s="353">
        <v>19.05</v>
      </c>
      <c r="F4444" s="77"/>
    </row>
    <row r="4445" spans="1:6" ht="13.5">
      <c r="A4445" s="353">
        <v>95543</v>
      </c>
      <c r="B4445" s="357" t="s">
        <v>3918</v>
      </c>
      <c r="C4445" s="357" t="s">
        <v>130</v>
      </c>
      <c r="D4445" s="357" t="s">
        <v>350</v>
      </c>
      <c r="E4445" s="353">
        <v>31.18</v>
      </c>
      <c r="F4445" s="77"/>
    </row>
    <row r="4446" spans="1:6" ht="13.5">
      <c r="A4446" s="353">
        <v>95544</v>
      </c>
      <c r="B4446" s="357" t="s">
        <v>3919</v>
      </c>
      <c r="C4446" s="357" t="s">
        <v>130</v>
      </c>
      <c r="D4446" s="357" t="s">
        <v>350</v>
      </c>
      <c r="E4446" s="353">
        <v>23.89</v>
      </c>
      <c r="F4446" s="77"/>
    </row>
    <row r="4447" spans="1:6" ht="13.5">
      <c r="A4447" s="353">
        <v>95545</v>
      </c>
      <c r="B4447" s="357" t="s">
        <v>3920</v>
      </c>
      <c r="C4447" s="357" t="s">
        <v>130</v>
      </c>
      <c r="D4447" s="357" t="s">
        <v>350</v>
      </c>
      <c r="E4447" s="353">
        <v>23.38</v>
      </c>
      <c r="F4447" s="77"/>
    </row>
    <row r="4448" spans="1:6" ht="13.5">
      <c r="A4448" s="353">
        <v>95546</v>
      </c>
      <c r="B4448" s="357" t="s">
        <v>3921</v>
      </c>
      <c r="C4448" s="357" t="s">
        <v>130</v>
      </c>
      <c r="D4448" s="357" t="s">
        <v>350</v>
      </c>
      <c r="E4448" s="353">
        <v>73.069999999999993</v>
      </c>
      <c r="F4448" s="77"/>
    </row>
    <row r="4449" spans="1:6" ht="13.5">
      <c r="A4449" s="353">
        <v>95547</v>
      </c>
      <c r="B4449" s="357" t="s">
        <v>3922</v>
      </c>
      <c r="C4449" s="357" t="s">
        <v>130</v>
      </c>
      <c r="D4449" s="357" t="s">
        <v>350</v>
      </c>
      <c r="E4449" s="353">
        <v>64.599999999999994</v>
      </c>
      <c r="F4449" s="77"/>
    </row>
    <row r="4450" spans="1:6" ht="13.5">
      <c r="A4450" s="353">
        <v>6087</v>
      </c>
      <c r="B4450" s="357" t="s">
        <v>3923</v>
      </c>
      <c r="C4450" s="357" t="s">
        <v>130</v>
      </c>
      <c r="D4450" s="357" t="s">
        <v>270</v>
      </c>
      <c r="E4450" s="353">
        <v>22.9</v>
      </c>
      <c r="F4450" s="77"/>
    </row>
    <row r="4451" spans="1:6" ht="13.5">
      <c r="A4451" s="353">
        <v>98052</v>
      </c>
      <c r="B4451" s="357" t="s">
        <v>6036</v>
      </c>
      <c r="C4451" s="357" t="s">
        <v>130</v>
      </c>
      <c r="D4451" s="357" t="s">
        <v>270</v>
      </c>
      <c r="E4451" s="353">
        <v>1068.49</v>
      </c>
      <c r="F4451" s="77"/>
    </row>
    <row r="4452" spans="1:6" ht="13.5">
      <c r="A4452" s="353">
        <v>98053</v>
      </c>
      <c r="B4452" s="357" t="s">
        <v>6037</v>
      </c>
      <c r="C4452" s="357" t="s">
        <v>130</v>
      </c>
      <c r="D4452" s="357" t="s">
        <v>270</v>
      </c>
      <c r="E4452" s="353">
        <v>1572.61</v>
      </c>
      <c r="F4452" s="77"/>
    </row>
    <row r="4453" spans="1:6" ht="13.5">
      <c r="A4453" s="353">
        <v>98054</v>
      </c>
      <c r="B4453" s="357" t="s">
        <v>6038</v>
      </c>
      <c r="C4453" s="357" t="s">
        <v>130</v>
      </c>
      <c r="D4453" s="357" t="s">
        <v>270</v>
      </c>
      <c r="E4453" s="353">
        <v>2337.04</v>
      </c>
      <c r="F4453" s="77"/>
    </row>
    <row r="4454" spans="1:6" ht="13.5">
      <c r="A4454" s="353">
        <v>98055</v>
      </c>
      <c r="B4454" s="357" t="s">
        <v>6039</v>
      </c>
      <c r="C4454" s="357" t="s">
        <v>130</v>
      </c>
      <c r="D4454" s="357" t="s">
        <v>270</v>
      </c>
      <c r="E4454" s="353">
        <v>3103.07</v>
      </c>
      <c r="F4454" s="77"/>
    </row>
    <row r="4455" spans="1:6" ht="13.5">
      <c r="A4455" s="353">
        <v>98056</v>
      </c>
      <c r="B4455" s="357" t="s">
        <v>6040</v>
      </c>
      <c r="C4455" s="357" t="s">
        <v>130</v>
      </c>
      <c r="D4455" s="357" t="s">
        <v>270</v>
      </c>
      <c r="E4455" s="353">
        <v>3588.91</v>
      </c>
      <c r="F4455" s="77"/>
    </row>
    <row r="4456" spans="1:6" ht="13.5">
      <c r="A4456" s="353">
        <v>98057</v>
      </c>
      <c r="B4456" s="357" t="s">
        <v>6041</v>
      </c>
      <c r="C4456" s="357" t="s">
        <v>130</v>
      </c>
      <c r="D4456" s="357" t="s">
        <v>270</v>
      </c>
      <c r="E4456" s="353">
        <v>4753.96</v>
      </c>
      <c r="F4456" s="77"/>
    </row>
    <row r="4457" spans="1:6" ht="13.5">
      <c r="A4457" s="353">
        <v>98066</v>
      </c>
      <c r="B4457" s="357" t="s">
        <v>6042</v>
      </c>
      <c r="C4457" s="357" t="s">
        <v>130</v>
      </c>
      <c r="D4457" s="357" t="s">
        <v>270</v>
      </c>
      <c r="E4457" s="353">
        <v>3177.47</v>
      </c>
      <c r="F4457" s="77"/>
    </row>
    <row r="4458" spans="1:6" ht="13.5">
      <c r="A4458" s="353">
        <v>98067</v>
      </c>
      <c r="B4458" s="357" t="s">
        <v>6043</v>
      </c>
      <c r="C4458" s="357" t="s">
        <v>130</v>
      </c>
      <c r="D4458" s="357" t="s">
        <v>270</v>
      </c>
      <c r="E4458" s="353">
        <v>4241.34</v>
      </c>
      <c r="F4458" s="77"/>
    </row>
    <row r="4459" spans="1:6" ht="13.5">
      <c r="A4459" s="353">
        <v>98068</v>
      </c>
      <c r="B4459" s="357" t="s">
        <v>6044</v>
      </c>
      <c r="C4459" s="357" t="s">
        <v>130</v>
      </c>
      <c r="D4459" s="357" t="s">
        <v>270</v>
      </c>
      <c r="E4459" s="353">
        <v>5994.76</v>
      </c>
      <c r="F4459" s="77"/>
    </row>
    <row r="4460" spans="1:6" ht="13.5">
      <c r="A4460" s="353">
        <v>98069</v>
      </c>
      <c r="B4460" s="357" t="s">
        <v>6045</v>
      </c>
      <c r="C4460" s="357" t="s">
        <v>130</v>
      </c>
      <c r="D4460" s="357" t="s">
        <v>270</v>
      </c>
      <c r="E4460" s="353">
        <v>8046.01</v>
      </c>
      <c r="F4460" s="77"/>
    </row>
    <row r="4461" spans="1:6" ht="13.5">
      <c r="A4461" s="353">
        <v>98070</v>
      </c>
      <c r="B4461" s="357" t="s">
        <v>6046</v>
      </c>
      <c r="C4461" s="357" t="s">
        <v>130</v>
      </c>
      <c r="D4461" s="357" t="s">
        <v>270</v>
      </c>
      <c r="E4461" s="353">
        <v>9209.42</v>
      </c>
      <c r="F4461" s="77"/>
    </row>
    <row r="4462" spans="1:6" ht="13.5">
      <c r="A4462" s="353">
        <v>98071</v>
      </c>
      <c r="B4462" s="357" t="s">
        <v>6047</v>
      </c>
      <c r="C4462" s="357" t="s">
        <v>130</v>
      </c>
      <c r="D4462" s="357" t="s">
        <v>270</v>
      </c>
      <c r="E4462" s="353">
        <v>10084.16</v>
      </c>
      <c r="F4462" s="77"/>
    </row>
    <row r="4463" spans="1:6" ht="13.5">
      <c r="A4463" s="353">
        <v>98072</v>
      </c>
      <c r="B4463" s="357" t="s">
        <v>6048</v>
      </c>
      <c r="C4463" s="357" t="s">
        <v>130</v>
      </c>
      <c r="D4463" s="357" t="s">
        <v>270</v>
      </c>
      <c r="E4463" s="353">
        <v>2663.8</v>
      </c>
      <c r="F4463" s="77"/>
    </row>
    <row r="4464" spans="1:6" ht="13.5">
      <c r="A4464" s="353">
        <v>98073</v>
      </c>
      <c r="B4464" s="357" t="s">
        <v>6049</v>
      </c>
      <c r="C4464" s="357" t="s">
        <v>130</v>
      </c>
      <c r="D4464" s="357" t="s">
        <v>270</v>
      </c>
      <c r="E4464" s="353">
        <v>4170.72</v>
      </c>
      <c r="F4464" s="77"/>
    </row>
    <row r="4465" spans="1:6" ht="13.5">
      <c r="A4465" s="353">
        <v>98074</v>
      </c>
      <c r="B4465" s="357" t="s">
        <v>6050</v>
      </c>
      <c r="C4465" s="357" t="s">
        <v>130</v>
      </c>
      <c r="D4465" s="357" t="s">
        <v>270</v>
      </c>
      <c r="E4465" s="353">
        <v>6486.26</v>
      </c>
      <c r="F4465" s="77"/>
    </row>
    <row r="4466" spans="1:6" ht="13.5">
      <c r="A4466" s="353">
        <v>98075</v>
      </c>
      <c r="B4466" s="357" t="s">
        <v>6051</v>
      </c>
      <c r="C4466" s="357" t="s">
        <v>130</v>
      </c>
      <c r="D4466" s="357" t="s">
        <v>270</v>
      </c>
      <c r="E4466" s="353">
        <v>8439.9599999999991</v>
      </c>
      <c r="F4466" s="77"/>
    </row>
    <row r="4467" spans="1:6" ht="13.5">
      <c r="A4467" s="353">
        <v>98076</v>
      </c>
      <c r="B4467" s="357" t="s">
        <v>6052</v>
      </c>
      <c r="C4467" s="357" t="s">
        <v>130</v>
      </c>
      <c r="D4467" s="357" t="s">
        <v>270</v>
      </c>
      <c r="E4467" s="353">
        <v>9733.0499999999993</v>
      </c>
      <c r="F4467" s="77"/>
    </row>
    <row r="4468" spans="1:6" ht="13.5">
      <c r="A4468" s="353">
        <v>98077</v>
      </c>
      <c r="B4468" s="357" t="s">
        <v>6053</v>
      </c>
      <c r="C4468" s="357" t="s">
        <v>130</v>
      </c>
      <c r="D4468" s="357" t="s">
        <v>270</v>
      </c>
      <c r="E4468" s="353">
        <v>11462.9</v>
      </c>
      <c r="F4468" s="77"/>
    </row>
    <row r="4469" spans="1:6" ht="13.5">
      <c r="A4469" s="353">
        <v>98078</v>
      </c>
      <c r="B4469" s="357" t="s">
        <v>6054</v>
      </c>
      <c r="C4469" s="357" t="s">
        <v>130</v>
      </c>
      <c r="D4469" s="357" t="s">
        <v>270</v>
      </c>
      <c r="E4469" s="353">
        <v>2588.31</v>
      </c>
      <c r="F4469" s="77"/>
    </row>
    <row r="4470" spans="1:6" ht="13.5">
      <c r="A4470" s="353">
        <v>98079</v>
      </c>
      <c r="B4470" s="357" t="s">
        <v>6055</v>
      </c>
      <c r="C4470" s="357" t="s">
        <v>130</v>
      </c>
      <c r="D4470" s="357" t="s">
        <v>270</v>
      </c>
      <c r="E4470" s="353">
        <v>4549.8999999999996</v>
      </c>
      <c r="F4470" s="77"/>
    </row>
    <row r="4471" spans="1:6" ht="13.5">
      <c r="A4471" s="353">
        <v>98080</v>
      </c>
      <c r="B4471" s="357" t="s">
        <v>6056</v>
      </c>
      <c r="C4471" s="357" t="s">
        <v>130</v>
      </c>
      <c r="D4471" s="357" t="s">
        <v>270</v>
      </c>
      <c r="E4471" s="353">
        <v>5873.15</v>
      </c>
      <c r="F4471" s="77"/>
    </row>
    <row r="4472" spans="1:6" ht="13.5">
      <c r="A4472" s="353">
        <v>98081</v>
      </c>
      <c r="B4472" s="357" t="s">
        <v>6057</v>
      </c>
      <c r="C4472" s="357" t="s">
        <v>130</v>
      </c>
      <c r="D4472" s="357" t="s">
        <v>270</v>
      </c>
      <c r="E4472" s="353">
        <v>8718.17</v>
      </c>
      <c r="F4472" s="77"/>
    </row>
    <row r="4473" spans="1:6" ht="13.5">
      <c r="A4473" s="353">
        <v>98082</v>
      </c>
      <c r="B4473" s="357" t="s">
        <v>6058</v>
      </c>
      <c r="C4473" s="357" t="s">
        <v>130</v>
      </c>
      <c r="D4473" s="357" t="s">
        <v>270</v>
      </c>
      <c r="E4473" s="353">
        <v>2447.71</v>
      </c>
      <c r="F4473" s="77"/>
    </row>
    <row r="4474" spans="1:6" ht="13.5">
      <c r="A4474" s="353">
        <v>98083</v>
      </c>
      <c r="B4474" s="357" t="s">
        <v>6059</v>
      </c>
      <c r="C4474" s="357" t="s">
        <v>130</v>
      </c>
      <c r="D4474" s="357" t="s">
        <v>270</v>
      </c>
      <c r="E4474" s="353">
        <v>3234.24</v>
      </c>
      <c r="F4474" s="77"/>
    </row>
    <row r="4475" spans="1:6" ht="13.5">
      <c r="A4475" s="353">
        <v>98084</v>
      </c>
      <c r="B4475" s="357" t="s">
        <v>6060</v>
      </c>
      <c r="C4475" s="357" t="s">
        <v>130</v>
      </c>
      <c r="D4475" s="357" t="s">
        <v>270</v>
      </c>
      <c r="E4475" s="353">
        <v>4543.09</v>
      </c>
      <c r="F4475" s="77"/>
    </row>
    <row r="4476" spans="1:6" ht="13.5">
      <c r="A4476" s="353">
        <v>98085</v>
      </c>
      <c r="B4476" s="357" t="s">
        <v>6061</v>
      </c>
      <c r="C4476" s="357" t="s">
        <v>130</v>
      </c>
      <c r="D4476" s="357" t="s">
        <v>270</v>
      </c>
      <c r="E4476" s="353">
        <v>6166.68</v>
      </c>
      <c r="F4476" s="77"/>
    </row>
    <row r="4477" spans="1:6" ht="13.5">
      <c r="A4477" s="353">
        <v>98086</v>
      </c>
      <c r="B4477" s="357" t="s">
        <v>6062</v>
      </c>
      <c r="C4477" s="357" t="s">
        <v>130</v>
      </c>
      <c r="D4477" s="357" t="s">
        <v>270</v>
      </c>
      <c r="E4477" s="353">
        <v>6965.39</v>
      </c>
      <c r="F4477" s="77"/>
    </row>
    <row r="4478" spans="1:6" ht="13.5">
      <c r="A4478" s="353">
        <v>98087</v>
      </c>
      <c r="B4478" s="357" t="s">
        <v>6063</v>
      </c>
      <c r="C4478" s="357" t="s">
        <v>130</v>
      </c>
      <c r="D4478" s="357" t="s">
        <v>270</v>
      </c>
      <c r="E4478" s="353">
        <v>7439.92</v>
      </c>
      <c r="F4478" s="77"/>
    </row>
    <row r="4479" spans="1:6" ht="13.5">
      <c r="A4479" s="353">
        <v>98088</v>
      </c>
      <c r="B4479" s="357" t="s">
        <v>6064</v>
      </c>
      <c r="C4479" s="357" t="s">
        <v>130</v>
      </c>
      <c r="D4479" s="357" t="s">
        <v>270</v>
      </c>
      <c r="E4479" s="353">
        <v>2094.48</v>
      </c>
      <c r="F4479" s="77"/>
    </row>
    <row r="4480" spans="1:6" ht="13.5">
      <c r="A4480" s="353">
        <v>98089</v>
      </c>
      <c r="B4480" s="357" t="s">
        <v>6065</v>
      </c>
      <c r="C4480" s="357" t="s">
        <v>130</v>
      </c>
      <c r="D4480" s="357" t="s">
        <v>270</v>
      </c>
      <c r="E4480" s="353">
        <v>3327.5</v>
      </c>
      <c r="F4480" s="77"/>
    </row>
    <row r="4481" spans="1:6" ht="13.5">
      <c r="A4481" s="353">
        <v>98090</v>
      </c>
      <c r="B4481" s="357" t="s">
        <v>6066</v>
      </c>
      <c r="C4481" s="357" t="s">
        <v>130</v>
      </c>
      <c r="D4481" s="357" t="s">
        <v>270</v>
      </c>
      <c r="E4481" s="353">
        <v>5249.82</v>
      </c>
      <c r="F4481" s="77"/>
    </row>
    <row r="4482" spans="1:6" ht="13.5">
      <c r="A4482" s="353">
        <v>98091</v>
      </c>
      <c r="B4482" s="357" t="s">
        <v>6067</v>
      </c>
      <c r="C4482" s="357" t="s">
        <v>130</v>
      </c>
      <c r="D4482" s="357" t="s">
        <v>270</v>
      </c>
      <c r="E4482" s="353">
        <v>6793.3</v>
      </c>
      <c r="F4482" s="77"/>
    </row>
    <row r="4483" spans="1:6" ht="13.5">
      <c r="A4483" s="353">
        <v>98092</v>
      </c>
      <c r="B4483" s="357" t="s">
        <v>6068</v>
      </c>
      <c r="C4483" s="357" t="s">
        <v>130</v>
      </c>
      <c r="D4483" s="357" t="s">
        <v>270</v>
      </c>
      <c r="E4483" s="353">
        <v>7991.31</v>
      </c>
      <c r="F4483" s="77"/>
    </row>
    <row r="4484" spans="1:6" ht="13.5">
      <c r="A4484" s="353">
        <v>98093</v>
      </c>
      <c r="B4484" s="357" t="s">
        <v>6069</v>
      </c>
      <c r="C4484" s="357" t="s">
        <v>130</v>
      </c>
      <c r="D4484" s="357" t="s">
        <v>270</v>
      </c>
      <c r="E4484" s="353">
        <v>9441.52</v>
      </c>
      <c r="F4484" s="77"/>
    </row>
    <row r="4485" spans="1:6" ht="13.5">
      <c r="A4485" s="353">
        <v>98094</v>
      </c>
      <c r="B4485" s="357" t="s">
        <v>6070</v>
      </c>
      <c r="C4485" s="357" t="s">
        <v>130</v>
      </c>
      <c r="D4485" s="357" t="s">
        <v>270</v>
      </c>
      <c r="E4485" s="353">
        <v>1662.55</v>
      </c>
      <c r="F4485" s="77"/>
    </row>
    <row r="4486" spans="1:6" ht="13.5">
      <c r="A4486" s="353">
        <v>98099</v>
      </c>
      <c r="B4486" s="357" t="s">
        <v>6071</v>
      </c>
      <c r="C4486" s="357" t="s">
        <v>130</v>
      </c>
      <c r="D4486" s="357" t="s">
        <v>270</v>
      </c>
      <c r="E4486" s="353">
        <v>2860.05</v>
      </c>
      <c r="F4486" s="77"/>
    </row>
    <row r="4487" spans="1:6" ht="13.5">
      <c r="A4487" s="353">
        <v>98100</v>
      </c>
      <c r="B4487" s="357" t="s">
        <v>6072</v>
      </c>
      <c r="C4487" s="357" t="s">
        <v>130</v>
      </c>
      <c r="D4487" s="357" t="s">
        <v>270</v>
      </c>
      <c r="E4487" s="353">
        <v>3758.79</v>
      </c>
      <c r="F4487" s="77"/>
    </row>
    <row r="4488" spans="1:6" ht="13.5">
      <c r="A4488" s="353">
        <v>98101</v>
      </c>
      <c r="B4488" s="357" t="s">
        <v>6073</v>
      </c>
      <c r="C4488" s="357" t="s">
        <v>130</v>
      </c>
      <c r="D4488" s="357" t="s">
        <v>270</v>
      </c>
      <c r="E4488" s="353">
        <v>5573.71</v>
      </c>
      <c r="F4488" s="77"/>
    </row>
    <row r="4489" spans="1:6" ht="13.5">
      <c r="A4489" s="353">
        <v>98109</v>
      </c>
      <c r="B4489" s="357" t="s">
        <v>6074</v>
      </c>
      <c r="C4489" s="357" t="s">
        <v>130</v>
      </c>
      <c r="D4489" s="357" t="s">
        <v>270</v>
      </c>
      <c r="E4489" s="353">
        <v>506.09</v>
      </c>
      <c r="F4489" s="77"/>
    </row>
    <row r="4490" spans="1:6" ht="13.5">
      <c r="A4490" s="353">
        <v>98110</v>
      </c>
      <c r="B4490" s="357" t="s">
        <v>6075</v>
      </c>
      <c r="C4490" s="357" t="s">
        <v>130</v>
      </c>
      <c r="D4490" s="357" t="s">
        <v>270</v>
      </c>
      <c r="E4490" s="353">
        <v>294.36</v>
      </c>
      <c r="F4490" s="77"/>
    </row>
    <row r="4491" spans="1:6" ht="13.5">
      <c r="A4491" s="353">
        <v>98111</v>
      </c>
      <c r="B4491" s="357" t="s">
        <v>6076</v>
      </c>
      <c r="C4491" s="357" t="s">
        <v>130</v>
      </c>
      <c r="D4491" s="357" t="s">
        <v>270</v>
      </c>
      <c r="E4491" s="353">
        <v>16.059999999999999</v>
      </c>
      <c r="F4491" s="77"/>
    </row>
    <row r="4492" spans="1:6" ht="13.5">
      <c r="A4492" s="353">
        <v>98114</v>
      </c>
      <c r="B4492" s="357" t="s">
        <v>6077</v>
      </c>
      <c r="C4492" s="357" t="s">
        <v>130</v>
      </c>
      <c r="D4492" s="357" t="s">
        <v>270</v>
      </c>
      <c r="E4492" s="353">
        <v>393.98</v>
      </c>
      <c r="F4492" s="77"/>
    </row>
    <row r="4493" spans="1:6" ht="13.5">
      <c r="A4493" s="353">
        <v>98115</v>
      </c>
      <c r="B4493" s="357" t="s">
        <v>6078</v>
      </c>
      <c r="C4493" s="357" t="s">
        <v>130</v>
      </c>
      <c r="D4493" s="357" t="s">
        <v>270</v>
      </c>
      <c r="E4493" s="353">
        <v>83.26</v>
      </c>
      <c r="F4493" s="77"/>
    </row>
    <row r="4494" spans="1:6" ht="13.5">
      <c r="A4494" s="353">
        <v>89957</v>
      </c>
      <c r="B4494" s="357" t="s">
        <v>3924</v>
      </c>
      <c r="C4494" s="357" t="s">
        <v>130</v>
      </c>
      <c r="D4494" s="357" t="s">
        <v>350</v>
      </c>
      <c r="E4494" s="353">
        <v>97.94</v>
      </c>
      <c r="F4494" s="77"/>
    </row>
    <row r="4495" spans="1:6" ht="13.5">
      <c r="A4495" s="353">
        <v>89959</v>
      </c>
      <c r="B4495" s="357" t="s">
        <v>3925</v>
      </c>
      <c r="C4495" s="357" t="s">
        <v>130</v>
      </c>
      <c r="D4495" s="357" t="s">
        <v>350</v>
      </c>
      <c r="E4495" s="353">
        <v>156.47999999999999</v>
      </c>
      <c r="F4495" s="77"/>
    </row>
    <row r="4496" spans="1:6" ht="13.5">
      <c r="A4496" s="353" t="s">
        <v>6863</v>
      </c>
      <c r="B4496" s="357" t="s">
        <v>3926</v>
      </c>
      <c r="C4496" s="357" t="s">
        <v>130</v>
      </c>
      <c r="D4496" s="357" t="s">
        <v>350</v>
      </c>
      <c r="E4496" s="353">
        <v>73.25</v>
      </c>
      <c r="F4496" s="77"/>
    </row>
    <row r="4497" spans="1:6" ht="13.5">
      <c r="A4497" s="353" t="s">
        <v>6864</v>
      </c>
      <c r="B4497" s="357" t="s">
        <v>3927</v>
      </c>
      <c r="C4497" s="357" t="s">
        <v>130</v>
      </c>
      <c r="D4497" s="357" t="s">
        <v>350</v>
      </c>
      <c r="E4497" s="353">
        <v>223.25</v>
      </c>
      <c r="F4497" s="77"/>
    </row>
    <row r="4498" spans="1:6" ht="13.5">
      <c r="A4498" s="353">
        <v>89349</v>
      </c>
      <c r="B4498" s="357" t="s">
        <v>3928</v>
      </c>
      <c r="C4498" s="357" t="s">
        <v>130</v>
      </c>
      <c r="D4498" s="357" t="s">
        <v>350</v>
      </c>
      <c r="E4498" s="353">
        <v>24.15</v>
      </c>
      <c r="F4498" s="77"/>
    </row>
    <row r="4499" spans="1:6" ht="13.5">
      <c r="A4499" s="353">
        <v>89351</v>
      </c>
      <c r="B4499" s="357" t="s">
        <v>7336</v>
      </c>
      <c r="C4499" s="357" t="s">
        <v>130</v>
      </c>
      <c r="D4499" s="357" t="s">
        <v>350</v>
      </c>
      <c r="E4499" s="353">
        <v>27.51</v>
      </c>
      <c r="F4499" s="77"/>
    </row>
    <row r="4500" spans="1:6" ht="13.5">
      <c r="A4500" s="353">
        <v>89352</v>
      </c>
      <c r="B4500" s="357" t="s">
        <v>3929</v>
      </c>
      <c r="C4500" s="357" t="s">
        <v>130</v>
      </c>
      <c r="D4500" s="357" t="s">
        <v>350</v>
      </c>
      <c r="E4500" s="353">
        <v>31.28</v>
      </c>
      <c r="F4500" s="77"/>
    </row>
    <row r="4501" spans="1:6" ht="13.5">
      <c r="A4501" s="353">
        <v>89353</v>
      </c>
      <c r="B4501" s="357" t="s">
        <v>3930</v>
      </c>
      <c r="C4501" s="357" t="s">
        <v>130</v>
      </c>
      <c r="D4501" s="357" t="s">
        <v>350</v>
      </c>
      <c r="E4501" s="353">
        <v>32.630000000000003</v>
      </c>
      <c r="F4501" s="77"/>
    </row>
    <row r="4502" spans="1:6" ht="13.5">
      <c r="A4502" s="353">
        <v>89354</v>
      </c>
      <c r="B4502" s="357" t="s">
        <v>3931</v>
      </c>
      <c r="C4502" s="357" t="s">
        <v>130</v>
      </c>
      <c r="D4502" s="357" t="s">
        <v>350</v>
      </c>
      <c r="E4502" s="353">
        <v>203.38</v>
      </c>
      <c r="F4502" s="77"/>
    </row>
    <row r="4503" spans="1:6" ht="13.5">
      <c r="A4503" s="353">
        <v>89969</v>
      </c>
      <c r="B4503" s="357" t="s">
        <v>3932</v>
      </c>
      <c r="C4503" s="357" t="s">
        <v>130</v>
      </c>
      <c r="D4503" s="357" t="s">
        <v>350</v>
      </c>
      <c r="E4503" s="353">
        <v>33.49</v>
      </c>
      <c r="F4503" s="77"/>
    </row>
    <row r="4504" spans="1:6" ht="13.5">
      <c r="A4504" s="353">
        <v>89970</v>
      </c>
      <c r="B4504" s="357" t="s">
        <v>3933</v>
      </c>
      <c r="C4504" s="357" t="s">
        <v>130</v>
      </c>
      <c r="D4504" s="357" t="s">
        <v>350</v>
      </c>
      <c r="E4504" s="353">
        <v>36.99</v>
      </c>
      <c r="F4504" s="77"/>
    </row>
    <row r="4505" spans="1:6" ht="13.5">
      <c r="A4505" s="353">
        <v>89971</v>
      </c>
      <c r="B4505" s="357" t="s">
        <v>3934</v>
      </c>
      <c r="C4505" s="357" t="s">
        <v>130</v>
      </c>
      <c r="D4505" s="357" t="s">
        <v>350</v>
      </c>
      <c r="E4505" s="353">
        <v>38.840000000000003</v>
      </c>
      <c r="F4505" s="77"/>
    </row>
    <row r="4506" spans="1:6" ht="13.5">
      <c r="A4506" s="353">
        <v>89972</v>
      </c>
      <c r="B4506" s="357" t="s">
        <v>3935</v>
      </c>
      <c r="C4506" s="357" t="s">
        <v>130</v>
      </c>
      <c r="D4506" s="357" t="s">
        <v>350</v>
      </c>
      <c r="E4506" s="353">
        <v>41.61</v>
      </c>
      <c r="F4506" s="77"/>
    </row>
    <row r="4507" spans="1:6" ht="13.5">
      <c r="A4507" s="353">
        <v>89973</v>
      </c>
      <c r="B4507" s="357" t="s">
        <v>3936</v>
      </c>
      <c r="C4507" s="357" t="s">
        <v>130</v>
      </c>
      <c r="D4507" s="357" t="s">
        <v>350</v>
      </c>
      <c r="E4507" s="353">
        <v>337.88</v>
      </c>
      <c r="F4507" s="77"/>
    </row>
    <row r="4508" spans="1:6" ht="13.5">
      <c r="A4508" s="353">
        <v>89974</v>
      </c>
      <c r="B4508" s="357" t="s">
        <v>3937</v>
      </c>
      <c r="C4508" s="357" t="s">
        <v>130</v>
      </c>
      <c r="D4508" s="357" t="s">
        <v>350</v>
      </c>
      <c r="E4508" s="353">
        <v>200.78</v>
      </c>
      <c r="F4508" s="77"/>
    </row>
    <row r="4509" spans="1:6" ht="13.5">
      <c r="A4509" s="353">
        <v>89984</v>
      </c>
      <c r="B4509" s="357" t="s">
        <v>3938</v>
      </c>
      <c r="C4509" s="357" t="s">
        <v>130</v>
      </c>
      <c r="D4509" s="357" t="s">
        <v>350</v>
      </c>
      <c r="E4509" s="353">
        <v>66.63</v>
      </c>
      <c r="F4509" s="77"/>
    </row>
    <row r="4510" spans="1:6" ht="13.5">
      <c r="A4510" s="353">
        <v>89985</v>
      </c>
      <c r="B4510" s="357" t="s">
        <v>3939</v>
      </c>
      <c r="C4510" s="357" t="s">
        <v>130</v>
      </c>
      <c r="D4510" s="357" t="s">
        <v>350</v>
      </c>
      <c r="E4510" s="353">
        <v>68.569999999999993</v>
      </c>
      <c r="F4510" s="77"/>
    </row>
    <row r="4511" spans="1:6" ht="13.5">
      <c r="A4511" s="353">
        <v>89986</v>
      </c>
      <c r="B4511" s="357" t="s">
        <v>3940</v>
      </c>
      <c r="C4511" s="357" t="s">
        <v>130</v>
      </c>
      <c r="D4511" s="357" t="s">
        <v>350</v>
      </c>
      <c r="E4511" s="353">
        <v>64.989999999999995</v>
      </c>
      <c r="F4511" s="77"/>
    </row>
    <row r="4512" spans="1:6" ht="13.5">
      <c r="A4512" s="353">
        <v>89987</v>
      </c>
      <c r="B4512" s="357" t="s">
        <v>3941</v>
      </c>
      <c r="C4512" s="357" t="s">
        <v>130</v>
      </c>
      <c r="D4512" s="357" t="s">
        <v>350</v>
      </c>
      <c r="E4512" s="353">
        <v>72.150000000000006</v>
      </c>
      <c r="F4512" s="77"/>
    </row>
    <row r="4513" spans="1:6" ht="13.5">
      <c r="A4513" s="353">
        <v>90371</v>
      </c>
      <c r="B4513" s="357" t="s">
        <v>3942</v>
      </c>
      <c r="C4513" s="357" t="s">
        <v>130</v>
      </c>
      <c r="D4513" s="357" t="s">
        <v>350</v>
      </c>
      <c r="E4513" s="353">
        <v>15.57</v>
      </c>
      <c r="F4513" s="77"/>
    </row>
    <row r="4514" spans="1:6" ht="13.5">
      <c r="A4514" s="353">
        <v>94489</v>
      </c>
      <c r="B4514" s="357" t="s">
        <v>3943</v>
      </c>
      <c r="C4514" s="357" t="s">
        <v>130</v>
      </c>
      <c r="D4514" s="357" t="s">
        <v>350</v>
      </c>
      <c r="E4514" s="353">
        <v>11.79</v>
      </c>
      <c r="F4514" s="77"/>
    </row>
    <row r="4515" spans="1:6" ht="13.5">
      <c r="A4515" s="353">
        <v>94490</v>
      </c>
      <c r="B4515" s="357" t="s">
        <v>3944</v>
      </c>
      <c r="C4515" s="357" t="s">
        <v>130</v>
      </c>
      <c r="D4515" s="357" t="s">
        <v>350</v>
      </c>
      <c r="E4515" s="353">
        <v>20.59</v>
      </c>
      <c r="F4515" s="77"/>
    </row>
    <row r="4516" spans="1:6" ht="13.5">
      <c r="A4516" s="353">
        <v>94491</v>
      </c>
      <c r="B4516" s="357" t="s">
        <v>3945</v>
      </c>
      <c r="C4516" s="357" t="s">
        <v>130</v>
      </c>
      <c r="D4516" s="357" t="s">
        <v>350</v>
      </c>
      <c r="E4516" s="353">
        <v>28.58</v>
      </c>
      <c r="F4516" s="77"/>
    </row>
    <row r="4517" spans="1:6" ht="13.5">
      <c r="A4517" s="353">
        <v>94492</v>
      </c>
      <c r="B4517" s="357" t="s">
        <v>3946</v>
      </c>
      <c r="C4517" s="357" t="s">
        <v>130</v>
      </c>
      <c r="D4517" s="357" t="s">
        <v>350</v>
      </c>
      <c r="E4517" s="353">
        <v>29.2</v>
      </c>
      <c r="F4517" s="77"/>
    </row>
    <row r="4518" spans="1:6" ht="13.5">
      <c r="A4518" s="353">
        <v>94493</v>
      </c>
      <c r="B4518" s="357" t="s">
        <v>3947</v>
      </c>
      <c r="C4518" s="357" t="s">
        <v>130</v>
      </c>
      <c r="D4518" s="357" t="s">
        <v>350</v>
      </c>
      <c r="E4518" s="353">
        <v>52.71</v>
      </c>
      <c r="F4518" s="77"/>
    </row>
    <row r="4519" spans="1:6" ht="13.5">
      <c r="A4519" s="353">
        <v>94494</v>
      </c>
      <c r="B4519" s="357" t="s">
        <v>3948</v>
      </c>
      <c r="C4519" s="357" t="s">
        <v>130</v>
      </c>
      <c r="D4519" s="357" t="s">
        <v>350</v>
      </c>
      <c r="E4519" s="353">
        <v>51.88</v>
      </c>
      <c r="F4519" s="77"/>
    </row>
    <row r="4520" spans="1:6" ht="13.5">
      <c r="A4520" s="353">
        <v>94495</v>
      </c>
      <c r="B4520" s="357" t="s">
        <v>3949</v>
      </c>
      <c r="C4520" s="357" t="s">
        <v>130</v>
      </c>
      <c r="D4520" s="357" t="s">
        <v>350</v>
      </c>
      <c r="E4520" s="353">
        <v>66.819999999999993</v>
      </c>
      <c r="F4520" s="77"/>
    </row>
    <row r="4521" spans="1:6" ht="13.5">
      <c r="A4521" s="353">
        <v>94496</v>
      </c>
      <c r="B4521" s="357" t="s">
        <v>3950</v>
      </c>
      <c r="C4521" s="357" t="s">
        <v>130</v>
      </c>
      <c r="D4521" s="357" t="s">
        <v>350</v>
      </c>
      <c r="E4521" s="353">
        <v>82.18</v>
      </c>
      <c r="F4521" s="77"/>
    </row>
    <row r="4522" spans="1:6" ht="13.5">
      <c r="A4522" s="353">
        <v>94497</v>
      </c>
      <c r="B4522" s="357" t="s">
        <v>3951</v>
      </c>
      <c r="C4522" s="357" t="s">
        <v>130</v>
      </c>
      <c r="D4522" s="357" t="s">
        <v>350</v>
      </c>
      <c r="E4522" s="353">
        <v>96.76</v>
      </c>
      <c r="F4522" s="77"/>
    </row>
    <row r="4523" spans="1:6" ht="13.5">
      <c r="A4523" s="353">
        <v>94498</v>
      </c>
      <c r="B4523" s="357" t="s">
        <v>3952</v>
      </c>
      <c r="C4523" s="357" t="s">
        <v>130</v>
      </c>
      <c r="D4523" s="357" t="s">
        <v>350</v>
      </c>
      <c r="E4523" s="353">
        <v>125.45</v>
      </c>
      <c r="F4523" s="77"/>
    </row>
    <row r="4524" spans="1:6" ht="13.5">
      <c r="A4524" s="353">
        <v>94499</v>
      </c>
      <c r="B4524" s="357" t="s">
        <v>3953</v>
      </c>
      <c r="C4524" s="357" t="s">
        <v>130</v>
      </c>
      <c r="D4524" s="357" t="s">
        <v>350</v>
      </c>
      <c r="E4524" s="353">
        <v>230.38</v>
      </c>
      <c r="F4524" s="77"/>
    </row>
    <row r="4525" spans="1:6" ht="13.5">
      <c r="A4525" s="353">
        <v>94500</v>
      </c>
      <c r="B4525" s="357" t="s">
        <v>3954</v>
      </c>
      <c r="C4525" s="357" t="s">
        <v>130</v>
      </c>
      <c r="D4525" s="357" t="s">
        <v>350</v>
      </c>
      <c r="E4525" s="353">
        <v>274.2</v>
      </c>
      <c r="F4525" s="77"/>
    </row>
    <row r="4526" spans="1:6" ht="13.5">
      <c r="A4526" s="353">
        <v>94501</v>
      </c>
      <c r="B4526" s="357" t="s">
        <v>3955</v>
      </c>
      <c r="C4526" s="357" t="s">
        <v>130</v>
      </c>
      <c r="D4526" s="357" t="s">
        <v>350</v>
      </c>
      <c r="E4526" s="353">
        <v>540.04</v>
      </c>
      <c r="F4526" s="77"/>
    </row>
    <row r="4527" spans="1:6" ht="13.5">
      <c r="A4527" s="353">
        <v>94792</v>
      </c>
      <c r="B4527" s="357" t="s">
        <v>3956</v>
      </c>
      <c r="C4527" s="357" t="s">
        <v>130</v>
      </c>
      <c r="D4527" s="357" t="s">
        <v>350</v>
      </c>
      <c r="E4527" s="353">
        <v>103.18</v>
      </c>
      <c r="F4527" s="77"/>
    </row>
    <row r="4528" spans="1:6" ht="13.5">
      <c r="A4528" s="353">
        <v>94793</v>
      </c>
      <c r="B4528" s="357" t="s">
        <v>3957</v>
      </c>
      <c r="C4528" s="357" t="s">
        <v>130</v>
      </c>
      <c r="D4528" s="357" t="s">
        <v>350</v>
      </c>
      <c r="E4528" s="353">
        <v>133.86000000000001</v>
      </c>
      <c r="F4528" s="77"/>
    </row>
    <row r="4529" spans="1:6" ht="13.5">
      <c r="A4529" s="353">
        <v>94794</v>
      </c>
      <c r="B4529" s="357" t="s">
        <v>3958</v>
      </c>
      <c r="C4529" s="357" t="s">
        <v>130</v>
      </c>
      <c r="D4529" s="357" t="s">
        <v>350</v>
      </c>
      <c r="E4529" s="353">
        <v>138.79</v>
      </c>
      <c r="F4529" s="77"/>
    </row>
    <row r="4530" spans="1:6" ht="13.5">
      <c r="A4530" s="353">
        <v>94795</v>
      </c>
      <c r="B4530" s="357" t="s">
        <v>7337</v>
      </c>
      <c r="C4530" s="357" t="s">
        <v>130</v>
      </c>
      <c r="D4530" s="357" t="s">
        <v>350</v>
      </c>
      <c r="E4530" s="353">
        <v>14.08</v>
      </c>
      <c r="F4530" s="77"/>
    </row>
    <row r="4531" spans="1:6" ht="13.5">
      <c r="A4531" s="353">
        <v>94796</v>
      </c>
      <c r="B4531" s="357" t="s">
        <v>7338</v>
      </c>
      <c r="C4531" s="357" t="s">
        <v>130</v>
      </c>
      <c r="D4531" s="357" t="s">
        <v>350</v>
      </c>
      <c r="E4531" s="353">
        <v>17.13</v>
      </c>
      <c r="F4531" s="77"/>
    </row>
    <row r="4532" spans="1:6" ht="13.5">
      <c r="A4532" s="353">
        <v>94797</v>
      </c>
      <c r="B4532" s="357" t="s">
        <v>7339</v>
      </c>
      <c r="C4532" s="357" t="s">
        <v>130</v>
      </c>
      <c r="D4532" s="357" t="s">
        <v>350</v>
      </c>
      <c r="E4532" s="353">
        <v>25.45</v>
      </c>
      <c r="F4532" s="77"/>
    </row>
    <row r="4533" spans="1:6" ht="13.5">
      <c r="A4533" s="353">
        <v>94798</v>
      </c>
      <c r="B4533" s="357" t="s">
        <v>7340</v>
      </c>
      <c r="C4533" s="357" t="s">
        <v>130</v>
      </c>
      <c r="D4533" s="357" t="s">
        <v>350</v>
      </c>
      <c r="E4533" s="353">
        <v>51.18</v>
      </c>
      <c r="F4533" s="77"/>
    </row>
    <row r="4534" spans="1:6" ht="13.5">
      <c r="A4534" s="353">
        <v>94799</v>
      </c>
      <c r="B4534" s="357" t="s">
        <v>7341</v>
      </c>
      <c r="C4534" s="357" t="s">
        <v>130</v>
      </c>
      <c r="D4534" s="357" t="s">
        <v>350</v>
      </c>
      <c r="E4534" s="353">
        <v>50.92</v>
      </c>
      <c r="F4534" s="77"/>
    </row>
    <row r="4535" spans="1:6" ht="13.5">
      <c r="A4535" s="353">
        <v>94800</v>
      </c>
      <c r="B4535" s="357" t="s">
        <v>7342</v>
      </c>
      <c r="C4535" s="357" t="s">
        <v>130</v>
      </c>
      <c r="D4535" s="357" t="s">
        <v>350</v>
      </c>
      <c r="E4535" s="353">
        <v>84.29</v>
      </c>
      <c r="F4535" s="77"/>
    </row>
    <row r="4536" spans="1:6" ht="13.5">
      <c r="A4536" s="353">
        <v>95248</v>
      </c>
      <c r="B4536" s="357" t="s">
        <v>3959</v>
      </c>
      <c r="C4536" s="357" t="s">
        <v>130</v>
      </c>
      <c r="D4536" s="357" t="s">
        <v>350</v>
      </c>
      <c r="E4536" s="353">
        <v>62.75</v>
      </c>
      <c r="F4536" s="77"/>
    </row>
    <row r="4537" spans="1:6" ht="13.5">
      <c r="A4537" s="353">
        <v>95249</v>
      </c>
      <c r="B4537" s="357" t="s">
        <v>3960</v>
      </c>
      <c r="C4537" s="357" t="s">
        <v>130</v>
      </c>
      <c r="D4537" s="357" t="s">
        <v>350</v>
      </c>
      <c r="E4537" s="353">
        <v>68.42</v>
      </c>
      <c r="F4537" s="77"/>
    </row>
    <row r="4538" spans="1:6" ht="13.5">
      <c r="A4538" s="353">
        <v>95250</v>
      </c>
      <c r="B4538" s="357" t="s">
        <v>3961</v>
      </c>
      <c r="C4538" s="357" t="s">
        <v>130</v>
      </c>
      <c r="D4538" s="357" t="s">
        <v>350</v>
      </c>
      <c r="E4538" s="353">
        <v>83.25</v>
      </c>
      <c r="F4538" s="77"/>
    </row>
    <row r="4539" spans="1:6" ht="13.5">
      <c r="A4539" s="353">
        <v>95251</v>
      </c>
      <c r="B4539" s="357" t="s">
        <v>3962</v>
      </c>
      <c r="C4539" s="357" t="s">
        <v>130</v>
      </c>
      <c r="D4539" s="357" t="s">
        <v>350</v>
      </c>
      <c r="E4539" s="353">
        <v>111.87</v>
      </c>
      <c r="F4539" s="77"/>
    </row>
    <row r="4540" spans="1:6" ht="13.5">
      <c r="A4540" s="353">
        <v>95252</v>
      </c>
      <c r="B4540" s="357" t="s">
        <v>3963</v>
      </c>
      <c r="C4540" s="357" t="s">
        <v>130</v>
      </c>
      <c r="D4540" s="357" t="s">
        <v>350</v>
      </c>
      <c r="E4540" s="353">
        <v>129.35</v>
      </c>
      <c r="F4540" s="77"/>
    </row>
    <row r="4541" spans="1:6" ht="13.5">
      <c r="A4541" s="353">
        <v>95253</v>
      </c>
      <c r="B4541" s="357" t="s">
        <v>3964</v>
      </c>
      <c r="C4541" s="357" t="s">
        <v>130</v>
      </c>
      <c r="D4541" s="357" t="s">
        <v>350</v>
      </c>
      <c r="E4541" s="353">
        <v>186.16</v>
      </c>
      <c r="F4541" s="77"/>
    </row>
    <row r="4542" spans="1:6" ht="13.5">
      <c r="A4542" s="353">
        <v>99619</v>
      </c>
      <c r="B4542" s="357" t="s">
        <v>7343</v>
      </c>
      <c r="C4542" s="357" t="s">
        <v>130</v>
      </c>
      <c r="D4542" s="357" t="s">
        <v>350</v>
      </c>
      <c r="E4542" s="353">
        <v>55.47</v>
      </c>
      <c r="F4542" s="77"/>
    </row>
    <row r="4543" spans="1:6" ht="13.5">
      <c r="A4543" s="353">
        <v>99620</v>
      </c>
      <c r="B4543" s="357" t="s">
        <v>7344</v>
      </c>
      <c r="C4543" s="357" t="s">
        <v>130</v>
      </c>
      <c r="D4543" s="357" t="s">
        <v>350</v>
      </c>
      <c r="E4543" s="353">
        <v>92.2</v>
      </c>
      <c r="F4543" s="77"/>
    </row>
    <row r="4544" spans="1:6" ht="13.5">
      <c r="A4544" s="353">
        <v>99621</v>
      </c>
      <c r="B4544" s="357" t="s">
        <v>7345</v>
      </c>
      <c r="C4544" s="357" t="s">
        <v>130</v>
      </c>
      <c r="D4544" s="357" t="s">
        <v>350</v>
      </c>
      <c r="E4544" s="353">
        <v>125.64</v>
      </c>
      <c r="F4544" s="77"/>
    </row>
    <row r="4545" spans="1:6" ht="13.5">
      <c r="A4545" s="353">
        <v>99622</v>
      </c>
      <c r="B4545" s="357" t="s">
        <v>7346</v>
      </c>
      <c r="C4545" s="357" t="s">
        <v>130</v>
      </c>
      <c r="D4545" s="357" t="s">
        <v>350</v>
      </c>
      <c r="E4545" s="353">
        <v>137.29</v>
      </c>
      <c r="F4545" s="77"/>
    </row>
    <row r="4546" spans="1:6" ht="13.5">
      <c r="A4546" s="353">
        <v>99623</v>
      </c>
      <c r="B4546" s="357" t="s">
        <v>7347</v>
      </c>
      <c r="C4546" s="357" t="s">
        <v>130</v>
      </c>
      <c r="D4546" s="357" t="s">
        <v>350</v>
      </c>
      <c r="E4546" s="353">
        <v>182.79</v>
      </c>
      <c r="F4546" s="77"/>
    </row>
    <row r="4547" spans="1:6" ht="13.5">
      <c r="A4547" s="353">
        <v>99624</v>
      </c>
      <c r="B4547" s="357" t="s">
        <v>7348</v>
      </c>
      <c r="C4547" s="357" t="s">
        <v>130</v>
      </c>
      <c r="D4547" s="357" t="s">
        <v>350</v>
      </c>
      <c r="E4547" s="353">
        <v>249.47</v>
      </c>
      <c r="F4547" s="77"/>
    </row>
    <row r="4548" spans="1:6" ht="13.5">
      <c r="A4548" s="353">
        <v>99625</v>
      </c>
      <c r="B4548" s="357" t="s">
        <v>7349</v>
      </c>
      <c r="C4548" s="357" t="s">
        <v>130</v>
      </c>
      <c r="D4548" s="357" t="s">
        <v>350</v>
      </c>
      <c r="E4548" s="353">
        <v>335.12</v>
      </c>
      <c r="F4548" s="77"/>
    </row>
    <row r="4549" spans="1:6" ht="13.5">
      <c r="A4549" s="353">
        <v>99626</v>
      </c>
      <c r="B4549" s="357" t="s">
        <v>7350</v>
      </c>
      <c r="C4549" s="357" t="s">
        <v>130</v>
      </c>
      <c r="D4549" s="357" t="s">
        <v>350</v>
      </c>
      <c r="E4549" s="353">
        <v>503.86</v>
      </c>
      <c r="F4549" s="77"/>
    </row>
    <row r="4550" spans="1:6" ht="13.5">
      <c r="A4550" s="353">
        <v>99627</v>
      </c>
      <c r="B4550" s="357" t="s">
        <v>7351</v>
      </c>
      <c r="C4550" s="357" t="s">
        <v>130</v>
      </c>
      <c r="D4550" s="357" t="s">
        <v>350</v>
      </c>
      <c r="E4550" s="353">
        <v>55.85</v>
      </c>
      <c r="F4550" s="77"/>
    </row>
    <row r="4551" spans="1:6" ht="13.5">
      <c r="A4551" s="353">
        <v>99628</v>
      </c>
      <c r="B4551" s="357" t="s">
        <v>7352</v>
      </c>
      <c r="C4551" s="357" t="s">
        <v>130</v>
      </c>
      <c r="D4551" s="357" t="s">
        <v>350</v>
      </c>
      <c r="E4551" s="353">
        <v>38</v>
      </c>
      <c r="F4551" s="77"/>
    </row>
    <row r="4552" spans="1:6" ht="13.5">
      <c r="A4552" s="353">
        <v>99629</v>
      </c>
      <c r="B4552" s="357" t="s">
        <v>7353</v>
      </c>
      <c r="C4552" s="357" t="s">
        <v>130</v>
      </c>
      <c r="D4552" s="357" t="s">
        <v>350</v>
      </c>
      <c r="E4552" s="353">
        <v>60.13</v>
      </c>
      <c r="F4552" s="77"/>
    </row>
    <row r="4553" spans="1:6" ht="13.5">
      <c r="A4553" s="353">
        <v>99630</v>
      </c>
      <c r="B4553" s="357" t="s">
        <v>7354</v>
      </c>
      <c r="C4553" s="357" t="s">
        <v>130</v>
      </c>
      <c r="D4553" s="357" t="s">
        <v>350</v>
      </c>
      <c r="E4553" s="353">
        <v>77.760000000000005</v>
      </c>
      <c r="F4553" s="77"/>
    </row>
    <row r="4554" spans="1:6" ht="13.5">
      <c r="A4554" s="353">
        <v>99631</v>
      </c>
      <c r="B4554" s="357" t="s">
        <v>7355</v>
      </c>
      <c r="C4554" s="357" t="s">
        <v>130</v>
      </c>
      <c r="D4554" s="357" t="s">
        <v>350</v>
      </c>
      <c r="E4554" s="353">
        <v>85.53</v>
      </c>
      <c r="F4554" s="77"/>
    </row>
    <row r="4555" spans="1:6" ht="13.5">
      <c r="A4555" s="353">
        <v>99632</v>
      </c>
      <c r="B4555" s="357" t="s">
        <v>7356</v>
      </c>
      <c r="C4555" s="357" t="s">
        <v>130</v>
      </c>
      <c r="D4555" s="357" t="s">
        <v>350</v>
      </c>
      <c r="E4555" s="353">
        <v>113.59</v>
      </c>
      <c r="F4555" s="77"/>
    </row>
    <row r="4556" spans="1:6" ht="13.5">
      <c r="A4556" s="353">
        <v>99633</v>
      </c>
      <c r="B4556" s="357" t="s">
        <v>7357</v>
      </c>
      <c r="C4556" s="357" t="s">
        <v>130</v>
      </c>
      <c r="D4556" s="357" t="s">
        <v>350</v>
      </c>
      <c r="E4556" s="353">
        <v>216.72</v>
      </c>
      <c r="F4556" s="77"/>
    </row>
    <row r="4557" spans="1:6" ht="13.5">
      <c r="A4557" s="353">
        <v>99634</v>
      </c>
      <c r="B4557" s="357" t="s">
        <v>7358</v>
      </c>
      <c r="C4557" s="357" t="s">
        <v>130</v>
      </c>
      <c r="D4557" s="357" t="s">
        <v>350</v>
      </c>
      <c r="E4557" s="353">
        <v>354.89</v>
      </c>
      <c r="F4557" s="77"/>
    </row>
    <row r="4558" spans="1:6" ht="13.5">
      <c r="A4558" s="353">
        <v>99635</v>
      </c>
      <c r="B4558" s="357" t="s">
        <v>7359</v>
      </c>
      <c r="C4558" s="357" t="s">
        <v>130</v>
      </c>
      <c r="D4558" s="357" t="s">
        <v>350</v>
      </c>
      <c r="E4558" s="353">
        <v>177.62</v>
      </c>
      <c r="F4558" s="77"/>
    </row>
    <row r="4559" spans="1:6" ht="13.5">
      <c r="A4559" s="353">
        <v>95634</v>
      </c>
      <c r="B4559" s="357" t="s">
        <v>7360</v>
      </c>
      <c r="C4559" s="357" t="s">
        <v>130</v>
      </c>
      <c r="D4559" s="357" t="s">
        <v>350</v>
      </c>
      <c r="E4559" s="353">
        <v>106.07</v>
      </c>
      <c r="F4559" s="77"/>
    </row>
    <row r="4560" spans="1:6" ht="13.5">
      <c r="A4560" s="353">
        <v>95635</v>
      </c>
      <c r="B4560" s="357" t="s">
        <v>7361</v>
      </c>
      <c r="C4560" s="357" t="s">
        <v>130</v>
      </c>
      <c r="D4560" s="357" t="s">
        <v>350</v>
      </c>
      <c r="E4560" s="353">
        <v>114.98</v>
      </c>
      <c r="F4560" s="77"/>
    </row>
    <row r="4561" spans="1:6" ht="13.5">
      <c r="A4561" s="353">
        <v>95637</v>
      </c>
      <c r="B4561" s="357" t="s">
        <v>3965</v>
      </c>
      <c r="C4561" s="357" t="s">
        <v>130</v>
      </c>
      <c r="D4561" s="357" t="s">
        <v>270</v>
      </c>
      <c r="E4561" s="353">
        <v>348.54</v>
      </c>
      <c r="F4561" s="77"/>
    </row>
    <row r="4562" spans="1:6" ht="13.5">
      <c r="A4562" s="353">
        <v>95638</v>
      </c>
      <c r="B4562" s="357" t="s">
        <v>3966</v>
      </c>
      <c r="C4562" s="357" t="s">
        <v>130</v>
      </c>
      <c r="D4562" s="357" t="s">
        <v>270</v>
      </c>
      <c r="E4562" s="353">
        <v>420.52</v>
      </c>
      <c r="F4562" s="77"/>
    </row>
    <row r="4563" spans="1:6" ht="13.5">
      <c r="A4563" s="353">
        <v>95639</v>
      </c>
      <c r="B4563" s="357" t="s">
        <v>3967</v>
      </c>
      <c r="C4563" s="357" t="s">
        <v>130</v>
      </c>
      <c r="D4563" s="357" t="s">
        <v>270</v>
      </c>
      <c r="E4563" s="353">
        <v>523.42999999999995</v>
      </c>
      <c r="F4563" s="77"/>
    </row>
    <row r="4564" spans="1:6" ht="13.5">
      <c r="A4564" s="353">
        <v>95641</v>
      </c>
      <c r="B4564" s="357" t="s">
        <v>3968</v>
      </c>
      <c r="C4564" s="357" t="s">
        <v>130</v>
      </c>
      <c r="D4564" s="357" t="s">
        <v>350</v>
      </c>
      <c r="E4564" s="353">
        <v>201.84</v>
      </c>
      <c r="F4564" s="77"/>
    </row>
    <row r="4565" spans="1:6" ht="13.5">
      <c r="A4565" s="353">
        <v>95642</v>
      </c>
      <c r="B4565" s="357" t="s">
        <v>3969</v>
      </c>
      <c r="C4565" s="357" t="s">
        <v>130</v>
      </c>
      <c r="D4565" s="357" t="s">
        <v>350</v>
      </c>
      <c r="E4565" s="353">
        <v>298.67</v>
      </c>
      <c r="F4565" s="77"/>
    </row>
    <row r="4566" spans="1:6" ht="13.5">
      <c r="A4566" s="353">
        <v>95643</v>
      </c>
      <c r="B4566" s="357" t="s">
        <v>3970</v>
      </c>
      <c r="C4566" s="357" t="s">
        <v>130</v>
      </c>
      <c r="D4566" s="357" t="s">
        <v>350</v>
      </c>
      <c r="E4566" s="353">
        <v>391.17</v>
      </c>
      <c r="F4566" s="77"/>
    </row>
    <row r="4567" spans="1:6" ht="13.5">
      <c r="A4567" s="353">
        <v>95644</v>
      </c>
      <c r="B4567" s="357" t="s">
        <v>3971</v>
      </c>
      <c r="C4567" s="357" t="s">
        <v>130</v>
      </c>
      <c r="D4567" s="357" t="s">
        <v>350</v>
      </c>
      <c r="E4567" s="353">
        <v>147.19</v>
      </c>
      <c r="F4567" s="77"/>
    </row>
    <row r="4568" spans="1:6" ht="13.5">
      <c r="A4568" s="353">
        <v>95645</v>
      </c>
      <c r="B4568" s="357" t="s">
        <v>3972</v>
      </c>
      <c r="C4568" s="357" t="s">
        <v>130</v>
      </c>
      <c r="D4568" s="357" t="s">
        <v>350</v>
      </c>
      <c r="E4568" s="353">
        <v>271.02</v>
      </c>
      <c r="F4568" s="77"/>
    </row>
    <row r="4569" spans="1:6" ht="13.5">
      <c r="A4569" s="353">
        <v>95646</v>
      </c>
      <c r="B4569" s="357" t="s">
        <v>3973</v>
      </c>
      <c r="C4569" s="357" t="s">
        <v>130</v>
      </c>
      <c r="D4569" s="357" t="s">
        <v>350</v>
      </c>
      <c r="E4569" s="353">
        <v>404.05</v>
      </c>
      <c r="F4569" s="77"/>
    </row>
    <row r="4570" spans="1:6" ht="13.5">
      <c r="A4570" s="353">
        <v>95647</v>
      </c>
      <c r="B4570" s="357" t="s">
        <v>3974</v>
      </c>
      <c r="C4570" s="357" t="s">
        <v>130</v>
      </c>
      <c r="D4570" s="357" t="s">
        <v>350</v>
      </c>
      <c r="E4570" s="353">
        <v>530.38</v>
      </c>
      <c r="F4570" s="77"/>
    </row>
    <row r="4571" spans="1:6" ht="13.5">
      <c r="A4571" s="353">
        <v>95673</v>
      </c>
      <c r="B4571" s="357" t="s">
        <v>3975</v>
      </c>
      <c r="C4571" s="357" t="s">
        <v>130</v>
      </c>
      <c r="D4571" s="357" t="s">
        <v>270</v>
      </c>
      <c r="E4571" s="353">
        <v>101.38</v>
      </c>
      <c r="F4571" s="77"/>
    </row>
    <row r="4572" spans="1:6" ht="13.5">
      <c r="A4572" s="353">
        <v>95674</v>
      </c>
      <c r="B4572" s="357" t="s">
        <v>3976</v>
      </c>
      <c r="C4572" s="357" t="s">
        <v>130</v>
      </c>
      <c r="D4572" s="357" t="s">
        <v>270</v>
      </c>
      <c r="E4572" s="353">
        <v>107.7</v>
      </c>
      <c r="F4572" s="77"/>
    </row>
    <row r="4573" spans="1:6" ht="13.5">
      <c r="A4573" s="353">
        <v>95675</v>
      </c>
      <c r="B4573" s="357" t="s">
        <v>3977</v>
      </c>
      <c r="C4573" s="357" t="s">
        <v>130</v>
      </c>
      <c r="D4573" s="357" t="s">
        <v>270</v>
      </c>
      <c r="E4573" s="353">
        <v>131.62</v>
      </c>
      <c r="F4573" s="77"/>
    </row>
    <row r="4574" spans="1:6" ht="13.5">
      <c r="A4574" s="353">
        <v>95676</v>
      </c>
      <c r="B4574" s="357" t="s">
        <v>3978</v>
      </c>
      <c r="C4574" s="357" t="s">
        <v>130</v>
      </c>
      <c r="D4574" s="357" t="s">
        <v>350</v>
      </c>
      <c r="E4574" s="353">
        <v>72.13</v>
      </c>
      <c r="F4574" s="77"/>
    </row>
    <row r="4575" spans="1:6" ht="13.5">
      <c r="A4575" s="353">
        <v>97741</v>
      </c>
      <c r="B4575" s="357" t="s">
        <v>3979</v>
      </c>
      <c r="C4575" s="357" t="s">
        <v>130</v>
      </c>
      <c r="D4575" s="357" t="s">
        <v>350</v>
      </c>
      <c r="E4575" s="353">
        <v>112.3</v>
      </c>
      <c r="F4575" s="77"/>
    </row>
    <row r="4576" spans="1:6" ht="13.5">
      <c r="A4576" s="353">
        <v>72285</v>
      </c>
      <c r="B4576" s="357" t="s">
        <v>86</v>
      </c>
      <c r="C4576" s="357" t="s">
        <v>130</v>
      </c>
      <c r="D4576" s="357" t="s">
        <v>350</v>
      </c>
      <c r="E4576" s="353">
        <v>69.849999999999994</v>
      </c>
      <c r="F4576" s="77"/>
    </row>
    <row r="4577" spans="1:6" ht="13.5">
      <c r="A4577" s="353">
        <v>90436</v>
      </c>
      <c r="B4577" s="357" t="s">
        <v>3980</v>
      </c>
      <c r="C4577" s="357" t="s">
        <v>130</v>
      </c>
      <c r="D4577" s="357" t="s">
        <v>350</v>
      </c>
      <c r="E4577" s="353">
        <v>10.47</v>
      </c>
      <c r="F4577" s="77"/>
    </row>
    <row r="4578" spans="1:6" ht="13.5">
      <c r="A4578" s="353">
        <v>90437</v>
      </c>
      <c r="B4578" s="357" t="s">
        <v>3981</v>
      </c>
      <c r="C4578" s="357" t="s">
        <v>130</v>
      </c>
      <c r="D4578" s="357" t="s">
        <v>350</v>
      </c>
      <c r="E4578" s="353">
        <v>25.45</v>
      </c>
      <c r="F4578" s="77"/>
    </row>
    <row r="4579" spans="1:6" ht="13.5">
      <c r="A4579" s="353">
        <v>90438</v>
      </c>
      <c r="B4579" s="357" t="s">
        <v>3982</v>
      </c>
      <c r="C4579" s="357" t="s">
        <v>130</v>
      </c>
      <c r="D4579" s="357" t="s">
        <v>350</v>
      </c>
      <c r="E4579" s="353">
        <v>36.479999999999997</v>
      </c>
      <c r="F4579" s="77"/>
    </row>
    <row r="4580" spans="1:6" ht="13.5">
      <c r="A4580" s="353">
        <v>90439</v>
      </c>
      <c r="B4580" s="357" t="s">
        <v>3983</v>
      </c>
      <c r="C4580" s="357" t="s">
        <v>130</v>
      </c>
      <c r="D4580" s="357" t="s">
        <v>270</v>
      </c>
      <c r="E4580" s="353">
        <v>41.64</v>
      </c>
      <c r="F4580" s="77"/>
    </row>
    <row r="4581" spans="1:6" ht="13.5">
      <c r="A4581" s="353">
        <v>90440</v>
      </c>
      <c r="B4581" s="357" t="s">
        <v>3984</v>
      </c>
      <c r="C4581" s="357" t="s">
        <v>130</v>
      </c>
      <c r="D4581" s="357" t="s">
        <v>270</v>
      </c>
      <c r="E4581" s="353">
        <v>66.7</v>
      </c>
      <c r="F4581" s="77"/>
    </row>
    <row r="4582" spans="1:6" ht="13.5">
      <c r="A4582" s="353">
        <v>90441</v>
      </c>
      <c r="B4582" s="357" t="s">
        <v>3985</v>
      </c>
      <c r="C4582" s="357" t="s">
        <v>130</v>
      </c>
      <c r="D4582" s="357" t="s">
        <v>270</v>
      </c>
      <c r="E4582" s="353">
        <v>85.19</v>
      </c>
      <c r="F4582" s="77"/>
    </row>
    <row r="4583" spans="1:6" ht="13.5">
      <c r="A4583" s="353">
        <v>90443</v>
      </c>
      <c r="B4583" s="357" t="s">
        <v>3986</v>
      </c>
      <c r="C4583" s="357" t="s">
        <v>129</v>
      </c>
      <c r="D4583" s="357" t="s">
        <v>350</v>
      </c>
      <c r="E4583" s="353">
        <v>9.52</v>
      </c>
      <c r="F4583" s="77"/>
    </row>
    <row r="4584" spans="1:6" ht="13.5">
      <c r="A4584" s="353">
        <v>90444</v>
      </c>
      <c r="B4584" s="357" t="s">
        <v>3987</v>
      </c>
      <c r="C4584" s="357" t="s">
        <v>129</v>
      </c>
      <c r="D4584" s="357" t="s">
        <v>270</v>
      </c>
      <c r="E4584" s="353">
        <v>17.87</v>
      </c>
      <c r="F4584" s="77"/>
    </row>
    <row r="4585" spans="1:6" ht="13.5">
      <c r="A4585" s="353">
        <v>90445</v>
      </c>
      <c r="B4585" s="357" t="s">
        <v>3988</v>
      </c>
      <c r="C4585" s="357" t="s">
        <v>129</v>
      </c>
      <c r="D4585" s="357" t="s">
        <v>270</v>
      </c>
      <c r="E4585" s="353">
        <v>19.07</v>
      </c>
      <c r="F4585" s="77"/>
    </row>
    <row r="4586" spans="1:6" ht="13.5">
      <c r="A4586" s="353">
        <v>90446</v>
      </c>
      <c r="B4586" s="357" t="s">
        <v>3989</v>
      </c>
      <c r="C4586" s="357" t="s">
        <v>129</v>
      </c>
      <c r="D4586" s="357" t="s">
        <v>270</v>
      </c>
      <c r="E4586" s="353">
        <v>20.72</v>
      </c>
      <c r="F4586" s="77"/>
    </row>
    <row r="4587" spans="1:6" ht="13.5">
      <c r="A4587" s="353">
        <v>90447</v>
      </c>
      <c r="B4587" s="357" t="s">
        <v>3990</v>
      </c>
      <c r="C4587" s="357" t="s">
        <v>129</v>
      </c>
      <c r="D4587" s="357" t="s">
        <v>350</v>
      </c>
      <c r="E4587" s="353">
        <v>4.62</v>
      </c>
      <c r="F4587" s="77"/>
    </row>
    <row r="4588" spans="1:6" ht="13.5">
      <c r="A4588" s="353">
        <v>90451</v>
      </c>
      <c r="B4588" s="357" t="s">
        <v>3991</v>
      </c>
      <c r="C4588" s="357" t="s">
        <v>130</v>
      </c>
      <c r="D4588" s="357" t="s">
        <v>270</v>
      </c>
      <c r="E4588" s="353">
        <v>3.18</v>
      </c>
      <c r="F4588" s="77"/>
    </row>
    <row r="4589" spans="1:6" ht="13.5">
      <c r="A4589" s="353">
        <v>90452</v>
      </c>
      <c r="B4589" s="357" t="s">
        <v>3992</v>
      </c>
      <c r="C4589" s="357" t="s">
        <v>130</v>
      </c>
      <c r="D4589" s="357" t="s">
        <v>270</v>
      </c>
      <c r="E4589" s="353">
        <v>13.24</v>
      </c>
      <c r="F4589" s="77"/>
    </row>
    <row r="4590" spans="1:6" ht="13.5">
      <c r="A4590" s="353">
        <v>90453</v>
      </c>
      <c r="B4590" s="357" t="s">
        <v>3993</v>
      </c>
      <c r="C4590" s="357" t="s">
        <v>130</v>
      </c>
      <c r="D4590" s="357" t="s">
        <v>350</v>
      </c>
      <c r="E4590" s="353">
        <v>1.9</v>
      </c>
      <c r="F4590" s="77"/>
    </row>
    <row r="4591" spans="1:6" ht="13.5">
      <c r="A4591" s="353">
        <v>90454</v>
      </c>
      <c r="B4591" s="357" t="s">
        <v>3994</v>
      </c>
      <c r="C4591" s="357" t="s">
        <v>130</v>
      </c>
      <c r="D4591" s="357" t="s">
        <v>350</v>
      </c>
      <c r="E4591" s="353">
        <v>3.32</v>
      </c>
      <c r="F4591" s="77"/>
    </row>
    <row r="4592" spans="1:6" ht="13.5">
      <c r="A4592" s="353">
        <v>90455</v>
      </c>
      <c r="B4592" s="357" t="s">
        <v>3995</v>
      </c>
      <c r="C4592" s="357" t="s">
        <v>130</v>
      </c>
      <c r="D4592" s="357" t="s">
        <v>350</v>
      </c>
      <c r="E4592" s="353">
        <v>4.45</v>
      </c>
      <c r="F4592" s="77"/>
    </row>
    <row r="4593" spans="1:6" ht="13.5">
      <c r="A4593" s="353">
        <v>90456</v>
      </c>
      <c r="B4593" s="357" t="s">
        <v>3996</v>
      </c>
      <c r="C4593" s="357" t="s">
        <v>130</v>
      </c>
      <c r="D4593" s="357" t="s">
        <v>350</v>
      </c>
      <c r="E4593" s="353">
        <v>3.05</v>
      </c>
      <c r="F4593" s="77"/>
    </row>
    <row r="4594" spans="1:6" ht="13.5">
      <c r="A4594" s="353">
        <v>90457</v>
      </c>
      <c r="B4594" s="357" t="s">
        <v>3997</v>
      </c>
      <c r="C4594" s="357" t="s">
        <v>130</v>
      </c>
      <c r="D4594" s="357" t="s">
        <v>350</v>
      </c>
      <c r="E4594" s="353">
        <v>6.97</v>
      </c>
      <c r="F4594" s="77"/>
    </row>
    <row r="4595" spans="1:6" ht="13.5">
      <c r="A4595" s="353">
        <v>90458</v>
      </c>
      <c r="B4595" s="357" t="s">
        <v>3998</v>
      </c>
      <c r="C4595" s="357" t="s">
        <v>130</v>
      </c>
      <c r="D4595" s="357" t="s">
        <v>350</v>
      </c>
      <c r="E4595" s="353">
        <v>19.78</v>
      </c>
      <c r="F4595" s="77"/>
    </row>
    <row r="4596" spans="1:6" ht="13.5">
      <c r="A4596" s="353">
        <v>90459</v>
      </c>
      <c r="B4596" s="357" t="s">
        <v>3999</v>
      </c>
      <c r="C4596" s="357" t="s">
        <v>130</v>
      </c>
      <c r="D4596" s="357" t="s">
        <v>350</v>
      </c>
      <c r="E4596" s="353">
        <v>27.89</v>
      </c>
      <c r="F4596" s="77"/>
    </row>
    <row r="4597" spans="1:6" ht="13.5">
      <c r="A4597" s="353">
        <v>90460</v>
      </c>
      <c r="B4597" s="357" t="s">
        <v>4000</v>
      </c>
      <c r="C4597" s="357" t="s">
        <v>129</v>
      </c>
      <c r="D4597" s="357" t="s">
        <v>350</v>
      </c>
      <c r="E4597" s="353">
        <v>24.45</v>
      </c>
      <c r="F4597" s="77"/>
    </row>
    <row r="4598" spans="1:6" ht="13.5">
      <c r="A4598" s="353">
        <v>90461</v>
      </c>
      <c r="B4598" s="357" t="s">
        <v>4001</v>
      </c>
      <c r="C4598" s="357" t="s">
        <v>129</v>
      </c>
      <c r="D4598" s="357" t="s">
        <v>350</v>
      </c>
      <c r="E4598" s="353">
        <v>13.41</v>
      </c>
      <c r="F4598" s="77"/>
    </row>
    <row r="4599" spans="1:6" ht="13.5">
      <c r="A4599" s="353">
        <v>90462</v>
      </c>
      <c r="B4599" s="357" t="s">
        <v>4002</v>
      </c>
      <c r="C4599" s="357" t="s">
        <v>129</v>
      </c>
      <c r="D4599" s="357" t="s">
        <v>350</v>
      </c>
      <c r="E4599" s="353">
        <v>2.9</v>
      </c>
      <c r="F4599" s="77"/>
    </row>
    <row r="4600" spans="1:6" ht="13.5">
      <c r="A4600" s="353">
        <v>90463</v>
      </c>
      <c r="B4600" s="357" t="s">
        <v>6865</v>
      </c>
      <c r="C4600" s="357" t="s">
        <v>129</v>
      </c>
      <c r="D4600" s="357" t="s">
        <v>350</v>
      </c>
      <c r="E4600" s="353">
        <v>2.31</v>
      </c>
      <c r="F4600" s="77"/>
    </row>
    <row r="4601" spans="1:6" ht="13.5">
      <c r="A4601" s="353">
        <v>90466</v>
      </c>
      <c r="B4601" s="357" t="s">
        <v>4003</v>
      </c>
      <c r="C4601" s="357" t="s">
        <v>129</v>
      </c>
      <c r="D4601" s="357" t="s">
        <v>350</v>
      </c>
      <c r="E4601" s="353">
        <v>9.41</v>
      </c>
      <c r="F4601" s="77"/>
    </row>
    <row r="4602" spans="1:6" ht="13.5">
      <c r="A4602" s="353">
        <v>90467</v>
      </c>
      <c r="B4602" s="357" t="s">
        <v>4004</v>
      </c>
      <c r="C4602" s="357" t="s">
        <v>129</v>
      </c>
      <c r="D4602" s="357" t="s">
        <v>350</v>
      </c>
      <c r="E4602" s="353">
        <v>14.88</v>
      </c>
      <c r="F4602" s="77"/>
    </row>
    <row r="4603" spans="1:6" ht="13.5">
      <c r="A4603" s="353">
        <v>90468</v>
      </c>
      <c r="B4603" s="357" t="s">
        <v>4005</v>
      </c>
      <c r="C4603" s="357" t="s">
        <v>129</v>
      </c>
      <c r="D4603" s="357" t="s">
        <v>350</v>
      </c>
      <c r="E4603" s="353">
        <v>4.07</v>
      </c>
      <c r="F4603" s="77"/>
    </row>
    <row r="4604" spans="1:6" ht="13.5">
      <c r="A4604" s="353">
        <v>90469</v>
      </c>
      <c r="B4604" s="357" t="s">
        <v>4006</v>
      </c>
      <c r="C4604" s="357" t="s">
        <v>129</v>
      </c>
      <c r="D4604" s="357" t="s">
        <v>350</v>
      </c>
      <c r="E4604" s="353">
        <v>6.52</v>
      </c>
      <c r="F4604" s="77"/>
    </row>
    <row r="4605" spans="1:6" ht="13.5">
      <c r="A4605" s="353">
        <v>90470</v>
      </c>
      <c r="B4605" s="357" t="s">
        <v>4007</v>
      </c>
      <c r="C4605" s="357" t="s">
        <v>129</v>
      </c>
      <c r="D4605" s="357" t="s">
        <v>350</v>
      </c>
      <c r="E4605" s="353">
        <v>8.94</v>
      </c>
      <c r="F4605" s="77"/>
    </row>
    <row r="4606" spans="1:6" ht="13.5">
      <c r="A4606" s="353">
        <v>91166</v>
      </c>
      <c r="B4606" s="357" t="s">
        <v>4008</v>
      </c>
      <c r="C4606" s="357" t="s">
        <v>129</v>
      </c>
      <c r="D4606" s="357" t="s">
        <v>350</v>
      </c>
      <c r="E4606" s="353">
        <v>2.85</v>
      </c>
      <c r="F4606" s="77"/>
    </row>
    <row r="4607" spans="1:6" ht="13.5">
      <c r="A4607" s="353">
        <v>91167</v>
      </c>
      <c r="B4607" s="357" t="s">
        <v>4009</v>
      </c>
      <c r="C4607" s="357" t="s">
        <v>129</v>
      </c>
      <c r="D4607" s="357" t="s">
        <v>350</v>
      </c>
      <c r="E4607" s="353">
        <v>7.98</v>
      </c>
      <c r="F4607" s="77"/>
    </row>
    <row r="4608" spans="1:6" ht="13.5">
      <c r="A4608" s="353">
        <v>91168</v>
      </c>
      <c r="B4608" s="357" t="s">
        <v>4010</v>
      </c>
      <c r="C4608" s="357" t="s">
        <v>129</v>
      </c>
      <c r="D4608" s="357" t="s">
        <v>350</v>
      </c>
      <c r="E4608" s="353">
        <v>6.02</v>
      </c>
      <c r="F4608" s="77"/>
    </row>
    <row r="4609" spans="1:6" ht="13.5">
      <c r="A4609" s="353">
        <v>91169</v>
      </c>
      <c r="B4609" s="357" t="s">
        <v>4011</v>
      </c>
      <c r="C4609" s="357" t="s">
        <v>129</v>
      </c>
      <c r="D4609" s="357" t="s">
        <v>350</v>
      </c>
      <c r="E4609" s="353">
        <v>7.15</v>
      </c>
      <c r="F4609" s="77"/>
    </row>
    <row r="4610" spans="1:6" ht="13.5">
      <c r="A4610" s="353">
        <v>91170</v>
      </c>
      <c r="B4610" s="357" t="s">
        <v>4012</v>
      </c>
      <c r="C4610" s="357" t="s">
        <v>129</v>
      </c>
      <c r="D4610" s="357" t="s">
        <v>350</v>
      </c>
      <c r="E4610" s="353">
        <v>2.0499999999999998</v>
      </c>
      <c r="F4610" s="77"/>
    </row>
    <row r="4611" spans="1:6" ht="13.5">
      <c r="A4611" s="353">
        <v>91171</v>
      </c>
      <c r="B4611" s="357" t="s">
        <v>4013</v>
      </c>
      <c r="C4611" s="357" t="s">
        <v>129</v>
      </c>
      <c r="D4611" s="357" t="s">
        <v>350</v>
      </c>
      <c r="E4611" s="353">
        <v>2.57</v>
      </c>
      <c r="F4611" s="77"/>
    </row>
    <row r="4612" spans="1:6" ht="13.5">
      <c r="A4612" s="353">
        <v>91172</v>
      </c>
      <c r="B4612" s="357" t="s">
        <v>4014</v>
      </c>
      <c r="C4612" s="357" t="s">
        <v>129</v>
      </c>
      <c r="D4612" s="357" t="s">
        <v>350</v>
      </c>
      <c r="E4612" s="353">
        <v>3.77</v>
      </c>
      <c r="F4612" s="77"/>
    </row>
    <row r="4613" spans="1:6" ht="13.5">
      <c r="A4613" s="353">
        <v>91173</v>
      </c>
      <c r="B4613" s="357" t="s">
        <v>4015</v>
      </c>
      <c r="C4613" s="357" t="s">
        <v>129</v>
      </c>
      <c r="D4613" s="357" t="s">
        <v>350</v>
      </c>
      <c r="E4613" s="353">
        <v>1.04</v>
      </c>
      <c r="F4613" s="77"/>
    </row>
    <row r="4614" spans="1:6" ht="13.5">
      <c r="A4614" s="353">
        <v>91174</v>
      </c>
      <c r="B4614" s="357" t="s">
        <v>4016</v>
      </c>
      <c r="C4614" s="357" t="s">
        <v>129</v>
      </c>
      <c r="D4614" s="357" t="s">
        <v>350</v>
      </c>
      <c r="E4614" s="353">
        <v>2.0299999999999998</v>
      </c>
      <c r="F4614" s="77"/>
    </row>
    <row r="4615" spans="1:6" ht="13.5">
      <c r="A4615" s="353">
        <v>91175</v>
      </c>
      <c r="B4615" s="357" t="s">
        <v>4017</v>
      </c>
      <c r="C4615" s="357" t="s">
        <v>129</v>
      </c>
      <c r="D4615" s="357" t="s">
        <v>350</v>
      </c>
      <c r="E4615" s="353">
        <v>3.32</v>
      </c>
      <c r="F4615" s="77"/>
    </row>
    <row r="4616" spans="1:6" ht="13.5">
      <c r="A4616" s="353">
        <v>91176</v>
      </c>
      <c r="B4616" s="357" t="s">
        <v>4018</v>
      </c>
      <c r="C4616" s="357" t="s">
        <v>129</v>
      </c>
      <c r="D4616" s="357" t="s">
        <v>350</v>
      </c>
      <c r="E4616" s="353">
        <v>32.85</v>
      </c>
      <c r="F4616" s="77"/>
    </row>
    <row r="4617" spans="1:6" ht="13.5">
      <c r="A4617" s="353">
        <v>91177</v>
      </c>
      <c r="B4617" s="357" t="s">
        <v>4019</v>
      </c>
      <c r="C4617" s="357" t="s">
        <v>129</v>
      </c>
      <c r="D4617" s="357" t="s">
        <v>350</v>
      </c>
      <c r="E4617" s="353">
        <v>14.67</v>
      </c>
      <c r="F4617" s="77"/>
    </row>
    <row r="4618" spans="1:6" ht="13.5">
      <c r="A4618" s="353">
        <v>91178</v>
      </c>
      <c r="B4618" s="357" t="s">
        <v>4020</v>
      </c>
      <c r="C4618" s="357" t="s">
        <v>129</v>
      </c>
      <c r="D4618" s="357" t="s">
        <v>350</v>
      </c>
      <c r="E4618" s="353">
        <v>14.18</v>
      </c>
      <c r="F4618" s="77"/>
    </row>
    <row r="4619" spans="1:6" ht="13.5">
      <c r="A4619" s="353">
        <v>91179</v>
      </c>
      <c r="B4619" s="357" t="s">
        <v>4021</v>
      </c>
      <c r="C4619" s="357" t="s">
        <v>129</v>
      </c>
      <c r="D4619" s="357" t="s">
        <v>350</v>
      </c>
      <c r="E4619" s="353">
        <v>8.44</v>
      </c>
      <c r="F4619" s="77"/>
    </row>
    <row r="4620" spans="1:6" ht="13.5">
      <c r="A4620" s="353">
        <v>91180</v>
      </c>
      <c r="B4620" s="357" t="s">
        <v>4022</v>
      </c>
      <c r="C4620" s="357" t="s">
        <v>129</v>
      </c>
      <c r="D4620" s="357" t="s">
        <v>350</v>
      </c>
      <c r="E4620" s="353">
        <v>6.65</v>
      </c>
      <c r="F4620" s="77"/>
    </row>
    <row r="4621" spans="1:6" ht="13.5">
      <c r="A4621" s="353">
        <v>91181</v>
      </c>
      <c r="B4621" s="357" t="s">
        <v>4023</v>
      </c>
      <c r="C4621" s="357" t="s">
        <v>129</v>
      </c>
      <c r="D4621" s="357" t="s">
        <v>350</v>
      </c>
      <c r="E4621" s="353">
        <v>7.06</v>
      </c>
      <c r="F4621" s="77"/>
    </row>
    <row r="4622" spans="1:6" ht="13.5">
      <c r="A4622" s="353">
        <v>91182</v>
      </c>
      <c r="B4622" s="357" t="s">
        <v>4024</v>
      </c>
      <c r="C4622" s="357" t="s">
        <v>129</v>
      </c>
      <c r="D4622" s="357" t="s">
        <v>270</v>
      </c>
      <c r="E4622" s="353">
        <v>19.71</v>
      </c>
      <c r="F4622" s="77"/>
    </row>
    <row r="4623" spans="1:6" ht="13.5">
      <c r="A4623" s="353">
        <v>91183</v>
      </c>
      <c r="B4623" s="357" t="s">
        <v>4025</v>
      </c>
      <c r="C4623" s="357" t="s">
        <v>129</v>
      </c>
      <c r="D4623" s="357" t="s">
        <v>270</v>
      </c>
      <c r="E4623" s="353">
        <v>9.7200000000000006</v>
      </c>
      <c r="F4623" s="77"/>
    </row>
    <row r="4624" spans="1:6" ht="13.5">
      <c r="A4624" s="353">
        <v>91184</v>
      </c>
      <c r="B4624" s="357" t="s">
        <v>4026</v>
      </c>
      <c r="C4624" s="357" t="s">
        <v>129</v>
      </c>
      <c r="D4624" s="357" t="s">
        <v>270</v>
      </c>
      <c r="E4624" s="353">
        <v>9.1</v>
      </c>
      <c r="F4624" s="77"/>
    </row>
    <row r="4625" spans="1:6" ht="13.5">
      <c r="A4625" s="353">
        <v>91185</v>
      </c>
      <c r="B4625" s="357" t="s">
        <v>4027</v>
      </c>
      <c r="C4625" s="357" t="s">
        <v>129</v>
      </c>
      <c r="D4625" s="357" t="s">
        <v>270</v>
      </c>
      <c r="E4625" s="353">
        <v>5.05</v>
      </c>
      <c r="F4625" s="77"/>
    </row>
    <row r="4626" spans="1:6" ht="13.5">
      <c r="A4626" s="353">
        <v>91186</v>
      </c>
      <c r="B4626" s="357" t="s">
        <v>4028</v>
      </c>
      <c r="C4626" s="357" t="s">
        <v>129</v>
      </c>
      <c r="D4626" s="357" t="s">
        <v>270</v>
      </c>
      <c r="E4626" s="353">
        <v>4.1500000000000004</v>
      </c>
      <c r="F4626" s="77"/>
    </row>
    <row r="4627" spans="1:6" ht="13.5">
      <c r="A4627" s="353">
        <v>91187</v>
      </c>
      <c r="B4627" s="357" t="s">
        <v>4029</v>
      </c>
      <c r="C4627" s="357" t="s">
        <v>129</v>
      </c>
      <c r="D4627" s="357" t="s">
        <v>270</v>
      </c>
      <c r="E4627" s="353">
        <v>4.8</v>
      </c>
      <c r="F4627" s="77"/>
    </row>
    <row r="4628" spans="1:6" ht="13.5">
      <c r="A4628" s="353">
        <v>91188</v>
      </c>
      <c r="B4628" s="357" t="s">
        <v>4030</v>
      </c>
      <c r="C4628" s="357" t="s">
        <v>130</v>
      </c>
      <c r="D4628" s="357" t="s">
        <v>350</v>
      </c>
      <c r="E4628" s="353">
        <v>5.08</v>
      </c>
      <c r="F4628" s="77"/>
    </row>
    <row r="4629" spans="1:6" ht="13.5">
      <c r="A4629" s="353">
        <v>91189</v>
      </c>
      <c r="B4629" s="357" t="s">
        <v>4031</v>
      </c>
      <c r="C4629" s="357" t="s">
        <v>130</v>
      </c>
      <c r="D4629" s="357" t="s">
        <v>350</v>
      </c>
      <c r="E4629" s="353">
        <v>34.14</v>
      </c>
      <c r="F4629" s="77"/>
    </row>
    <row r="4630" spans="1:6" ht="13.5">
      <c r="A4630" s="353">
        <v>91190</v>
      </c>
      <c r="B4630" s="357" t="s">
        <v>4032</v>
      </c>
      <c r="C4630" s="357" t="s">
        <v>130</v>
      </c>
      <c r="D4630" s="357" t="s">
        <v>350</v>
      </c>
      <c r="E4630" s="353">
        <v>3.65</v>
      </c>
      <c r="F4630" s="77"/>
    </row>
    <row r="4631" spans="1:6" ht="13.5">
      <c r="A4631" s="353">
        <v>91191</v>
      </c>
      <c r="B4631" s="357" t="s">
        <v>4033</v>
      </c>
      <c r="C4631" s="357" t="s">
        <v>130</v>
      </c>
      <c r="D4631" s="357" t="s">
        <v>350</v>
      </c>
      <c r="E4631" s="353">
        <v>3.87</v>
      </c>
      <c r="F4631" s="77"/>
    </row>
    <row r="4632" spans="1:6" ht="13.5">
      <c r="A4632" s="353">
        <v>91192</v>
      </c>
      <c r="B4632" s="357" t="s">
        <v>4034</v>
      </c>
      <c r="C4632" s="357" t="s">
        <v>130</v>
      </c>
      <c r="D4632" s="357" t="s">
        <v>350</v>
      </c>
      <c r="E4632" s="353">
        <v>4.3</v>
      </c>
      <c r="F4632" s="77"/>
    </row>
    <row r="4633" spans="1:6" ht="13.5">
      <c r="A4633" s="353">
        <v>91222</v>
      </c>
      <c r="B4633" s="357" t="s">
        <v>4035</v>
      </c>
      <c r="C4633" s="357" t="s">
        <v>129</v>
      </c>
      <c r="D4633" s="357" t="s">
        <v>350</v>
      </c>
      <c r="E4633" s="353">
        <v>10.25</v>
      </c>
      <c r="F4633" s="77"/>
    </row>
    <row r="4634" spans="1:6" ht="13.5">
      <c r="A4634" s="353">
        <v>94480</v>
      </c>
      <c r="B4634" s="357" t="s">
        <v>4036</v>
      </c>
      <c r="C4634" s="357" t="s">
        <v>130</v>
      </c>
      <c r="D4634" s="357" t="s">
        <v>270</v>
      </c>
      <c r="E4634" s="353">
        <v>1593.97</v>
      </c>
      <c r="F4634" s="77"/>
    </row>
    <row r="4635" spans="1:6" ht="13.5">
      <c r="A4635" s="353">
        <v>94481</v>
      </c>
      <c r="B4635" s="357" t="s">
        <v>4037</v>
      </c>
      <c r="C4635" s="357" t="s">
        <v>130</v>
      </c>
      <c r="D4635" s="357" t="s">
        <v>270</v>
      </c>
      <c r="E4635" s="353">
        <v>1140.01</v>
      </c>
      <c r="F4635" s="77"/>
    </row>
    <row r="4636" spans="1:6" ht="13.5">
      <c r="A4636" s="353">
        <v>94482</v>
      </c>
      <c r="B4636" s="357" t="s">
        <v>4038</v>
      </c>
      <c r="C4636" s="357" t="s">
        <v>130</v>
      </c>
      <c r="D4636" s="357" t="s">
        <v>270</v>
      </c>
      <c r="E4636" s="353">
        <v>919.75</v>
      </c>
      <c r="F4636" s="77"/>
    </row>
    <row r="4637" spans="1:6" ht="13.5">
      <c r="A4637" s="353">
        <v>94483</v>
      </c>
      <c r="B4637" s="357" t="s">
        <v>4039</v>
      </c>
      <c r="C4637" s="357" t="s">
        <v>130</v>
      </c>
      <c r="D4637" s="357" t="s">
        <v>270</v>
      </c>
      <c r="E4637" s="353">
        <v>783.14</v>
      </c>
      <c r="F4637" s="77"/>
    </row>
    <row r="4638" spans="1:6" ht="13.5">
      <c r="A4638" s="353">
        <v>95541</v>
      </c>
      <c r="B4638" s="357" t="s">
        <v>4040</v>
      </c>
      <c r="C4638" s="357" t="s">
        <v>130</v>
      </c>
      <c r="D4638" s="357" t="s">
        <v>350</v>
      </c>
      <c r="E4638" s="353">
        <v>3.4</v>
      </c>
      <c r="F4638" s="77"/>
    </row>
    <row r="4639" spans="1:6" ht="13.5">
      <c r="A4639" s="353">
        <v>95573</v>
      </c>
      <c r="B4639" s="357" t="s">
        <v>4041</v>
      </c>
      <c r="C4639" s="357" t="s">
        <v>130</v>
      </c>
      <c r="D4639" s="357" t="s">
        <v>350</v>
      </c>
      <c r="E4639" s="353">
        <v>38.03</v>
      </c>
      <c r="F4639" s="77"/>
    </row>
    <row r="4640" spans="1:6" ht="13.5">
      <c r="A4640" s="353">
        <v>95574</v>
      </c>
      <c r="B4640" s="357" t="s">
        <v>4042</v>
      </c>
      <c r="C4640" s="357" t="s">
        <v>130</v>
      </c>
      <c r="D4640" s="357" t="s">
        <v>350</v>
      </c>
      <c r="E4640" s="353">
        <v>28.74</v>
      </c>
      <c r="F4640" s="77"/>
    </row>
    <row r="4641" spans="1:6" ht="13.5">
      <c r="A4641" s="353">
        <v>96559</v>
      </c>
      <c r="B4641" s="357" t="s">
        <v>4043</v>
      </c>
      <c r="C4641" s="357" t="s">
        <v>132</v>
      </c>
      <c r="D4641" s="357" t="s">
        <v>350</v>
      </c>
      <c r="E4641" s="353">
        <v>69</v>
      </c>
      <c r="F4641" s="77"/>
    </row>
    <row r="4642" spans="1:6" ht="13.5">
      <c r="A4642" s="353">
        <v>96560</v>
      </c>
      <c r="B4642" s="357" t="s">
        <v>4044</v>
      </c>
      <c r="C4642" s="357" t="s">
        <v>132</v>
      </c>
      <c r="D4642" s="357" t="s">
        <v>350</v>
      </c>
      <c r="E4642" s="353">
        <v>35.75</v>
      </c>
      <c r="F4642" s="77"/>
    </row>
    <row r="4643" spans="1:6" ht="13.5">
      <c r="A4643" s="353">
        <v>96561</v>
      </c>
      <c r="B4643" s="357" t="s">
        <v>4045</v>
      </c>
      <c r="C4643" s="357" t="s">
        <v>132</v>
      </c>
      <c r="D4643" s="357" t="s">
        <v>350</v>
      </c>
      <c r="E4643" s="353">
        <v>22.55</v>
      </c>
      <c r="F4643" s="77"/>
    </row>
    <row r="4644" spans="1:6" ht="13.5">
      <c r="A4644" s="353">
        <v>96562</v>
      </c>
      <c r="B4644" s="357" t="s">
        <v>4046</v>
      </c>
      <c r="C4644" s="357" t="s">
        <v>129</v>
      </c>
      <c r="D4644" s="357" t="s">
        <v>350</v>
      </c>
      <c r="E4644" s="353">
        <v>35.86</v>
      </c>
      <c r="F4644" s="77"/>
    </row>
    <row r="4645" spans="1:6" ht="13.5">
      <c r="A4645" s="353">
        <v>96563</v>
      </c>
      <c r="B4645" s="357" t="s">
        <v>4047</v>
      </c>
      <c r="C4645" s="357" t="s">
        <v>129</v>
      </c>
      <c r="D4645" s="357" t="s">
        <v>350</v>
      </c>
      <c r="E4645" s="353">
        <v>39.479999999999997</v>
      </c>
      <c r="F4645" s="77"/>
    </row>
    <row r="4646" spans="1:6" ht="13.5">
      <c r="A4646" s="353">
        <v>98113</v>
      </c>
      <c r="B4646" s="357" t="s">
        <v>6079</v>
      </c>
      <c r="C4646" s="357" t="s">
        <v>130</v>
      </c>
      <c r="D4646" s="357" t="s">
        <v>270</v>
      </c>
      <c r="E4646" s="353">
        <v>1791.9</v>
      </c>
      <c r="F4646" s="77"/>
    </row>
    <row r="4647" spans="1:6" ht="13.5">
      <c r="A4647" s="353" t="s">
        <v>6866</v>
      </c>
      <c r="B4647" s="357" t="s">
        <v>4048</v>
      </c>
      <c r="C4647" s="357" t="s">
        <v>130</v>
      </c>
      <c r="D4647" s="357" t="s">
        <v>270</v>
      </c>
      <c r="E4647" s="353">
        <v>338.15</v>
      </c>
      <c r="F4647" s="77"/>
    </row>
    <row r="4648" spans="1:6" ht="13.5">
      <c r="A4648" s="353" t="s">
        <v>6867</v>
      </c>
      <c r="B4648" s="357" t="s">
        <v>4049</v>
      </c>
      <c r="C4648" s="357" t="s">
        <v>130</v>
      </c>
      <c r="D4648" s="357" t="s">
        <v>270</v>
      </c>
      <c r="E4648" s="353">
        <v>439.59</v>
      </c>
      <c r="F4648" s="77"/>
    </row>
    <row r="4649" spans="1:6" ht="13.5">
      <c r="A4649" s="353" t="s">
        <v>6868</v>
      </c>
      <c r="B4649" s="357" t="s">
        <v>4050</v>
      </c>
      <c r="C4649" s="357" t="s">
        <v>130</v>
      </c>
      <c r="D4649" s="357" t="s">
        <v>270</v>
      </c>
      <c r="E4649" s="353">
        <v>158.47</v>
      </c>
      <c r="F4649" s="77"/>
    </row>
    <row r="4650" spans="1:6" ht="13.5">
      <c r="A4650" s="353" t="s">
        <v>6869</v>
      </c>
      <c r="B4650" s="357" t="s">
        <v>4051</v>
      </c>
      <c r="C4650" s="357" t="s">
        <v>130</v>
      </c>
      <c r="D4650" s="357" t="s">
        <v>270</v>
      </c>
      <c r="E4650" s="353">
        <v>253.56</v>
      </c>
      <c r="F4650" s="77"/>
    </row>
    <row r="4651" spans="1:6" ht="13.5">
      <c r="A4651" s="353" t="s">
        <v>6870</v>
      </c>
      <c r="B4651" s="357" t="s">
        <v>4052</v>
      </c>
      <c r="C4651" s="357" t="s">
        <v>130</v>
      </c>
      <c r="D4651" s="357" t="s">
        <v>270</v>
      </c>
      <c r="E4651" s="353">
        <v>507.12</v>
      </c>
      <c r="F4651" s="77"/>
    </row>
    <row r="4652" spans="1:6" ht="13.5">
      <c r="A4652" s="353" t="s">
        <v>6871</v>
      </c>
      <c r="B4652" s="357" t="s">
        <v>4053</v>
      </c>
      <c r="C4652" s="357" t="s">
        <v>130</v>
      </c>
      <c r="D4652" s="357" t="s">
        <v>270</v>
      </c>
      <c r="E4652" s="353">
        <v>760.68</v>
      </c>
      <c r="F4652" s="77"/>
    </row>
    <row r="4653" spans="1:6" ht="13.5">
      <c r="A4653" s="353" t="s">
        <v>6872</v>
      </c>
      <c r="B4653" s="357" t="s">
        <v>4054</v>
      </c>
      <c r="C4653" s="357" t="s">
        <v>130</v>
      </c>
      <c r="D4653" s="357" t="s">
        <v>270</v>
      </c>
      <c r="E4653" s="353">
        <v>1029.75</v>
      </c>
      <c r="F4653" s="77"/>
    </row>
    <row r="4654" spans="1:6" ht="13.5">
      <c r="A4654" s="353" t="s">
        <v>6873</v>
      </c>
      <c r="B4654" s="357" t="s">
        <v>4055</v>
      </c>
      <c r="C4654" s="357" t="s">
        <v>130</v>
      </c>
      <c r="D4654" s="357" t="s">
        <v>270</v>
      </c>
      <c r="E4654" s="353">
        <v>1400.46</v>
      </c>
      <c r="F4654" s="77"/>
    </row>
    <row r="4655" spans="1:6" ht="13.5">
      <c r="A4655" s="353" t="s">
        <v>6874</v>
      </c>
      <c r="B4655" s="357" t="s">
        <v>4056</v>
      </c>
      <c r="C4655" s="357" t="s">
        <v>130</v>
      </c>
      <c r="D4655" s="357" t="s">
        <v>270</v>
      </c>
      <c r="E4655" s="353">
        <v>1565.22</v>
      </c>
      <c r="F4655" s="77"/>
    </row>
    <row r="4656" spans="1:6" ht="13.5">
      <c r="A4656" s="353" t="s">
        <v>6875</v>
      </c>
      <c r="B4656" s="357" t="s">
        <v>4057</v>
      </c>
      <c r="C4656" s="357" t="s">
        <v>130</v>
      </c>
      <c r="D4656" s="357" t="s">
        <v>270</v>
      </c>
      <c r="E4656" s="353">
        <v>411.9</v>
      </c>
      <c r="F4656" s="77"/>
    </row>
    <row r="4657" spans="1:6" ht="13.5">
      <c r="A4657" s="353" t="s">
        <v>6876</v>
      </c>
      <c r="B4657" s="357" t="s">
        <v>4058</v>
      </c>
      <c r="C4657" s="357" t="s">
        <v>130</v>
      </c>
      <c r="D4657" s="357" t="s">
        <v>270</v>
      </c>
      <c r="E4657" s="353">
        <v>535.47</v>
      </c>
      <c r="F4657" s="77"/>
    </row>
    <row r="4658" spans="1:6" ht="13.5">
      <c r="A4658" s="353" t="s">
        <v>6877</v>
      </c>
      <c r="B4658" s="357" t="s">
        <v>4059</v>
      </c>
      <c r="C4658" s="357" t="s">
        <v>130</v>
      </c>
      <c r="D4658" s="357" t="s">
        <v>270</v>
      </c>
      <c r="E4658" s="353">
        <v>823.8</v>
      </c>
      <c r="F4658" s="77"/>
    </row>
    <row r="4659" spans="1:6" ht="13.5">
      <c r="A4659" s="353" t="s">
        <v>6878</v>
      </c>
      <c r="B4659" s="357" t="s">
        <v>4060</v>
      </c>
      <c r="C4659" s="357" t="s">
        <v>130</v>
      </c>
      <c r="D4659" s="357" t="s">
        <v>270</v>
      </c>
      <c r="E4659" s="353">
        <v>1318.08</v>
      </c>
      <c r="F4659" s="77"/>
    </row>
    <row r="4660" spans="1:6" ht="13.5">
      <c r="A4660" s="353" t="s">
        <v>6879</v>
      </c>
      <c r="B4660" s="357" t="s">
        <v>4061</v>
      </c>
      <c r="C4660" s="357" t="s">
        <v>130</v>
      </c>
      <c r="D4660" s="357" t="s">
        <v>270</v>
      </c>
      <c r="E4660" s="353">
        <v>158.47</v>
      </c>
      <c r="F4660" s="77"/>
    </row>
    <row r="4661" spans="1:6" ht="13.5">
      <c r="A4661" s="353" t="s">
        <v>6880</v>
      </c>
      <c r="B4661" s="357" t="s">
        <v>4062</v>
      </c>
      <c r="C4661" s="357" t="s">
        <v>130</v>
      </c>
      <c r="D4661" s="357" t="s">
        <v>270</v>
      </c>
      <c r="E4661" s="353">
        <v>316.95</v>
      </c>
      <c r="F4661" s="77"/>
    </row>
    <row r="4662" spans="1:6" ht="13.5">
      <c r="A4662" s="353" t="s">
        <v>6881</v>
      </c>
      <c r="B4662" s="357" t="s">
        <v>4063</v>
      </c>
      <c r="C4662" s="357" t="s">
        <v>130</v>
      </c>
      <c r="D4662" s="357" t="s">
        <v>270</v>
      </c>
      <c r="E4662" s="353">
        <v>633.9</v>
      </c>
      <c r="F4662" s="77"/>
    </row>
    <row r="4663" spans="1:6" ht="13.5">
      <c r="A4663" s="353">
        <v>73612</v>
      </c>
      <c r="B4663" s="357" t="s">
        <v>4064</v>
      </c>
      <c r="C4663" s="357" t="s">
        <v>130</v>
      </c>
      <c r="D4663" s="357" t="s">
        <v>350</v>
      </c>
      <c r="E4663" s="353">
        <v>263.5</v>
      </c>
      <c r="F4663" s="77"/>
    </row>
    <row r="4664" spans="1:6" ht="13.5">
      <c r="A4664" s="353">
        <v>73660</v>
      </c>
      <c r="B4664" s="357" t="s">
        <v>4065</v>
      </c>
      <c r="C4664" s="357" t="s">
        <v>132</v>
      </c>
      <c r="D4664" s="357" t="s">
        <v>350</v>
      </c>
      <c r="E4664" s="353">
        <v>67.25</v>
      </c>
      <c r="F4664" s="77"/>
    </row>
    <row r="4665" spans="1:6" ht="13.5">
      <c r="A4665" s="353">
        <v>73693</v>
      </c>
      <c r="B4665" s="357" t="s">
        <v>4066</v>
      </c>
      <c r="C4665" s="357" t="s">
        <v>132</v>
      </c>
      <c r="D4665" s="357" t="s">
        <v>350</v>
      </c>
      <c r="E4665" s="353">
        <v>18.760000000000002</v>
      </c>
      <c r="F4665" s="77"/>
    </row>
    <row r="4666" spans="1:6" ht="13.5">
      <c r="A4666" s="353">
        <v>73694</v>
      </c>
      <c r="B4666" s="357" t="s">
        <v>4067</v>
      </c>
      <c r="C4666" s="357" t="s">
        <v>130</v>
      </c>
      <c r="D4666" s="357" t="s">
        <v>350</v>
      </c>
      <c r="E4666" s="353">
        <v>127.68</v>
      </c>
      <c r="F4666" s="77"/>
    </row>
    <row r="4667" spans="1:6" ht="13.5">
      <c r="A4667" s="353">
        <v>73695</v>
      </c>
      <c r="B4667" s="357" t="s">
        <v>4068</v>
      </c>
      <c r="C4667" s="357" t="s">
        <v>130</v>
      </c>
      <c r="D4667" s="357" t="s">
        <v>350</v>
      </c>
      <c r="E4667" s="353">
        <v>65.66</v>
      </c>
      <c r="F4667" s="77"/>
    </row>
    <row r="4668" spans="1:6" ht="13.5">
      <c r="A4668" s="353" t="s">
        <v>6882</v>
      </c>
      <c r="B4668" s="357" t="s">
        <v>4069</v>
      </c>
      <c r="C4668" s="357" t="s">
        <v>130</v>
      </c>
      <c r="D4668" s="357" t="s">
        <v>350</v>
      </c>
      <c r="E4668" s="353">
        <v>263.5</v>
      </c>
      <c r="F4668" s="77"/>
    </row>
    <row r="4669" spans="1:6" ht="13.5">
      <c r="A4669" s="353" t="s">
        <v>6883</v>
      </c>
      <c r="B4669" s="357" t="s">
        <v>4070</v>
      </c>
      <c r="C4669" s="357" t="s">
        <v>132</v>
      </c>
      <c r="D4669" s="357" t="s">
        <v>350</v>
      </c>
      <c r="E4669" s="353">
        <v>817.27</v>
      </c>
      <c r="F4669" s="77"/>
    </row>
    <row r="4670" spans="1:6" ht="13.5">
      <c r="A4670" s="353" t="s">
        <v>6884</v>
      </c>
      <c r="B4670" s="357" t="s">
        <v>4071</v>
      </c>
      <c r="C4670" s="357" t="s">
        <v>136</v>
      </c>
      <c r="D4670" s="357" t="s">
        <v>350</v>
      </c>
      <c r="E4670" s="353">
        <v>60.03</v>
      </c>
      <c r="F4670" s="77"/>
    </row>
    <row r="4671" spans="1:6" ht="13.5">
      <c r="A4671" s="353" t="s">
        <v>6885</v>
      </c>
      <c r="B4671" s="357" t="s">
        <v>4072</v>
      </c>
      <c r="C4671" s="357" t="s">
        <v>136</v>
      </c>
      <c r="D4671" s="357" t="s">
        <v>350</v>
      </c>
      <c r="E4671" s="353">
        <v>151.41999999999999</v>
      </c>
      <c r="F4671" s="77"/>
    </row>
    <row r="4672" spans="1:6" ht="13.5">
      <c r="A4672" s="353" t="s">
        <v>6886</v>
      </c>
      <c r="B4672" s="357" t="s">
        <v>4073</v>
      </c>
      <c r="C4672" s="357" t="s">
        <v>136</v>
      </c>
      <c r="D4672" s="357" t="s">
        <v>350</v>
      </c>
      <c r="E4672" s="353">
        <v>60.03</v>
      </c>
      <c r="F4672" s="77"/>
    </row>
    <row r="4673" spans="1:6" ht="13.5">
      <c r="A4673" s="353" t="s">
        <v>6887</v>
      </c>
      <c r="B4673" s="357" t="s">
        <v>4074</v>
      </c>
      <c r="C4673" s="357" t="s">
        <v>136</v>
      </c>
      <c r="D4673" s="357" t="s">
        <v>350</v>
      </c>
      <c r="E4673" s="353">
        <v>65.75</v>
      </c>
      <c r="F4673" s="77"/>
    </row>
    <row r="4674" spans="1:6" ht="13.5">
      <c r="A4674" s="353" t="s">
        <v>6888</v>
      </c>
      <c r="B4674" s="357" t="s">
        <v>4075</v>
      </c>
      <c r="C4674" s="357" t="s">
        <v>136</v>
      </c>
      <c r="D4674" s="357" t="s">
        <v>350</v>
      </c>
      <c r="E4674" s="353">
        <v>60.03</v>
      </c>
      <c r="F4674" s="77"/>
    </row>
    <row r="4675" spans="1:6" ht="13.5">
      <c r="A4675" s="353" t="s">
        <v>6889</v>
      </c>
      <c r="B4675" s="357" t="s">
        <v>4076</v>
      </c>
      <c r="C4675" s="357" t="s">
        <v>130</v>
      </c>
      <c r="D4675" s="357" t="s">
        <v>350</v>
      </c>
      <c r="E4675" s="353">
        <v>68.36</v>
      </c>
      <c r="F4675" s="77"/>
    </row>
    <row r="4676" spans="1:6" ht="13.5">
      <c r="A4676" s="353" t="s">
        <v>6890</v>
      </c>
      <c r="B4676" s="357" t="s">
        <v>4077</v>
      </c>
      <c r="C4676" s="357" t="s">
        <v>130</v>
      </c>
      <c r="D4676" s="357" t="s">
        <v>270</v>
      </c>
      <c r="E4676" s="353">
        <v>65.900000000000006</v>
      </c>
      <c r="F4676" s="77"/>
    </row>
    <row r="4677" spans="1:6" ht="13.5">
      <c r="A4677" s="353" t="s">
        <v>6891</v>
      </c>
      <c r="B4677" s="357" t="s">
        <v>4078</v>
      </c>
      <c r="C4677" s="357" t="s">
        <v>129</v>
      </c>
      <c r="D4677" s="357" t="s">
        <v>270</v>
      </c>
      <c r="E4677" s="353">
        <v>19.29</v>
      </c>
      <c r="F4677" s="77"/>
    </row>
    <row r="4678" spans="1:6" ht="13.5">
      <c r="A4678" s="353">
        <v>83878</v>
      </c>
      <c r="B4678" s="357" t="s">
        <v>4079</v>
      </c>
      <c r="C4678" s="357" t="s">
        <v>130</v>
      </c>
      <c r="D4678" s="357" t="s">
        <v>270</v>
      </c>
      <c r="E4678" s="353">
        <v>33.6</v>
      </c>
      <c r="F4678" s="77"/>
    </row>
    <row r="4679" spans="1:6" ht="13.5">
      <c r="A4679" s="353">
        <v>83879</v>
      </c>
      <c r="B4679" s="357" t="s">
        <v>4080</v>
      </c>
      <c r="C4679" s="357" t="s">
        <v>130</v>
      </c>
      <c r="D4679" s="357" t="s">
        <v>270</v>
      </c>
      <c r="E4679" s="353">
        <v>40.25</v>
      </c>
      <c r="F4679" s="77"/>
    </row>
    <row r="4680" spans="1:6" ht="13.5">
      <c r="A4680" s="353">
        <v>73658</v>
      </c>
      <c r="B4680" s="357" t="s">
        <v>4081</v>
      </c>
      <c r="C4680" s="357" t="s">
        <v>130</v>
      </c>
      <c r="D4680" s="357" t="s">
        <v>350</v>
      </c>
      <c r="E4680" s="353">
        <v>464.86</v>
      </c>
      <c r="F4680" s="77"/>
    </row>
    <row r="4681" spans="1:6" ht="13.5">
      <c r="A4681" s="353">
        <v>93350</v>
      </c>
      <c r="B4681" s="357" t="s">
        <v>4082</v>
      </c>
      <c r="C4681" s="357" t="s">
        <v>130</v>
      </c>
      <c r="D4681" s="357" t="s">
        <v>270</v>
      </c>
      <c r="E4681" s="353">
        <v>671.94</v>
      </c>
      <c r="F4681" s="77"/>
    </row>
    <row r="4682" spans="1:6" ht="13.5">
      <c r="A4682" s="353">
        <v>93351</v>
      </c>
      <c r="B4682" s="357" t="s">
        <v>4083</v>
      </c>
      <c r="C4682" s="357" t="s">
        <v>130</v>
      </c>
      <c r="D4682" s="357" t="s">
        <v>270</v>
      </c>
      <c r="E4682" s="353">
        <v>548.55999999999995</v>
      </c>
      <c r="F4682" s="77"/>
    </row>
    <row r="4683" spans="1:6" ht="13.5">
      <c r="A4683" s="353">
        <v>93352</v>
      </c>
      <c r="B4683" s="357" t="s">
        <v>4084</v>
      </c>
      <c r="C4683" s="357" t="s">
        <v>130</v>
      </c>
      <c r="D4683" s="357" t="s">
        <v>270</v>
      </c>
      <c r="E4683" s="353">
        <v>426.14</v>
      </c>
      <c r="F4683" s="77"/>
    </row>
    <row r="4684" spans="1:6" ht="13.5">
      <c r="A4684" s="353">
        <v>93353</v>
      </c>
      <c r="B4684" s="357" t="s">
        <v>4085</v>
      </c>
      <c r="C4684" s="357" t="s">
        <v>130</v>
      </c>
      <c r="D4684" s="357" t="s">
        <v>270</v>
      </c>
      <c r="E4684" s="353">
        <v>306.33</v>
      </c>
      <c r="F4684" s="77"/>
    </row>
    <row r="4685" spans="1:6" ht="13.5">
      <c r="A4685" s="353">
        <v>93354</v>
      </c>
      <c r="B4685" s="357" t="s">
        <v>4086</v>
      </c>
      <c r="C4685" s="357" t="s">
        <v>130</v>
      </c>
      <c r="D4685" s="357" t="s">
        <v>270</v>
      </c>
      <c r="E4685" s="353">
        <v>456.61</v>
      </c>
      <c r="F4685" s="77"/>
    </row>
    <row r="4686" spans="1:6" ht="13.5">
      <c r="A4686" s="353">
        <v>93355</v>
      </c>
      <c r="B4686" s="357" t="s">
        <v>4087</v>
      </c>
      <c r="C4686" s="357" t="s">
        <v>130</v>
      </c>
      <c r="D4686" s="357" t="s">
        <v>270</v>
      </c>
      <c r="E4686" s="353">
        <v>378.84</v>
      </c>
      <c r="F4686" s="77"/>
    </row>
    <row r="4687" spans="1:6" ht="13.5">
      <c r="A4687" s="353">
        <v>93356</v>
      </c>
      <c r="B4687" s="357" t="s">
        <v>4088</v>
      </c>
      <c r="C4687" s="357" t="s">
        <v>130</v>
      </c>
      <c r="D4687" s="357" t="s">
        <v>270</v>
      </c>
      <c r="E4687" s="353">
        <v>300.76</v>
      </c>
      <c r="F4687" s="77"/>
    </row>
    <row r="4688" spans="1:6" ht="13.5">
      <c r="A4688" s="353">
        <v>93357</v>
      </c>
      <c r="B4688" s="357" t="s">
        <v>4089</v>
      </c>
      <c r="C4688" s="357" t="s">
        <v>130</v>
      </c>
      <c r="D4688" s="357" t="s">
        <v>270</v>
      </c>
      <c r="E4688" s="353">
        <v>224.01</v>
      </c>
      <c r="F4688" s="77"/>
    </row>
    <row r="4689" spans="1:6" ht="13.5">
      <c r="A4689" s="353">
        <v>83335</v>
      </c>
      <c r="B4689" s="357" t="s">
        <v>4090</v>
      </c>
      <c r="C4689" s="357" t="s">
        <v>136</v>
      </c>
      <c r="D4689" s="357" t="s">
        <v>270</v>
      </c>
      <c r="E4689" s="353">
        <v>37.17</v>
      </c>
      <c r="F4689" s="77"/>
    </row>
    <row r="4690" spans="1:6" ht="13.5">
      <c r="A4690" s="353">
        <v>88548</v>
      </c>
      <c r="B4690" s="357" t="s">
        <v>4091</v>
      </c>
      <c r="C4690" s="357" t="s">
        <v>136</v>
      </c>
      <c r="D4690" s="357" t="s">
        <v>270</v>
      </c>
      <c r="E4690" s="353">
        <v>25.79</v>
      </c>
      <c r="F4690" s="77"/>
    </row>
    <row r="4691" spans="1:6" ht="13.5">
      <c r="A4691" s="353" t="s">
        <v>6892</v>
      </c>
      <c r="B4691" s="357" t="s">
        <v>4092</v>
      </c>
      <c r="C4691" s="357" t="s">
        <v>132</v>
      </c>
      <c r="D4691" s="357" t="s">
        <v>270</v>
      </c>
      <c r="E4691" s="353">
        <v>0.32</v>
      </c>
      <c r="F4691" s="77"/>
    </row>
    <row r="4692" spans="1:6" ht="13.5">
      <c r="A4692" s="353" t="s">
        <v>6893</v>
      </c>
      <c r="B4692" s="357" t="s">
        <v>4093</v>
      </c>
      <c r="C4692" s="357" t="s">
        <v>136</v>
      </c>
      <c r="D4692" s="357" t="s">
        <v>270</v>
      </c>
      <c r="E4692" s="353">
        <v>2.85</v>
      </c>
      <c r="F4692" s="77"/>
    </row>
    <row r="4693" spans="1:6" ht="13.5">
      <c r="A4693" s="353" t="s">
        <v>6894</v>
      </c>
      <c r="B4693" s="357" t="s">
        <v>4094</v>
      </c>
      <c r="C4693" s="357" t="s">
        <v>132</v>
      </c>
      <c r="D4693" s="357" t="s">
        <v>270</v>
      </c>
      <c r="E4693" s="353">
        <v>0.19</v>
      </c>
      <c r="F4693" s="77"/>
    </row>
    <row r="4694" spans="1:6" ht="13.5">
      <c r="A4694" s="353" t="s">
        <v>6895</v>
      </c>
      <c r="B4694" s="357" t="s">
        <v>4095</v>
      </c>
      <c r="C4694" s="357" t="s">
        <v>136</v>
      </c>
      <c r="D4694" s="357" t="s">
        <v>270</v>
      </c>
      <c r="E4694" s="353">
        <v>4.4400000000000004</v>
      </c>
      <c r="F4694" s="77"/>
    </row>
    <row r="4695" spans="1:6" ht="13.5">
      <c r="A4695" s="353" t="s">
        <v>6896</v>
      </c>
      <c r="B4695" s="357" t="s">
        <v>4096</v>
      </c>
      <c r="C4695" s="357" t="s">
        <v>136</v>
      </c>
      <c r="D4695" s="357" t="s">
        <v>270</v>
      </c>
      <c r="E4695" s="353">
        <v>1.44</v>
      </c>
      <c r="F4695" s="77"/>
    </row>
    <row r="4696" spans="1:6" ht="13.5">
      <c r="A4696" s="353" t="s">
        <v>6897</v>
      </c>
      <c r="B4696" s="357" t="s">
        <v>4097</v>
      </c>
      <c r="C4696" s="357" t="s">
        <v>136</v>
      </c>
      <c r="D4696" s="357" t="s">
        <v>270</v>
      </c>
      <c r="E4696" s="353">
        <v>2.79</v>
      </c>
      <c r="F4696" s="77"/>
    </row>
    <row r="4697" spans="1:6" ht="13.5">
      <c r="A4697" s="353" t="s">
        <v>6898</v>
      </c>
      <c r="B4697" s="357" t="s">
        <v>4098</v>
      </c>
      <c r="C4697" s="357" t="s">
        <v>136</v>
      </c>
      <c r="D4697" s="357" t="s">
        <v>270</v>
      </c>
      <c r="E4697" s="353">
        <v>1.39</v>
      </c>
      <c r="F4697" s="77"/>
    </row>
    <row r="4698" spans="1:6" ht="13.5">
      <c r="A4698" s="353">
        <v>79472</v>
      </c>
      <c r="B4698" s="357" t="s">
        <v>4099</v>
      </c>
      <c r="C4698" s="357" t="s">
        <v>132</v>
      </c>
      <c r="D4698" s="357" t="s">
        <v>270</v>
      </c>
      <c r="E4698" s="353">
        <v>0.42</v>
      </c>
      <c r="F4698" s="77"/>
    </row>
    <row r="4699" spans="1:6" ht="13.5">
      <c r="A4699" s="353">
        <v>79473</v>
      </c>
      <c r="B4699" s="357" t="s">
        <v>4100</v>
      </c>
      <c r="C4699" s="357" t="s">
        <v>136</v>
      </c>
      <c r="D4699" s="357" t="s">
        <v>270</v>
      </c>
      <c r="E4699" s="353">
        <v>5.03</v>
      </c>
      <c r="F4699" s="77"/>
    </row>
    <row r="4700" spans="1:6" ht="13.5">
      <c r="A4700" s="353">
        <v>79480</v>
      </c>
      <c r="B4700" s="357" t="s">
        <v>4101</v>
      </c>
      <c r="C4700" s="357" t="s">
        <v>136</v>
      </c>
      <c r="D4700" s="357" t="s">
        <v>270</v>
      </c>
      <c r="E4700" s="353">
        <v>2.04</v>
      </c>
      <c r="F4700" s="77"/>
    </row>
    <row r="4701" spans="1:6" ht="13.5">
      <c r="A4701" s="353">
        <v>83336</v>
      </c>
      <c r="B4701" s="357" t="s">
        <v>4102</v>
      </c>
      <c r="C4701" s="357" t="s">
        <v>136</v>
      </c>
      <c r="D4701" s="357" t="s">
        <v>270</v>
      </c>
      <c r="E4701" s="353">
        <v>3.86</v>
      </c>
      <c r="F4701" s="77"/>
    </row>
    <row r="4702" spans="1:6" ht="13.5">
      <c r="A4702" s="353">
        <v>83338</v>
      </c>
      <c r="B4702" s="357" t="s">
        <v>4103</v>
      </c>
      <c r="C4702" s="357" t="s">
        <v>136</v>
      </c>
      <c r="D4702" s="357" t="s">
        <v>270</v>
      </c>
      <c r="E4702" s="353">
        <v>2.15</v>
      </c>
      <c r="F4702" s="77"/>
    </row>
    <row r="4703" spans="1:6" ht="13.5">
      <c r="A4703" s="353">
        <v>89885</v>
      </c>
      <c r="B4703" s="357" t="s">
        <v>4104</v>
      </c>
      <c r="C4703" s="357" t="s">
        <v>136</v>
      </c>
      <c r="D4703" s="357" t="s">
        <v>270</v>
      </c>
      <c r="E4703" s="353">
        <v>7.34</v>
      </c>
      <c r="F4703" s="77"/>
    </row>
    <row r="4704" spans="1:6" ht="13.5">
      <c r="A4704" s="353">
        <v>89886</v>
      </c>
      <c r="B4704" s="357" t="s">
        <v>4105</v>
      </c>
      <c r="C4704" s="357" t="s">
        <v>136</v>
      </c>
      <c r="D4704" s="357" t="s">
        <v>270</v>
      </c>
      <c r="E4704" s="353">
        <v>7.37</v>
      </c>
      <c r="F4704" s="77"/>
    </row>
    <row r="4705" spans="1:6" ht="13.5">
      <c r="A4705" s="353">
        <v>89887</v>
      </c>
      <c r="B4705" s="357" t="s">
        <v>4106</v>
      </c>
      <c r="C4705" s="357" t="s">
        <v>136</v>
      </c>
      <c r="D4705" s="357" t="s">
        <v>270</v>
      </c>
      <c r="E4705" s="353">
        <v>7.65</v>
      </c>
      <c r="F4705" s="77"/>
    </row>
    <row r="4706" spans="1:6" ht="13.5">
      <c r="A4706" s="353">
        <v>89888</v>
      </c>
      <c r="B4706" s="357" t="s">
        <v>4107</v>
      </c>
      <c r="C4706" s="357" t="s">
        <v>136</v>
      </c>
      <c r="D4706" s="357" t="s">
        <v>270</v>
      </c>
      <c r="E4706" s="353">
        <v>7.56</v>
      </c>
      <c r="F4706" s="77"/>
    </row>
    <row r="4707" spans="1:6" ht="13.5">
      <c r="A4707" s="353">
        <v>89889</v>
      </c>
      <c r="B4707" s="357" t="s">
        <v>4108</v>
      </c>
      <c r="C4707" s="357" t="s">
        <v>136</v>
      </c>
      <c r="D4707" s="357" t="s">
        <v>270</v>
      </c>
      <c r="E4707" s="353">
        <v>7.86</v>
      </c>
      <c r="F4707" s="77"/>
    </row>
    <row r="4708" spans="1:6" ht="13.5">
      <c r="A4708" s="353">
        <v>89890</v>
      </c>
      <c r="B4708" s="357" t="s">
        <v>4109</v>
      </c>
      <c r="C4708" s="357" t="s">
        <v>136</v>
      </c>
      <c r="D4708" s="357" t="s">
        <v>270</v>
      </c>
      <c r="E4708" s="353">
        <v>11.02</v>
      </c>
      <c r="F4708" s="77"/>
    </row>
    <row r="4709" spans="1:6" ht="13.5">
      <c r="A4709" s="353">
        <v>89893</v>
      </c>
      <c r="B4709" s="357" t="s">
        <v>4110</v>
      </c>
      <c r="C4709" s="357" t="s">
        <v>136</v>
      </c>
      <c r="D4709" s="357" t="s">
        <v>270</v>
      </c>
      <c r="E4709" s="353">
        <v>13.6</v>
      </c>
      <c r="F4709" s="77"/>
    </row>
    <row r="4710" spans="1:6" ht="13.5">
      <c r="A4710" s="353">
        <v>89894</v>
      </c>
      <c r="B4710" s="357" t="s">
        <v>4111</v>
      </c>
      <c r="C4710" s="357" t="s">
        <v>136</v>
      </c>
      <c r="D4710" s="357" t="s">
        <v>270</v>
      </c>
      <c r="E4710" s="353">
        <v>15.11</v>
      </c>
      <c r="F4710" s="77"/>
    </row>
    <row r="4711" spans="1:6" ht="13.5">
      <c r="A4711" s="353">
        <v>89895</v>
      </c>
      <c r="B4711" s="357" t="s">
        <v>4112</v>
      </c>
      <c r="C4711" s="357" t="s">
        <v>136</v>
      </c>
      <c r="D4711" s="357" t="s">
        <v>270</v>
      </c>
      <c r="E4711" s="353">
        <v>18.420000000000002</v>
      </c>
      <c r="F4711" s="77"/>
    </row>
    <row r="4712" spans="1:6" ht="13.5">
      <c r="A4712" s="353">
        <v>89903</v>
      </c>
      <c r="B4712" s="357" t="s">
        <v>4113</v>
      </c>
      <c r="C4712" s="357" t="s">
        <v>136</v>
      </c>
      <c r="D4712" s="357" t="s">
        <v>270</v>
      </c>
      <c r="E4712" s="353">
        <v>6.56</v>
      </c>
      <c r="F4712" s="77"/>
    </row>
    <row r="4713" spans="1:6" ht="13.5">
      <c r="A4713" s="353">
        <v>89904</v>
      </c>
      <c r="B4713" s="357" t="s">
        <v>4114</v>
      </c>
      <c r="C4713" s="357" t="s">
        <v>136</v>
      </c>
      <c r="D4713" s="357" t="s">
        <v>270</v>
      </c>
      <c r="E4713" s="353">
        <v>6.59</v>
      </c>
      <c r="F4713" s="77"/>
    </row>
    <row r="4714" spans="1:6" ht="13.5">
      <c r="A4714" s="353">
        <v>89905</v>
      </c>
      <c r="B4714" s="357" t="s">
        <v>4115</v>
      </c>
      <c r="C4714" s="357" t="s">
        <v>136</v>
      </c>
      <c r="D4714" s="357" t="s">
        <v>270</v>
      </c>
      <c r="E4714" s="353">
        <v>6.82</v>
      </c>
      <c r="F4714" s="77"/>
    </row>
    <row r="4715" spans="1:6" ht="13.5">
      <c r="A4715" s="353">
        <v>89906</v>
      </c>
      <c r="B4715" s="357" t="s">
        <v>4116</v>
      </c>
      <c r="C4715" s="357" t="s">
        <v>136</v>
      </c>
      <c r="D4715" s="357" t="s">
        <v>270</v>
      </c>
      <c r="E4715" s="353">
        <v>6.75</v>
      </c>
      <c r="F4715" s="77"/>
    </row>
    <row r="4716" spans="1:6" ht="13.5">
      <c r="A4716" s="353">
        <v>89907</v>
      </c>
      <c r="B4716" s="357" t="s">
        <v>4117</v>
      </c>
      <c r="C4716" s="357" t="s">
        <v>136</v>
      </c>
      <c r="D4716" s="357" t="s">
        <v>270</v>
      </c>
      <c r="E4716" s="353">
        <v>7.54</v>
      </c>
      <c r="F4716" s="77"/>
    </row>
    <row r="4717" spans="1:6" ht="13.5">
      <c r="A4717" s="353">
        <v>89908</v>
      </c>
      <c r="B4717" s="357" t="s">
        <v>4118</v>
      </c>
      <c r="C4717" s="357" t="s">
        <v>136</v>
      </c>
      <c r="D4717" s="357" t="s">
        <v>270</v>
      </c>
      <c r="E4717" s="353">
        <v>10.38</v>
      </c>
      <c r="F4717" s="77"/>
    </row>
    <row r="4718" spans="1:6" ht="13.5">
      <c r="A4718" s="353">
        <v>89911</v>
      </c>
      <c r="B4718" s="357" t="s">
        <v>4119</v>
      </c>
      <c r="C4718" s="357" t="s">
        <v>136</v>
      </c>
      <c r="D4718" s="357" t="s">
        <v>270</v>
      </c>
      <c r="E4718" s="353">
        <v>12.69</v>
      </c>
      <c r="F4718" s="77"/>
    </row>
    <row r="4719" spans="1:6" ht="13.5">
      <c r="A4719" s="353">
        <v>89912</v>
      </c>
      <c r="B4719" s="357" t="s">
        <v>4120</v>
      </c>
      <c r="C4719" s="357" t="s">
        <v>136</v>
      </c>
      <c r="D4719" s="357" t="s">
        <v>270</v>
      </c>
      <c r="E4719" s="353">
        <v>13.57</v>
      </c>
      <c r="F4719" s="77"/>
    </row>
    <row r="4720" spans="1:6" ht="13.5">
      <c r="A4720" s="353">
        <v>89913</v>
      </c>
      <c r="B4720" s="357" t="s">
        <v>4121</v>
      </c>
      <c r="C4720" s="357" t="s">
        <v>136</v>
      </c>
      <c r="D4720" s="357" t="s">
        <v>270</v>
      </c>
      <c r="E4720" s="353">
        <v>16.55</v>
      </c>
      <c r="F4720" s="77"/>
    </row>
    <row r="4721" spans="1:6" ht="13.5">
      <c r="A4721" s="353">
        <v>89921</v>
      </c>
      <c r="B4721" s="357" t="s">
        <v>4122</v>
      </c>
      <c r="C4721" s="357" t="s">
        <v>136</v>
      </c>
      <c r="D4721" s="357" t="s">
        <v>270</v>
      </c>
      <c r="E4721" s="353">
        <v>6.04</v>
      </c>
      <c r="F4721" s="77"/>
    </row>
    <row r="4722" spans="1:6" ht="13.5">
      <c r="A4722" s="353">
        <v>89922</v>
      </c>
      <c r="B4722" s="357" t="s">
        <v>4123</v>
      </c>
      <c r="C4722" s="357" t="s">
        <v>136</v>
      </c>
      <c r="D4722" s="357" t="s">
        <v>270</v>
      </c>
      <c r="E4722" s="353">
        <v>6.07</v>
      </c>
      <c r="F4722" s="77"/>
    </row>
    <row r="4723" spans="1:6" ht="13.5">
      <c r="A4723" s="353">
        <v>89923</v>
      </c>
      <c r="B4723" s="357" t="s">
        <v>4124</v>
      </c>
      <c r="C4723" s="357" t="s">
        <v>136</v>
      </c>
      <c r="D4723" s="357" t="s">
        <v>270</v>
      </c>
      <c r="E4723" s="353">
        <v>6.34</v>
      </c>
      <c r="F4723" s="77"/>
    </row>
    <row r="4724" spans="1:6" ht="13.5">
      <c r="A4724" s="353">
        <v>89924</v>
      </c>
      <c r="B4724" s="357" t="s">
        <v>4125</v>
      </c>
      <c r="C4724" s="357" t="s">
        <v>136</v>
      </c>
      <c r="D4724" s="357" t="s">
        <v>270</v>
      </c>
      <c r="E4724" s="353">
        <v>6.26</v>
      </c>
      <c r="F4724" s="77"/>
    </row>
    <row r="4725" spans="1:6" ht="13.5">
      <c r="A4725" s="353">
        <v>89925</v>
      </c>
      <c r="B4725" s="357" t="s">
        <v>4126</v>
      </c>
      <c r="C4725" s="357" t="s">
        <v>136</v>
      </c>
      <c r="D4725" s="357" t="s">
        <v>270</v>
      </c>
      <c r="E4725" s="353">
        <v>6.55</v>
      </c>
      <c r="F4725" s="77"/>
    </row>
    <row r="4726" spans="1:6" ht="13.5">
      <c r="A4726" s="353">
        <v>89926</v>
      </c>
      <c r="B4726" s="357" t="s">
        <v>4127</v>
      </c>
      <c r="C4726" s="357" t="s">
        <v>136</v>
      </c>
      <c r="D4726" s="357" t="s">
        <v>270</v>
      </c>
      <c r="E4726" s="353">
        <v>9.94</v>
      </c>
      <c r="F4726" s="77"/>
    </row>
    <row r="4727" spans="1:6" ht="13.5">
      <c r="A4727" s="353">
        <v>89929</v>
      </c>
      <c r="B4727" s="357" t="s">
        <v>4128</v>
      </c>
      <c r="C4727" s="357" t="s">
        <v>136</v>
      </c>
      <c r="D4727" s="357" t="s">
        <v>270</v>
      </c>
      <c r="E4727" s="353">
        <v>12.77</v>
      </c>
      <c r="F4727" s="77"/>
    </row>
    <row r="4728" spans="1:6" ht="13.5">
      <c r="A4728" s="353">
        <v>89930</v>
      </c>
      <c r="B4728" s="357" t="s">
        <v>4129</v>
      </c>
      <c r="C4728" s="357" t="s">
        <v>136</v>
      </c>
      <c r="D4728" s="357" t="s">
        <v>270</v>
      </c>
      <c r="E4728" s="353">
        <v>13.72</v>
      </c>
      <c r="F4728" s="77"/>
    </row>
    <row r="4729" spans="1:6" ht="13.5">
      <c r="A4729" s="353">
        <v>89931</v>
      </c>
      <c r="B4729" s="357" t="s">
        <v>4130</v>
      </c>
      <c r="C4729" s="357" t="s">
        <v>136</v>
      </c>
      <c r="D4729" s="357" t="s">
        <v>270</v>
      </c>
      <c r="E4729" s="353">
        <v>17.29</v>
      </c>
      <c r="F4729" s="77"/>
    </row>
    <row r="4730" spans="1:6" ht="13.5">
      <c r="A4730" s="353">
        <v>89939</v>
      </c>
      <c r="B4730" s="357" t="s">
        <v>4131</v>
      </c>
      <c r="C4730" s="357" t="s">
        <v>136</v>
      </c>
      <c r="D4730" s="357" t="s">
        <v>270</v>
      </c>
      <c r="E4730" s="353">
        <v>5.67</v>
      </c>
      <c r="F4730" s="77"/>
    </row>
    <row r="4731" spans="1:6" ht="13.5">
      <c r="A4731" s="353">
        <v>89940</v>
      </c>
      <c r="B4731" s="357" t="s">
        <v>4132</v>
      </c>
      <c r="C4731" s="357" t="s">
        <v>136</v>
      </c>
      <c r="D4731" s="357" t="s">
        <v>270</v>
      </c>
      <c r="E4731" s="353">
        <v>5.69</v>
      </c>
      <c r="F4731" s="77"/>
    </row>
    <row r="4732" spans="1:6" ht="13.5">
      <c r="A4732" s="353">
        <v>89941</v>
      </c>
      <c r="B4732" s="357" t="s">
        <v>4133</v>
      </c>
      <c r="C4732" s="357" t="s">
        <v>136</v>
      </c>
      <c r="D4732" s="357" t="s">
        <v>270</v>
      </c>
      <c r="E4732" s="353">
        <v>5.95</v>
      </c>
      <c r="F4732" s="77"/>
    </row>
    <row r="4733" spans="1:6" ht="13.5">
      <c r="A4733" s="353">
        <v>89942</v>
      </c>
      <c r="B4733" s="357" t="s">
        <v>4134</v>
      </c>
      <c r="C4733" s="357" t="s">
        <v>136</v>
      </c>
      <c r="D4733" s="357" t="s">
        <v>270</v>
      </c>
      <c r="E4733" s="353">
        <v>5.87</v>
      </c>
      <c r="F4733" s="77"/>
    </row>
    <row r="4734" spans="1:6" ht="13.5">
      <c r="A4734" s="353">
        <v>89943</v>
      </c>
      <c r="B4734" s="357" t="s">
        <v>4135</v>
      </c>
      <c r="C4734" s="357" t="s">
        <v>136</v>
      </c>
      <c r="D4734" s="357" t="s">
        <v>270</v>
      </c>
      <c r="E4734" s="353">
        <v>6.13</v>
      </c>
      <c r="F4734" s="77"/>
    </row>
    <row r="4735" spans="1:6" ht="13.5">
      <c r="A4735" s="353">
        <v>89944</v>
      </c>
      <c r="B4735" s="357" t="s">
        <v>4136</v>
      </c>
      <c r="C4735" s="357" t="s">
        <v>136</v>
      </c>
      <c r="D4735" s="357" t="s">
        <v>270</v>
      </c>
      <c r="E4735" s="353">
        <v>9.16</v>
      </c>
      <c r="F4735" s="77"/>
    </row>
    <row r="4736" spans="1:6" ht="13.5">
      <c r="A4736" s="353">
        <v>89947</v>
      </c>
      <c r="B4736" s="357" t="s">
        <v>4137</v>
      </c>
      <c r="C4736" s="357" t="s">
        <v>136</v>
      </c>
      <c r="D4736" s="357" t="s">
        <v>270</v>
      </c>
      <c r="E4736" s="353">
        <v>11.33</v>
      </c>
      <c r="F4736" s="77"/>
    </row>
    <row r="4737" spans="1:6" ht="13.5">
      <c r="A4737" s="353">
        <v>89948</v>
      </c>
      <c r="B4737" s="357" t="s">
        <v>4138</v>
      </c>
      <c r="C4737" s="357" t="s">
        <v>136</v>
      </c>
      <c r="D4737" s="357" t="s">
        <v>270</v>
      </c>
      <c r="E4737" s="353">
        <v>12.55</v>
      </c>
      <c r="F4737" s="77"/>
    </row>
    <row r="4738" spans="1:6" ht="13.5">
      <c r="A4738" s="353">
        <v>89949</v>
      </c>
      <c r="B4738" s="357" t="s">
        <v>4139</v>
      </c>
      <c r="C4738" s="357" t="s">
        <v>136</v>
      </c>
      <c r="D4738" s="357" t="s">
        <v>270</v>
      </c>
      <c r="E4738" s="353">
        <v>15.37</v>
      </c>
      <c r="F4738" s="77"/>
    </row>
    <row r="4739" spans="1:6" ht="13.5">
      <c r="A4739" s="353">
        <v>96520</v>
      </c>
      <c r="B4739" s="357" t="s">
        <v>4140</v>
      </c>
      <c r="C4739" s="357" t="s">
        <v>136</v>
      </c>
      <c r="D4739" s="357" t="s">
        <v>270</v>
      </c>
      <c r="E4739" s="353">
        <v>62.7</v>
      </c>
      <c r="F4739" s="77"/>
    </row>
    <row r="4740" spans="1:6" ht="13.5">
      <c r="A4740" s="353">
        <v>96521</v>
      </c>
      <c r="B4740" s="357" t="s">
        <v>4141</v>
      </c>
      <c r="C4740" s="357" t="s">
        <v>136</v>
      </c>
      <c r="D4740" s="357" t="s">
        <v>270</v>
      </c>
      <c r="E4740" s="353">
        <v>28.06</v>
      </c>
      <c r="F4740" s="77"/>
    </row>
    <row r="4741" spans="1:6" ht="13.5">
      <c r="A4741" s="353">
        <v>96522</v>
      </c>
      <c r="B4741" s="357" t="s">
        <v>4142</v>
      </c>
      <c r="C4741" s="357" t="s">
        <v>136</v>
      </c>
      <c r="D4741" s="357" t="s">
        <v>350</v>
      </c>
      <c r="E4741" s="353">
        <v>90.17</v>
      </c>
      <c r="F4741" s="77"/>
    </row>
    <row r="4742" spans="1:6" ht="13.5">
      <c r="A4742" s="353">
        <v>96523</v>
      </c>
      <c r="B4742" s="357" t="s">
        <v>4143</v>
      </c>
      <c r="C4742" s="357" t="s">
        <v>136</v>
      </c>
      <c r="D4742" s="357" t="s">
        <v>350</v>
      </c>
      <c r="E4742" s="353">
        <v>57.66</v>
      </c>
      <c r="F4742" s="77"/>
    </row>
    <row r="4743" spans="1:6" ht="13.5">
      <c r="A4743" s="353">
        <v>96524</v>
      </c>
      <c r="B4743" s="357" t="s">
        <v>4144</v>
      </c>
      <c r="C4743" s="357" t="s">
        <v>136</v>
      </c>
      <c r="D4743" s="357" t="s">
        <v>270</v>
      </c>
      <c r="E4743" s="353">
        <v>111.03</v>
      </c>
      <c r="F4743" s="77"/>
    </row>
    <row r="4744" spans="1:6" ht="13.5">
      <c r="A4744" s="353">
        <v>96525</v>
      </c>
      <c r="B4744" s="357" t="s">
        <v>4145</v>
      </c>
      <c r="C4744" s="357" t="s">
        <v>136</v>
      </c>
      <c r="D4744" s="357" t="s">
        <v>270</v>
      </c>
      <c r="E4744" s="353">
        <v>26.07</v>
      </c>
      <c r="F4744" s="77"/>
    </row>
    <row r="4745" spans="1:6" ht="13.5">
      <c r="A4745" s="353">
        <v>96526</v>
      </c>
      <c r="B4745" s="357" t="s">
        <v>4146</v>
      </c>
      <c r="C4745" s="357" t="s">
        <v>136</v>
      </c>
      <c r="D4745" s="357" t="s">
        <v>350</v>
      </c>
      <c r="E4745" s="353">
        <v>181.96</v>
      </c>
      <c r="F4745" s="77"/>
    </row>
    <row r="4746" spans="1:6" ht="13.5">
      <c r="A4746" s="353">
        <v>96527</v>
      </c>
      <c r="B4746" s="357" t="s">
        <v>4147</v>
      </c>
      <c r="C4746" s="357" t="s">
        <v>136</v>
      </c>
      <c r="D4746" s="357" t="s">
        <v>350</v>
      </c>
      <c r="E4746" s="353">
        <v>75.73</v>
      </c>
      <c r="F4746" s="77"/>
    </row>
    <row r="4747" spans="1:6" ht="13.5">
      <c r="A4747" s="353">
        <v>96528</v>
      </c>
      <c r="B4747" s="357" t="s">
        <v>4148</v>
      </c>
      <c r="C4747" s="357" t="s">
        <v>132</v>
      </c>
      <c r="D4747" s="357" t="s">
        <v>350</v>
      </c>
      <c r="E4747" s="353">
        <v>122.17</v>
      </c>
      <c r="F4747" s="77"/>
    </row>
    <row r="4748" spans="1:6" ht="13.5">
      <c r="A4748" s="353">
        <v>98116</v>
      </c>
      <c r="B4748" s="357" t="s">
        <v>5757</v>
      </c>
      <c r="C4748" s="357" t="s">
        <v>136</v>
      </c>
      <c r="D4748" s="357" t="s">
        <v>270</v>
      </c>
      <c r="E4748" s="353">
        <v>11.53</v>
      </c>
      <c r="F4748" s="77"/>
    </row>
    <row r="4749" spans="1:6" ht="13.5">
      <c r="A4749" s="353">
        <v>98117</v>
      </c>
      <c r="B4749" s="357" t="s">
        <v>5758</v>
      </c>
      <c r="C4749" s="357" t="s">
        <v>136</v>
      </c>
      <c r="D4749" s="357" t="s">
        <v>270</v>
      </c>
      <c r="E4749" s="353">
        <v>10.83</v>
      </c>
      <c r="F4749" s="77"/>
    </row>
    <row r="4750" spans="1:6" ht="13.5">
      <c r="A4750" s="353">
        <v>98118</v>
      </c>
      <c r="B4750" s="357" t="s">
        <v>5759</v>
      </c>
      <c r="C4750" s="357" t="s">
        <v>136</v>
      </c>
      <c r="D4750" s="357" t="s">
        <v>270</v>
      </c>
      <c r="E4750" s="353">
        <v>10.83</v>
      </c>
      <c r="F4750" s="77"/>
    </row>
    <row r="4751" spans="1:6" ht="13.5">
      <c r="A4751" s="353">
        <v>98119</v>
      </c>
      <c r="B4751" s="357" t="s">
        <v>5760</v>
      </c>
      <c r="C4751" s="357" t="s">
        <v>136</v>
      </c>
      <c r="D4751" s="357" t="s">
        <v>270</v>
      </c>
      <c r="E4751" s="353">
        <v>9.61</v>
      </c>
      <c r="F4751" s="77"/>
    </row>
    <row r="4752" spans="1:6" ht="13.5">
      <c r="A4752" s="353">
        <v>72915</v>
      </c>
      <c r="B4752" s="357" t="s">
        <v>4149</v>
      </c>
      <c r="C4752" s="357" t="s">
        <v>136</v>
      </c>
      <c r="D4752" s="357" t="s">
        <v>270</v>
      </c>
      <c r="E4752" s="353">
        <v>9.36</v>
      </c>
      <c r="F4752" s="77"/>
    </row>
    <row r="4753" spans="1:6" ht="13.5">
      <c r="A4753" s="353">
        <v>72917</v>
      </c>
      <c r="B4753" s="357" t="s">
        <v>4150</v>
      </c>
      <c r="C4753" s="357" t="s">
        <v>136</v>
      </c>
      <c r="D4753" s="357" t="s">
        <v>270</v>
      </c>
      <c r="E4753" s="353">
        <v>10.7</v>
      </c>
      <c r="F4753" s="77"/>
    </row>
    <row r="4754" spans="1:6" ht="13.5">
      <c r="A4754" s="353">
        <v>72918</v>
      </c>
      <c r="B4754" s="357" t="s">
        <v>4151</v>
      </c>
      <c r="C4754" s="357" t="s">
        <v>136</v>
      </c>
      <c r="D4754" s="357" t="s">
        <v>270</v>
      </c>
      <c r="E4754" s="353">
        <v>12.48</v>
      </c>
      <c r="F4754" s="77"/>
    </row>
    <row r="4755" spans="1:6" ht="13.5">
      <c r="A4755" s="353" t="s">
        <v>6899</v>
      </c>
      <c r="B4755" s="357" t="s">
        <v>4152</v>
      </c>
      <c r="C4755" s="357" t="s">
        <v>136</v>
      </c>
      <c r="D4755" s="357" t="s">
        <v>350</v>
      </c>
      <c r="E4755" s="353">
        <v>127</v>
      </c>
      <c r="F4755" s="77"/>
    </row>
    <row r="4756" spans="1:6" ht="13.5">
      <c r="A4756" s="353" t="s">
        <v>6900</v>
      </c>
      <c r="B4756" s="357" t="s">
        <v>4153</v>
      </c>
      <c r="C4756" s="357" t="s">
        <v>136</v>
      </c>
      <c r="D4756" s="357" t="s">
        <v>350</v>
      </c>
      <c r="E4756" s="353">
        <v>190.5</v>
      </c>
      <c r="F4756" s="77"/>
    </row>
    <row r="4757" spans="1:6" ht="13.5">
      <c r="A4757" s="353">
        <v>83343</v>
      </c>
      <c r="B4757" s="357" t="s">
        <v>4154</v>
      </c>
      <c r="C4757" s="357" t="s">
        <v>136</v>
      </c>
      <c r="D4757" s="357" t="s">
        <v>270</v>
      </c>
      <c r="E4757" s="353">
        <v>11.91</v>
      </c>
      <c r="F4757" s="77"/>
    </row>
    <row r="4758" spans="1:6" ht="13.5">
      <c r="A4758" s="353">
        <v>90082</v>
      </c>
      <c r="B4758" s="357" t="s">
        <v>6901</v>
      </c>
      <c r="C4758" s="357" t="s">
        <v>136</v>
      </c>
      <c r="D4758" s="357" t="s">
        <v>270</v>
      </c>
      <c r="E4758" s="353">
        <v>7.2</v>
      </c>
      <c r="F4758" s="77"/>
    </row>
    <row r="4759" spans="1:6" ht="13.5">
      <c r="A4759" s="353">
        <v>90084</v>
      </c>
      <c r="B4759" s="357" t="s">
        <v>4155</v>
      </c>
      <c r="C4759" s="357" t="s">
        <v>136</v>
      </c>
      <c r="D4759" s="357" t="s">
        <v>270</v>
      </c>
      <c r="E4759" s="353">
        <v>6.99</v>
      </c>
      <c r="F4759" s="77"/>
    </row>
    <row r="4760" spans="1:6" ht="13.5">
      <c r="A4760" s="353">
        <v>90085</v>
      </c>
      <c r="B4760" s="357" t="s">
        <v>4156</v>
      </c>
      <c r="C4760" s="357" t="s">
        <v>136</v>
      </c>
      <c r="D4760" s="357" t="s">
        <v>270</v>
      </c>
      <c r="E4760" s="353">
        <v>6.57</v>
      </c>
      <c r="F4760" s="77"/>
    </row>
    <row r="4761" spans="1:6" ht="13.5">
      <c r="A4761" s="353">
        <v>90086</v>
      </c>
      <c r="B4761" s="357" t="s">
        <v>4157</v>
      </c>
      <c r="C4761" s="357" t="s">
        <v>136</v>
      </c>
      <c r="D4761" s="357" t="s">
        <v>270</v>
      </c>
      <c r="E4761" s="353">
        <v>6.65</v>
      </c>
      <c r="F4761" s="77"/>
    </row>
    <row r="4762" spans="1:6" ht="13.5">
      <c r="A4762" s="353">
        <v>90087</v>
      </c>
      <c r="B4762" s="357" t="s">
        <v>4158</v>
      </c>
      <c r="C4762" s="357" t="s">
        <v>136</v>
      </c>
      <c r="D4762" s="357" t="s">
        <v>270</v>
      </c>
      <c r="E4762" s="353">
        <v>5.86</v>
      </c>
      <c r="F4762" s="77"/>
    </row>
    <row r="4763" spans="1:6" ht="13.5">
      <c r="A4763" s="353">
        <v>90088</v>
      </c>
      <c r="B4763" s="357" t="s">
        <v>4159</v>
      </c>
      <c r="C4763" s="357" t="s">
        <v>136</v>
      </c>
      <c r="D4763" s="357" t="s">
        <v>270</v>
      </c>
      <c r="E4763" s="353">
        <v>5.97</v>
      </c>
      <c r="F4763" s="77"/>
    </row>
    <row r="4764" spans="1:6" ht="13.5">
      <c r="A4764" s="353">
        <v>90090</v>
      </c>
      <c r="B4764" s="357" t="s">
        <v>4160</v>
      </c>
      <c r="C4764" s="357" t="s">
        <v>136</v>
      </c>
      <c r="D4764" s="357" t="s">
        <v>270</v>
      </c>
      <c r="E4764" s="353">
        <v>5.75</v>
      </c>
      <c r="F4764" s="77"/>
    </row>
    <row r="4765" spans="1:6" ht="13.5">
      <c r="A4765" s="353">
        <v>90091</v>
      </c>
      <c r="B4765" s="357" t="s">
        <v>6902</v>
      </c>
      <c r="C4765" s="357" t="s">
        <v>136</v>
      </c>
      <c r="D4765" s="357" t="s">
        <v>270</v>
      </c>
      <c r="E4765" s="353">
        <v>4.3</v>
      </c>
      <c r="F4765" s="77"/>
    </row>
    <row r="4766" spans="1:6" ht="13.5">
      <c r="A4766" s="353">
        <v>90092</v>
      </c>
      <c r="B4766" s="357" t="s">
        <v>4161</v>
      </c>
      <c r="C4766" s="357" t="s">
        <v>136</v>
      </c>
      <c r="D4766" s="357" t="s">
        <v>270</v>
      </c>
      <c r="E4766" s="353">
        <v>4.16</v>
      </c>
      <c r="F4766" s="77"/>
    </row>
    <row r="4767" spans="1:6" ht="13.5">
      <c r="A4767" s="353">
        <v>90093</v>
      </c>
      <c r="B4767" s="357" t="s">
        <v>4162</v>
      </c>
      <c r="C4767" s="357" t="s">
        <v>136</v>
      </c>
      <c r="D4767" s="357" t="s">
        <v>270</v>
      </c>
      <c r="E4767" s="353">
        <v>3.91</v>
      </c>
      <c r="F4767" s="77"/>
    </row>
    <row r="4768" spans="1:6" ht="13.5">
      <c r="A4768" s="353">
        <v>90094</v>
      </c>
      <c r="B4768" s="357" t="s">
        <v>4163</v>
      </c>
      <c r="C4768" s="357" t="s">
        <v>136</v>
      </c>
      <c r="D4768" s="357" t="s">
        <v>270</v>
      </c>
      <c r="E4768" s="353">
        <v>3.96</v>
      </c>
      <c r="F4768" s="77"/>
    </row>
    <row r="4769" spans="1:6" ht="13.5">
      <c r="A4769" s="353">
        <v>90095</v>
      </c>
      <c r="B4769" s="357" t="s">
        <v>4164</v>
      </c>
      <c r="C4769" s="357" t="s">
        <v>136</v>
      </c>
      <c r="D4769" s="357" t="s">
        <v>270</v>
      </c>
      <c r="E4769" s="353">
        <v>3.49</v>
      </c>
      <c r="F4769" s="77"/>
    </row>
    <row r="4770" spans="1:6" ht="13.5">
      <c r="A4770" s="353">
        <v>90096</v>
      </c>
      <c r="B4770" s="357" t="s">
        <v>4165</v>
      </c>
      <c r="C4770" s="357" t="s">
        <v>136</v>
      </c>
      <c r="D4770" s="357" t="s">
        <v>270</v>
      </c>
      <c r="E4770" s="353">
        <v>3.57</v>
      </c>
      <c r="F4770" s="77"/>
    </row>
    <row r="4771" spans="1:6" ht="13.5">
      <c r="A4771" s="353">
        <v>90098</v>
      </c>
      <c r="B4771" s="357" t="s">
        <v>4166</v>
      </c>
      <c r="C4771" s="357" t="s">
        <v>136</v>
      </c>
      <c r="D4771" s="357" t="s">
        <v>270</v>
      </c>
      <c r="E4771" s="353">
        <v>3.42</v>
      </c>
      <c r="F4771" s="77"/>
    </row>
    <row r="4772" spans="1:6" ht="13.5">
      <c r="A4772" s="353">
        <v>90099</v>
      </c>
      <c r="B4772" s="357" t="s">
        <v>4167</v>
      </c>
      <c r="C4772" s="357" t="s">
        <v>136</v>
      </c>
      <c r="D4772" s="357" t="s">
        <v>270</v>
      </c>
      <c r="E4772" s="353">
        <v>9.61</v>
      </c>
      <c r="F4772" s="77"/>
    </row>
    <row r="4773" spans="1:6" ht="13.5">
      <c r="A4773" s="353">
        <v>90100</v>
      </c>
      <c r="B4773" s="357" t="s">
        <v>4168</v>
      </c>
      <c r="C4773" s="357" t="s">
        <v>136</v>
      </c>
      <c r="D4773" s="357" t="s">
        <v>270</v>
      </c>
      <c r="E4773" s="353">
        <v>8.18</v>
      </c>
      <c r="F4773" s="77"/>
    </row>
    <row r="4774" spans="1:6" ht="13.5">
      <c r="A4774" s="353">
        <v>90101</v>
      </c>
      <c r="B4774" s="357" t="s">
        <v>4169</v>
      </c>
      <c r="C4774" s="357" t="s">
        <v>136</v>
      </c>
      <c r="D4774" s="357" t="s">
        <v>270</v>
      </c>
      <c r="E4774" s="353">
        <v>8.07</v>
      </c>
      <c r="F4774" s="77"/>
    </row>
    <row r="4775" spans="1:6" ht="13.5">
      <c r="A4775" s="353">
        <v>90102</v>
      </c>
      <c r="B4775" s="357" t="s">
        <v>4170</v>
      </c>
      <c r="C4775" s="357" t="s">
        <v>136</v>
      </c>
      <c r="D4775" s="357" t="s">
        <v>270</v>
      </c>
      <c r="E4775" s="353">
        <v>7.34</v>
      </c>
      <c r="F4775" s="77"/>
    </row>
    <row r="4776" spans="1:6" ht="13.5">
      <c r="A4776" s="353">
        <v>90105</v>
      </c>
      <c r="B4776" s="357" t="s">
        <v>4171</v>
      </c>
      <c r="C4776" s="357" t="s">
        <v>136</v>
      </c>
      <c r="D4776" s="357" t="s">
        <v>270</v>
      </c>
      <c r="E4776" s="353">
        <v>5.74</v>
      </c>
      <c r="F4776" s="77"/>
    </row>
    <row r="4777" spans="1:6" ht="13.5">
      <c r="A4777" s="353">
        <v>90106</v>
      </c>
      <c r="B4777" s="357" t="s">
        <v>4172</v>
      </c>
      <c r="C4777" s="357" t="s">
        <v>136</v>
      </c>
      <c r="D4777" s="357" t="s">
        <v>270</v>
      </c>
      <c r="E4777" s="353">
        <v>4.87</v>
      </c>
      <c r="F4777" s="77"/>
    </row>
    <row r="4778" spans="1:6" ht="13.5">
      <c r="A4778" s="353">
        <v>90107</v>
      </c>
      <c r="B4778" s="357" t="s">
        <v>5761</v>
      </c>
      <c r="C4778" s="357" t="s">
        <v>136</v>
      </c>
      <c r="D4778" s="357" t="s">
        <v>270</v>
      </c>
      <c r="E4778" s="353">
        <v>4.82</v>
      </c>
      <c r="F4778" s="77"/>
    </row>
    <row r="4779" spans="1:6" ht="13.5">
      <c r="A4779" s="353">
        <v>90108</v>
      </c>
      <c r="B4779" s="357" t="s">
        <v>4173</v>
      </c>
      <c r="C4779" s="357" t="s">
        <v>136</v>
      </c>
      <c r="D4779" s="357" t="s">
        <v>270</v>
      </c>
      <c r="E4779" s="353">
        <v>4.38</v>
      </c>
      <c r="F4779" s="77"/>
    </row>
    <row r="4780" spans="1:6" ht="13.5">
      <c r="A4780" s="353">
        <v>93358</v>
      </c>
      <c r="B4780" s="357" t="s">
        <v>5762</v>
      </c>
      <c r="C4780" s="357" t="s">
        <v>136</v>
      </c>
      <c r="D4780" s="357" t="s">
        <v>350</v>
      </c>
      <c r="E4780" s="353">
        <v>50.24</v>
      </c>
      <c r="F4780" s="77"/>
    </row>
    <row r="4781" spans="1:6" ht="13.5">
      <c r="A4781" s="353">
        <v>79482</v>
      </c>
      <c r="B4781" s="357" t="s">
        <v>4174</v>
      </c>
      <c r="C4781" s="357" t="s">
        <v>136</v>
      </c>
      <c r="D4781" s="357" t="s">
        <v>270</v>
      </c>
      <c r="E4781" s="353">
        <v>65.56</v>
      </c>
      <c r="F4781" s="77"/>
    </row>
    <row r="4782" spans="1:6" ht="13.5">
      <c r="A4782" s="353">
        <v>94304</v>
      </c>
      <c r="B4782" s="357" t="s">
        <v>4175</v>
      </c>
      <c r="C4782" s="357" t="s">
        <v>136</v>
      </c>
      <c r="D4782" s="357" t="s">
        <v>270</v>
      </c>
      <c r="E4782" s="353">
        <v>25.06</v>
      </c>
      <c r="F4782" s="77"/>
    </row>
    <row r="4783" spans="1:6" ht="13.5">
      <c r="A4783" s="353">
        <v>94305</v>
      </c>
      <c r="B4783" s="357" t="s">
        <v>4176</v>
      </c>
      <c r="C4783" s="357" t="s">
        <v>136</v>
      </c>
      <c r="D4783" s="357" t="s">
        <v>270</v>
      </c>
      <c r="E4783" s="353">
        <v>22.83</v>
      </c>
      <c r="F4783" s="77"/>
    </row>
    <row r="4784" spans="1:6" ht="13.5">
      <c r="A4784" s="353">
        <v>94306</v>
      </c>
      <c r="B4784" s="357" t="s">
        <v>4177</v>
      </c>
      <c r="C4784" s="357" t="s">
        <v>136</v>
      </c>
      <c r="D4784" s="357" t="s">
        <v>270</v>
      </c>
      <c r="E4784" s="353">
        <v>20.03</v>
      </c>
      <c r="F4784" s="77"/>
    </row>
    <row r="4785" spans="1:6" ht="13.5">
      <c r="A4785" s="353">
        <v>94307</v>
      </c>
      <c r="B4785" s="357" t="s">
        <v>4178</v>
      </c>
      <c r="C4785" s="357" t="s">
        <v>136</v>
      </c>
      <c r="D4785" s="357" t="s">
        <v>270</v>
      </c>
      <c r="E4785" s="353">
        <v>20.68</v>
      </c>
      <c r="F4785" s="77"/>
    </row>
    <row r="4786" spans="1:6" ht="13.5">
      <c r="A4786" s="353">
        <v>94308</v>
      </c>
      <c r="B4786" s="357" t="s">
        <v>4179</v>
      </c>
      <c r="C4786" s="357" t="s">
        <v>136</v>
      </c>
      <c r="D4786" s="357" t="s">
        <v>270</v>
      </c>
      <c r="E4786" s="353">
        <v>18.920000000000002</v>
      </c>
      <c r="F4786" s="77"/>
    </row>
    <row r="4787" spans="1:6" ht="13.5">
      <c r="A4787" s="353">
        <v>94309</v>
      </c>
      <c r="B4787" s="357" t="s">
        <v>4180</v>
      </c>
      <c r="C4787" s="357" t="s">
        <v>136</v>
      </c>
      <c r="D4787" s="357" t="s">
        <v>270</v>
      </c>
      <c r="E4787" s="353">
        <v>19.72</v>
      </c>
      <c r="F4787" s="77"/>
    </row>
    <row r="4788" spans="1:6" ht="13.5">
      <c r="A4788" s="353">
        <v>94310</v>
      </c>
      <c r="B4788" s="357" t="s">
        <v>4181</v>
      </c>
      <c r="C4788" s="357" t="s">
        <v>136</v>
      </c>
      <c r="D4788" s="357" t="s">
        <v>270</v>
      </c>
      <c r="E4788" s="353">
        <v>18.37</v>
      </c>
      <c r="F4788" s="77"/>
    </row>
    <row r="4789" spans="1:6" ht="13.5">
      <c r="A4789" s="353">
        <v>94315</v>
      </c>
      <c r="B4789" s="357" t="s">
        <v>4182</v>
      </c>
      <c r="C4789" s="357" t="s">
        <v>136</v>
      </c>
      <c r="D4789" s="357" t="s">
        <v>270</v>
      </c>
      <c r="E4789" s="353">
        <v>29.32</v>
      </c>
      <c r="F4789" s="77"/>
    </row>
    <row r="4790" spans="1:6" ht="13.5">
      <c r="A4790" s="353">
        <v>94316</v>
      </c>
      <c r="B4790" s="357" t="s">
        <v>4183</v>
      </c>
      <c r="C4790" s="357" t="s">
        <v>136</v>
      </c>
      <c r="D4790" s="357" t="s">
        <v>270</v>
      </c>
      <c r="E4790" s="353">
        <v>24.21</v>
      </c>
      <c r="F4790" s="77"/>
    </row>
    <row r="4791" spans="1:6" ht="13.5">
      <c r="A4791" s="353">
        <v>94317</v>
      </c>
      <c r="B4791" s="357" t="s">
        <v>4184</v>
      </c>
      <c r="C4791" s="357" t="s">
        <v>136</v>
      </c>
      <c r="D4791" s="357" t="s">
        <v>270</v>
      </c>
      <c r="E4791" s="353">
        <v>21.94</v>
      </c>
      <c r="F4791" s="77"/>
    </row>
    <row r="4792" spans="1:6" ht="13.5">
      <c r="A4792" s="353">
        <v>94318</v>
      </c>
      <c r="B4792" s="357" t="s">
        <v>4185</v>
      </c>
      <c r="C4792" s="357" t="s">
        <v>136</v>
      </c>
      <c r="D4792" s="357" t="s">
        <v>270</v>
      </c>
      <c r="E4792" s="353">
        <v>19.03</v>
      </c>
      <c r="F4792" s="77"/>
    </row>
    <row r="4793" spans="1:6" ht="13.5">
      <c r="A4793" s="353">
        <v>94319</v>
      </c>
      <c r="B4793" s="357" t="s">
        <v>4186</v>
      </c>
      <c r="C4793" s="357" t="s">
        <v>136</v>
      </c>
      <c r="D4793" s="357" t="s">
        <v>270</v>
      </c>
      <c r="E4793" s="353">
        <v>31.39</v>
      </c>
      <c r="F4793" s="77"/>
    </row>
    <row r="4794" spans="1:6" ht="13.5">
      <c r="A4794" s="353">
        <v>94327</v>
      </c>
      <c r="B4794" s="357" t="s">
        <v>4187</v>
      </c>
      <c r="C4794" s="357" t="s">
        <v>136</v>
      </c>
      <c r="D4794" s="357" t="s">
        <v>270</v>
      </c>
      <c r="E4794" s="353">
        <v>68.19</v>
      </c>
      <c r="F4794" s="77"/>
    </row>
    <row r="4795" spans="1:6" ht="13.5">
      <c r="A4795" s="353">
        <v>94328</v>
      </c>
      <c r="B4795" s="357" t="s">
        <v>4188</v>
      </c>
      <c r="C4795" s="357" t="s">
        <v>136</v>
      </c>
      <c r="D4795" s="357" t="s">
        <v>270</v>
      </c>
      <c r="E4795" s="353">
        <v>65.959999999999994</v>
      </c>
      <c r="F4795" s="77"/>
    </row>
    <row r="4796" spans="1:6" ht="13.5">
      <c r="A4796" s="353">
        <v>94329</v>
      </c>
      <c r="B4796" s="357" t="s">
        <v>4189</v>
      </c>
      <c r="C4796" s="357" t="s">
        <v>136</v>
      </c>
      <c r="D4796" s="357" t="s">
        <v>270</v>
      </c>
      <c r="E4796" s="353">
        <v>63.16</v>
      </c>
      <c r="F4796" s="77"/>
    </row>
    <row r="4797" spans="1:6" ht="13.5">
      <c r="A4797" s="353">
        <v>94330</v>
      </c>
      <c r="B4797" s="357" t="s">
        <v>4190</v>
      </c>
      <c r="C4797" s="357" t="s">
        <v>136</v>
      </c>
      <c r="D4797" s="357" t="s">
        <v>270</v>
      </c>
      <c r="E4797" s="353">
        <v>63.81</v>
      </c>
      <c r="F4797" s="77"/>
    </row>
    <row r="4798" spans="1:6" ht="13.5">
      <c r="A4798" s="353">
        <v>94331</v>
      </c>
      <c r="B4798" s="357" t="s">
        <v>4191</v>
      </c>
      <c r="C4798" s="357" t="s">
        <v>136</v>
      </c>
      <c r="D4798" s="357" t="s">
        <v>270</v>
      </c>
      <c r="E4798" s="353">
        <v>62.05</v>
      </c>
      <c r="F4798" s="77"/>
    </row>
    <row r="4799" spans="1:6" ht="13.5">
      <c r="A4799" s="353">
        <v>94332</v>
      </c>
      <c r="B4799" s="357" t="s">
        <v>4192</v>
      </c>
      <c r="C4799" s="357" t="s">
        <v>136</v>
      </c>
      <c r="D4799" s="357" t="s">
        <v>270</v>
      </c>
      <c r="E4799" s="353">
        <v>62.85</v>
      </c>
      <c r="F4799" s="77"/>
    </row>
    <row r="4800" spans="1:6" ht="13.5">
      <c r="A4800" s="353">
        <v>94333</v>
      </c>
      <c r="B4800" s="357" t="s">
        <v>4193</v>
      </c>
      <c r="C4800" s="357" t="s">
        <v>136</v>
      </c>
      <c r="D4800" s="357" t="s">
        <v>270</v>
      </c>
      <c r="E4800" s="353">
        <v>61.5</v>
      </c>
      <c r="F4800" s="77"/>
    </row>
    <row r="4801" spans="1:6" ht="13.5">
      <c r="A4801" s="353">
        <v>94338</v>
      </c>
      <c r="B4801" s="357" t="s">
        <v>4194</v>
      </c>
      <c r="C4801" s="357" t="s">
        <v>136</v>
      </c>
      <c r="D4801" s="357" t="s">
        <v>270</v>
      </c>
      <c r="E4801" s="353">
        <v>72.45</v>
      </c>
      <c r="F4801" s="77"/>
    </row>
    <row r="4802" spans="1:6" ht="13.5">
      <c r="A4802" s="353">
        <v>94339</v>
      </c>
      <c r="B4802" s="357" t="s">
        <v>4195</v>
      </c>
      <c r="C4802" s="357" t="s">
        <v>136</v>
      </c>
      <c r="D4802" s="357" t="s">
        <v>270</v>
      </c>
      <c r="E4802" s="353">
        <v>67.34</v>
      </c>
      <c r="F4802" s="77"/>
    </row>
    <row r="4803" spans="1:6" ht="13.5">
      <c r="A4803" s="353">
        <v>94340</v>
      </c>
      <c r="B4803" s="357" t="s">
        <v>4196</v>
      </c>
      <c r="C4803" s="357" t="s">
        <v>136</v>
      </c>
      <c r="D4803" s="357" t="s">
        <v>270</v>
      </c>
      <c r="E4803" s="353">
        <v>65.069999999999993</v>
      </c>
      <c r="F4803" s="77"/>
    </row>
    <row r="4804" spans="1:6" ht="13.5">
      <c r="A4804" s="353">
        <v>94341</v>
      </c>
      <c r="B4804" s="357" t="s">
        <v>4197</v>
      </c>
      <c r="C4804" s="357" t="s">
        <v>136</v>
      </c>
      <c r="D4804" s="357" t="s">
        <v>270</v>
      </c>
      <c r="E4804" s="353">
        <v>62.16</v>
      </c>
      <c r="F4804" s="77"/>
    </row>
    <row r="4805" spans="1:6" ht="13.5">
      <c r="A4805" s="353">
        <v>94342</v>
      </c>
      <c r="B4805" s="357" t="s">
        <v>4198</v>
      </c>
      <c r="C4805" s="357" t="s">
        <v>136</v>
      </c>
      <c r="D4805" s="357" t="s">
        <v>270</v>
      </c>
      <c r="E4805" s="353">
        <v>74.52</v>
      </c>
      <c r="F4805" s="77"/>
    </row>
    <row r="4806" spans="1:6" ht="13.5">
      <c r="A4806" s="353">
        <v>96385</v>
      </c>
      <c r="B4806" s="357" t="s">
        <v>4199</v>
      </c>
      <c r="C4806" s="357" t="s">
        <v>136</v>
      </c>
      <c r="D4806" s="357" t="s">
        <v>270</v>
      </c>
      <c r="E4806" s="353">
        <v>4.82</v>
      </c>
      <c r="F4806" s="77"/>
    </row>
    <row r="4807" spans="1:6" ht="13.5">
      <c r="A4807" s="353">
        <v>96386</v>
      </c>
      <c r="B4807" s="357" t="s">
        <v>4200</v>
      </c>
      <c r="C4807" s="357" t="s">
        <v>136</v>
      </c>
      <c r="D4807" s="357" t="s">
        <v>270</v>
      </c>
      <c r="E4807" s="353">
        <v>4.63</v>
      </c>
      <c r="F4807" s="77"/>
    </row>
    <row r="4808" spans="1:6" ht="13.5">
      <c r="A4808" s="353">
        <v>83346</v>
      </c>
      <c r="B4808" s="357" t="s">
        <v>4201</v>
      </c>
      <c r="C4808" s="357" t="s">
        <v>136</v>
      </c>
      <c r="D4808" s="357" t="s">
        <v>270</v>
      </c>
      <c r="E4808" s="353">
        <v>0.87</v>
      </c>
      <c r="F4808" s="77"/>
    </row>
    <row r="4809" spans="1:6" ht="13.5">
      <c r="A4809" s="353">
        <v>93360</v>
      </c>
      <c r="B4809" s="357" t="s">
        <v>6903</v>
      </c>
      <c r="C4809" s="357" t="s">
        <v>136</v>
      </c>
      <c r="D4809" s="357" t="s">
        <v>270</v>
      </c>
      <c r="E4809" s="353">
        <v>12.78</v>
      </c>
      <c r="F4809" s="77"/>
    </row>
    <row r="4810" spans="1:6" ht="13.5">
      <c r="A4810" s="353">
        <v>93361</v>
      </c>
      <c r="B4810" s="357" t="s">
        <v>6904</v>
      </c>
      <c r="C4810" s="357" t="s">
        <v>136</v>
      </c>
      <c r="D4810" s="357" t="s">
        <v>270</v>
      </c>
      <c r="E4810" s="353">
        <v>10.63</v>
      </c>
      <c r="F4810" s="77"/>
    </row>
    <row r="4811" spans="1:6" ht="13.5">
      <c r="A4811" s="353">
        <v>93362</v>
      </c>
      <c r="B4811" s="357" t="s">
        <v>6905</v>
      </c>
      <c r="C4811" s="357" t="s">
        <v>136</v>
      </c>
      <c r="D4811" s="357" t="s">
        <v>270</v>
      </c>
      <c r="E4811" s="353">
        <v>7.75</v>
      </c>
      <c r="F4811" s="77"/>
    </row>
    <row r="4812" spans="1:6" ht="13.5">
      <c r="A4812" s="353">
        <v>93363</v>
      </c>
      <c r="B4812" s="357" t="s">
        <v>6906</v>
      </c>
      <c r="C4812" s="357" t="s">
        <v>136</v>
      </c>
      <c r="D4812" s="357" t="s">
        <v>270</v>
      </c>
      <c r="E4812" s="353">
        <v>8.39</v>
      </c>
      <c r="F4812" s="77"/>
    </row>
    <row r="4813" spans="1:6" ht="13.5">
      <c r="A4813" s="353">
        <v>93364</v>
      </c>
      <c r="B4813" s="357" t="s">
        <v>4202</v>
      </c>
      <c r="C4813" s="357" t="s">
        <v>136</v>
      </c>
      <c r="D4813" s="357" t="s">
        <v>270</v>
      </c>
      <c r="E4813" s="353">
        <v>6.64</v>
      </c>
      <c r="F4813" s="77"/>
    </row>
    <row r="4814" spans="1:6" ht="13.5">
      <c r="A4814" s="353">
        <v>93365</v>
      </c>
      <c r="B4814" s="357" t="s">
        <v>6907</v>
      </c>
      <c r="C4814" s="357" t="s">
        <v>136</v>
      </c>
      <c r="D4814" s="357" t="s">
        <v>270</v>
      </c>
      <c r="E4814" s="353">
        <v>7.39</v>
      </c>
      <c r="F4814" s="77"/>
    </row>
    <row r="4815" spans="1:6" ht="13.5">
      <c r="A4815" s="353">
        <v>93366</v>
      </c>
      <c r="B4815" s="357" t="s">
        <v>6908</v>
      </c>
      <c r="C4815" s="357" t="s">
        <v>136</v>
      </c>
      <c r="D4815" s="357" t="s">
        <v>270</v>
      </c>
      <c r="E4815" s="353">
        <v>6.1</v>
      </c>
      <c r="F4815" s="77"/>
    </row>
    <row r="4816" spans="1:6" ht="13.5">
      <c r="A4816" s="353">
        <v>93367</v>
      </c>
      <c r="B4816" s="357" t="s">
        <v>6909</v>
      </c>
      <c r="C4816" s="357" t="s">
        <v>136</v>
      </c>
      <c r="D4816" s="357" t="s">
        <v>270</v>
      </c>
      <c r="E4816" s="353">
        <v>11.92</v>
      </c>
      <c r="F4816" s="77"/>
    </row>
    <row r="4817" spans="1:6" ht="13.5">
      <c r="A4817" s="353">
        <v>93368</v>
      </c>
      <c r="B4817" s="357" t="s">
        <v>6910</v>
      </c>
      <c r="C4817" s="357" t="s">
        <v>136</v>
      </c>
      <c r="D4817" s="357" t="s">
        <v>270</v>
      </c>
      <c r="E4817" s="353">
        <v>9.6999999999999993</v>
      </c>
      <c r="F4817" s="77"/>
    </row>
    <row r="4818" spans="1:6" ht="13.5">
      <c r="A4818" s="353">
        <v>93369</v>
      </c>
      <c r="B4818" s="357" t="s">
        <v>4203</v>
      </c>
      <c r="C4818" s="357" t="s">
        <v>136</v>
      </c>
      <c r="D4818" s="357" t="s">
        <v>270</v>
      </c>
      <c r="E4818" s="353">
        <v>6.91</v>
      </c>
      <c r="F4818" s="77"/>
    </row>
    <row r="4819" spans="1:6" ht="13.5">
      <c r="A4819" s="353">
        <v>93370</v>
      </c>
      <c r="B4819" s="357" t="s">
        <v>6911</v>
      </c>
      <c r="C4819" s="357" t="s">
        <v>136</v>
      </c>
      <c r="D4819" s="357" t="s">
        <v>270</v>
      </c>
      <c r="E4819" s="353">
        <v>7.56</v>
      </c>
      <c r="F4819" s="77"/>
    </row>
    <row r="4820" spans="1:6" ht="13.5">
      <c r="A4820" s="353">
        <v>93371</v>
      </c>
      <c r="B4820" s="357" t="s">
        <v>4204</v>
      </c>
      <c r="C4820" s="357" t="s">
        <v>136</v>
      </c>
      <c r="D4820" s="357" t="s">
        <v>270</v>
      </c>
      <c r="E4820" s="353">
        <v>5.8</v>
      </c>
      <c r="F4820" s="77"/>
    </row>
    <row r="4821" spans="1:6" ht="13.5">
      <c r="A4821" s="353">
        <v>93372</v>
      </c>
      <c r="B4821" s="357" t="s">
        <v>6912</v>
      </c>
      <c r="C4821" s="357" t="s">
        <v>136</v>
      </c>
      <c r="D4821" s="357" t="s">
        <v>270</v>
      </c>
      <c r="E4821" s="353">
        <v>6.59</v>
      </c>
      <c r="F4821" s="77"/>
    </row>
    <row r="4822" spans="1:6" ht="13.5">
      <c r="A4822" s="353">
        <v>93373</v>
      </c>
      <c r="B4822" s="357" t="s">
        <v>4205</v>
      </c>
      <c r="C4822" s="357" t="s">
        <v>136</v>
      </c>
      <c r="D4822" s="357" t="s">
        <v>270</v>
      </c>
      <c r="E4822" s="353">
        <v>5.26</v>
      </c>
      <c r="F4822" s="77"/>
    </row>
    <row r="4823" spans="1:6" ht="13.5">
      <c r="A4823" s="353">
        <v>93374</v>
      </c>
      <c r="B4823" s="357" t="s">
        <v>4206</v>
      </c>
      <c r="C4823" s="357" t="s">
        <v>136</v>
      </c>
      <c r="D4823" s="357" t="s">
        <v>270</v>
      </c>
      <c r="E4823" s="353">
        <v>14.96</v>
      </c>
      <c r="F4823" s="77"/>
    </row>
    <row r="4824" spans="1:6" ht="13.5">
      <c r="A4824" s="353">
        <v>93375</v>
      </c>
      <c r="B4824" s="357" t="s">
        <v>6913</v>
      </c>
      <c r="C4824" s="357" t="s">
        <v>136</v>
      </c>
      <c r="D4824" s="357" t="s">
        <v>270</v>
      </c>
      <c r="E4824" s="353">
        <v>11.51</v>
      </c>
      <c r="F4824" s="77"/>
    </row>
    <row r="4825" spans="1:6" ht="13.5">
      <c r="A4825" s="353">
        <v>93376</v>
      </c>
      <c r="B4825" s="357" t="s">
        <v>6914</v>
      </c>
      <c r="C4825" s="357" t="s">
        <v>136</v>
      </c>
      <c r="D4825" s="357" t="s">
        <v>270</v>
      </c>
      <c r="E4825" s="353">
        <v>9.41</v>
      </c>
      <c r="F4825" s="77"/>
    </row>
    <row r="4826" spans="1:6" ht="13.5">
      <c r="A4826" s="353">
        <v>93377</v>
      </c>
      <c r="B4826" s="357" t="s">
        <v>4207</v>
      </c>
      <c r="C4826" s="357" t="s">
        <v>136</v>
      </c>
      <c r="D4826" s="357" t="s">
        <v>270</v>
      </c>
      <c r="E4826" s="353">
        <v>6.34</v>
      </c>
      <c r="F4826" s="77"/>
    </row>
    <row r="4827" spans="1:6" ht="13.5">
      <c r="A4827" s="353">
        <v>93378</v>
      </c>
      <c r="B4827" s="357" t="s">
        <v>6915</v>
      </c>
      <c r="C4827" s="357" t="s">
        <v>136</v>
      </c>
      <c r="D4827" s="357" t="s">
        <v>270</v>
      </c>
      <c r="E4827" s="353">
        <v>13.94</v>
      </c>
      <c r="F4827" s="77"/>
    </row>
    <row r="4828" spans="1:6" ht="13.5">
      <c r="A4828" s="353">
        <v>93379</v>
      </c>
      <c r="B4828" s="357" t="s">
        <v>6916</v>
      </c>
      <c r="C4828" s="357" t="s">
        <v>136</v>
      </c>
      <c r="D4828" s="357" t="s">
        <v>270</v>
      </c>
      <c r="E4828" s="353">
        <v>10.74</v>
      </c>
      <c r="F4828" s="77"/>
    </row>
    <row r="4829" spans="1:6" ht="13.5">
      <c r="A4829" s="353">
        <v>93380</v>
      </c>
      <c r="B4829" s="357" t="s">
        <v>6917</v>
      </c>
      <c r="C4829" s="357" t="s">
        <v>136</v>
      </c>
      <c r="D4829" s="357" t="s">
        <v>270</v>
      </c>
      <c r="E4829" s="353">
        <v>8.8000000000000007</v>
      </c>
      <c r="F4829" s="77"/>
    </row>
    <row r="4830" spans="1:6" ht="13.5">
      <c r="A4830" s="353">
        <v>93381</v>
      </c>
      <c r="B4830" s="357" t="s">
        <v>4208</v>
      </c>
      <c r="C4830" s="357" t="s">
        <v>136</v>
      </c>
      <c r="D4830" s="357" t="s">
        <v>270</v>
      </c>
      <c r="E4830" s="353">
        <v>5.9</v>
      </c>
      <c r="F4830" s="77"/>
    </row>
    <row r="4831" spans="1:6" ht="13.5">
      <c r="A4831" s="353">
        <v>93382</v>
      </c>
      <c r="B4831" s="357" t="s">
        <v>4209</v>
      </c>
      <c r="C4831" s="357" t="s">
        <v>136</v>
      </c>
      <c r="D4831" s="357" t="s">
        <v>270</v>
      </c>
      <c r="E4831" s="353">
        <v>18.27</v>
      </c>
      <c r="F4831" s="77"/>
    </row>
    <row r="4832" spans="1:6" ht="13.5">
      <c r="A4832" s="353">
        <v>96995</v>
      </c>
      <c r="B4832" s="357" t="s">
        <v>4210</v>
      </c>
      <c r="C4832" s="357" t="s">
        <v>136</v>
      </c>
      <c r="D4832" s="357" t="s">
        <v>350</v>
      </c>
      <c r="E4832" s="353">
        <v>30.46</v>
      </c>
      <c r="F4832" s="77"/>
    </row>
    <row r="4833" spans="1:6" ht="13.5">
      <c r="A4833" s="353">
        <v>72838</v>
      </c>
      <c r="B4833" s="357" t="s">
        <v>4211</v>
      </c>
      <c r="C4833" s="357" t="s">
        <v>142</v>
      </c>
      <c r="D4833" s="357" t="s">
        <v>270</v>
      </c>
      <c r="E4833" s="353">
        <v>0.86</v>
      </c>
      <c r="F4833" s="77"/>
    </row>
    <row r="4834" spans="1:6" ht="13.5">
      <c r="A4834" s="353">
        <v>72839</v>
      </c>
      <c r="B4834" s="357" t="s">
        <v>4212</v>
      </c>
      <c r="C4834" s="357" t="s">
        <v>142</v>
      </c>
      <c r="D4834" s="357" t="s">
        <v>270</v>
      </c>
      <c r="E4834" s="353">
        <v>0.69</v>
      </c>
      <c r="F4834" s="77"/>
    </row>
    <row r="4835" spans="1:6" ht="13.5">
      <c r="A4835" s="353">
        <v>72840</v>
      </c>
      <c r="B4835" s="357" t="s">
        <v>4213</v>
      </c>
      <c r="C4835" s="357" t="s">
        <v>142</v>
      </c>
      <c r="D4835" s="357" t="s">
        <v>270</v>
      </c>
      <c r="E4835" s="353">
        <v>0.56999999999999995</v>
      </c>
      <c r="F4835" s="77"/>
    </row>
    <row r="4836" spans="1:6" ht="13.5">
      <c r="A4836" s="353">
        <v>72844</v>
      </c>
      <c r="B4836" s="357" t="s">
        <v>4214</v>
      </c>
      <c r="C4836" s="357" t="s">
        <v>137</v>
      </c>
      <c r="D4836" s="357" t="s">
        <v>270</v>
      </c>
      <c r="E4836" s="353">
        <v>0.76</v>
      </c>
      <c r="F4836" s="77"/>
    </row>
    <row r="4837" spans="1:6" ht="13.5">
      <c r="A4837" s="353">
        <v>72845</v>
      </c>
      <c r="B4837" s="357" t="s">
        <v>4215</v>
      </c>
      <c r="C4837" s="357" t="s">
        <v>137</v>
      </c>
      <c r="D4837" s="357" t="s">
        <v>270</v>
      </c>
      <c r="E4837" s="353">
        <v>4.5599999999999996</v>
      </c>
      <c r="F4837" s="77"/>
    </row>
    <row r="4838" spans="1:6" ht="13.5">
      <c r="A4838" s="353">
        <v>72846</v>
      </c>
      <c r="B4838" s="357" t="s">
        <v>4216</v>
      </c>
      <c r="C4838" s="357" t="s">
        <v>137</v>
      </c>
      <c r="D4838" s="357" t="s">
        <v>270</v>
      </c>
      <c r="E4838" s="353">
        <v>3.77</v>
      </c>
      <c r="F4838" s="77"/>
    </row>
    <row r="4839" spans="1:6" ht="13.5">
      <c r="A4839" s="353">
        <v>72847</v>
      </c>
      <c r="B4839" s="357" t="s">
        <v>4217</v>
      </c>
      <c r="C4839" s="357" t="s">
        <v>137</v>
      </c>
      <c r="D4839" s="357" t="s">
        <v>270</v>
      </c>
      <c r="E4839" s="353">
        <v>8.1199999999999992</v>
      </c>
      <c r="F4839" s="77"/>
    </row>
    <row r="4840" spans="1:6" ht="13.5">
      <c r="A4840" s="353">
        <v>72848</v>
      </c>
      <c r="B4840" s="357" t="s">
        <v>4218</v>
      </c>
      <c r="C4840" s="357" t="s">
        <v>137</v>
      </c>
      <c r="D4840" s="357" t="s">
        <v>270</v>
      </c>
      <c r="E4840" s="353">
        <v>2.0299999999999998</v>
      </c>
      <c r="F4840" s="77"/>
    </row>
    <row r="4841" spans="1:6" ht="13.5">
      <c r="A4841" s="353">
        <v>72849</v>
      </c>
      <c r="B4841" s="357" t="s">
        <v>4219</v>
      </c>
      <c r="C4841" s="357" t="s">
        <v>137</v>
      </c>
      <c r="D4841" s="357" t="s">
        <v>270</v>
      </c>
      <c r="E4841" s="353">
        <v>2.6</v>
      </c>
      <c r="F4841" s="77"/>
    </row>
    <row r="4842" spans="1:6" ht="13.5">
      <c r="A4842" s="353">
        <v>72850</v>
      </c>
      <c r="B4842" s="357" t="s">
        <v>4220</v>
      </c>
      <c r="C4842" s="357" t="s">
        <v>137</v>
      </c>
      <c r="D4842" s="357" t="s">
        <v>270</v>
      </c>
      <c r="E4842" s="353">
        <v>10.85</v>
      </c>
      <c r="F4842" s="77"/>
    </row>
    <row r="4843" spans="1:6" ht="13.5">
      <c r="A4843" s="353">
        <v>72882</v>
      </c>
      <c r="B4843" s="357" t="s">
        <v>4211</v>
      </c>
      <c r="C4843" s="357" t="s">
        <v>143</v>
      </c>
      <c r="D4843" s="357" t="s">
        <v>270</v>
      </c>
      <c r="E4843" s="353">
        <v>1.28</v>
      </c>
      <c r="F4843" s="77"/>
    </row>
    <row r="4844" spans="1:6" ht="13.5">
      <c r="A4844" s="353">
        <v>72883</v>
      </c>
      <c r="B4844" s="357" t="s">
        <v>4212</v>
      </c>
      <c r="C4844" s="357" t="s">
        <v>143</v>
      </c>
      <c r="D4844" s="357" t="s">
        <v>270</v>
      </c>
      <c r="E4844" s="353">
        <v>1.03</v>
      </c>
      <c r="F4844" s="77"/>
    </row>
    <row r="4845" spans="1:6" ht="13.5">
      <c r="A4845" s="353">
        <v>72884</v>
      </c>
      <c r="B4845" s="357" t="s">
        <v>4213</v>
      </c>
      <c r="C4845" s="357" t="s">
        <v>143</v>
      </c>
      <c r="D4845" s="357" t="s">
        <v>270</v>
      </c>
      <c r="E4845" s="353">
        <v>0.86</v>
      </c>
      <c r="F4845" s="77"/>
    </row>
    <row r="4846" spans="1:6" ht="13.5">
      <c r="A4846" s="353">
        <v>72888</v>
      </c>
      <c r="B4846" s="357" t="s">
        <v>4214</v>
      </c>
      <c r="C4846" s="357" t="s">
        <v>136</v>
      </c>
      <c r="D4846" s="357" t="s">
        <v>270</v>
      </c>
      <c r="E4846" s="353">
        <v>1.1299999999999999</v>
      </c>
      <c r="F4846" s="77"/>
    </row>
    <row r="4847" spans="1:6" ht="13.5">
      <c r="A4847" s="353">
        <v>72890</v>
      </c>
      <c r="B4847" s="357" t="s">
        <v>4221</v>
      </c>
      <c r="C4847" s="357" t="s">
        <v>136</v>
      </c>
      <c r="D4847" s="357" t="s">
        <v>270</v>
      </c>
      <c r="E4847" s="353">
        <v>6.85</v>
      </c>
      <c r="F4847" s="77"/>
    </row>
    <row r="4848" spans="1:6" ht="13.5">
      <c r="A4848" s="353">
        <v>72891</v>
      </c>
      <c r="B4848" s="357" t="s">
        <v>4222</v>
      </c>
      <c r="C4848" s="357" t="s">
        <v>136</v>
      </c>
      <c r="D4848" s="357" t="s">
        <v>270</v>
      </c>
      <c r="E4848" s="353">
        <v>5.65</v>
      </c>
      <c r="F4848" s="77"/>
    </row>
    <row r="4849" spans="1:6" ht="13.5">
      <c r="A4849" s="353">
        <v>72892</v>
      </c>
      <c r="B4849" s="357" t="s">
        <v>4223</v>
      </c>
      <c r="C4849" s="357" t="s">
        <v>136</v>
      </c>
      <c r="D4849" s="357" t="s">
        <v>270</v>
      </c>
      <c r="E4849" s="353">
        <v>12.19</v>
      </c>
      <c r="F4849" s="77"/>
    </row>
    <row r="4850" spans="1:6" ht="13.5">
      <c r="A4850" s="353">
        <v>72893</v>
      </c>
      <c r="B4850" s="357" t="s">
        <v>4224</v>
      </c>
      <c r="C4850" s="357" t="s">
        <v>136</v>
      </c>
      <c r="D4850" s="357" t="s">
        <v>270</v>
      </c>
      <c r="E4850" s="353">
        <v>3.03</v>
      </c>
      <c r="F4850" s="77"/>
    </row>
    <row r="4851" spans="1:6" ht="13.5">
      <c r="A4851" s="353">
        <v>72894</v>
      </c>
      <c r="B4851" s="357" t="s">
        <v>4225</v>
      </c>
      <c r="C4851" s="357" t="s">
        <v>136</v>
      </c>
      <c r="D4851" s="357" t="s">
        <v>270</v>
      </c>
      <c r="E4851" s="353">
        <v>3.9</v>
      </c>
      <c r="F4851" s="77"/>
    </row>
    <row r="4852" spans="1:6" ht="13.5">
      <c r="A4852" s="353">
        <v>72895</v>
      </c>
      <c r="B4852" s="357" t="s">
        <v>4226</v>
      </c>
      <c r="C4852" s="357" t="s">
        <v>136</v>
      </c>
      <c r="D4852" s="357" t="s">
        <v>270</v>
      </c>
      <c r="E4852" s="353">
        <v>20.56</v>
      </c>
      <c r="F4852" s="77"/>
    </row>
    <row r="4853" spans="1:6" ht="13.5">
      <c r="A4853" s="353">
        <v>72897</v>
      </c>
      <c r="B4853" s="357" t="s">
        <v>4227</v>
      </c>
      <c r="C4853" s="357" t="s">
        <v>136</v>
      </c>
      <c r="D4853" s="357" t="s">
        <v>270</v>
      </c>
      <c r="E4853" s="353">
        <v>16.09</v>
      </c>
      <c r="F4853" s="77"/>
    </row>
    <row r="4854" spans="1:6" ht="13.5">
      <c r="A4854" s="353">
        <v>72898</v>
      </c>
      <c r="B4854" s="357" t="s">
        <v>36</v>
      </c>
      <c r="C4854" s="357" t="s">
        <v>136</v>
      </c>
      <c r="D4854" s="357" t="s">
        <v>270</v>
      </c>
      <c r="E4854" s="353">
        <v>3.63</v>
      </c>
      <c r="F4854" s="77"/>
    </row>
    <row r="4855" spans="1:6" ht="13.5">
      <c r="A4855" s="353">
        <v>72899</v>
      </c>
      <c r="B4855" s="357" t="s">
        <v>4228</v>
      </c>
      <c r="C4855" s="357" t="s">
        <v>136</v>
      </c>
      <c r="D4855" s="357" t="s">
        <v>270</v>
      </c>
      <c r="E4855" s="353">
        <v>5.31</v>
      </c>
      <c r="F4855" s="77"/>
    </row>
    <row r="4856" spans="1:6" ht="13.5">
      <c r="A4856" s="353">
        <v>72900</v>
      </c>
      <c r="B4856" s="357" t="s">
        <v>4229</v>
      </c>
      <c r="C4856" s="357" t="s">
        <v>136</v>
      </c>
      <c r="D4856" s="357" t="s">
        <v>270</v>
      </c>
      <c r="E4856" s="353">
        <v>5.85</v>
      </c>
      <c r="F4856" s="77"/>
    </row>
    <row r="4857" spans="1:6" ht="13.5">
      <c r="A4857" s="353" t="s">
        <v>6918</v>
      </c>
      <c r="B4857" s="357" t="s">
        <v>4230</v>
      </c>
      <c r="C4857" s="357" t="s">
        <v>136</v>
      </c>
      <c r="D4857" s="357" t="s">
        <v>270</v>
      </c>
      <c r="E4857" s="353">
        <v>1.59</v>
      </c>
      <c r="F4857" s="77"/>
    </row>
    <row r="4858" spans="1:6" ht="13.5">
      <c r="A4858" s="353">
        <v>83356</v>
      </c>
      <c r="B4858" s="357" t="s">
        <v>4231</v>
      </c>
      <c r="C4858" s="357" t="s">
        <v>143</v>
      </c>
      <c r="D4858" s="357" t="s">
        <v>270</v>
      </c>
      <c r="E4858" s="353">
        <v>0.77</v>
      </c>
      <c r="F4858" s="77"/>
    </row>
    <row r="4859" spans="1:6" ht="13.5">
      <c r="A4859" s="353">
        <v>83358</v>
      </c>
      <c r="B4859" s="357" t="s">
        <v>4232</v>
      </c>
      <c r="C4859" s="357" t="s">
        <v>143</v>
      </c>
      <c r="D4859" s="357" t="s">
        <v>270</v>
      </c>
      <c r="E4859" s="353">
        <v>1.6</v>
      </c>
      <c r="F4859" s="77"/>
    </row>
    <row r="4860" spans="1:6" ht="13.5">
      <c r="A4860" s="353">
        <v>95303</v>
      </c>
      <c r="B4860" s="357" t="s">
        <v>4233</v>
      </c>
      <c r="C4860" s="357" t="s">
        <v>143</v>
      </c>
      <c r="D4860" s="357" t="s">
        <v>270</v>
      </c>
      <c r="E4860" s="353">
        <v>0.99</v>
      </c>
      <c r="F4860" s="77"/>
    </row>
    <row r="4861" spans="1:6" ht="13.5">
      <c r="A4861" s="353">
        <v>97912</v>
      </c>
      <c r="B4861" s="357" t="s">
        <v>5657</v>
      </c>
      <c r="C4861" s="357" t="s">
        <v>143</v>
      </c>
      <c r="D4861" s="357" t="s">
        <v>270</v>
      </c>
      <c r="E4861" s="353">
        <v>2.11</v>
      </c>
      <c r="F4861" s="77"/>
    </row>
    <row r="4862" spans="1:6" ht="13.5">
      <c r="A4862" s="353">
        <v>97913</v>
      </c>
      <c r="B4862" s="357" t="s">
        <v>5658</v>
      </c>
      <c r="C4862" s="357" t="s">
        <v>143</v>
      </c>
      <c r="D4862" s="357" t="s">
        <v>270</v>
      </c>
      <c r="E4862" s="353">
        <v>1.61</v>
      </c>
      <c r="F4862" s="77"/>
    </row>
    <row r="4863" spans="1:6" ht="13.5">
      <c r="A4863" s="353">
        <v>97914</v>
      </c>
      <c r="B4863" s="357" t="s">
        <v>5659</v>
      </c>
      <c r="C4863" s="357" t="s">
        <v>143</v>
      </c>
      <c r="D4863" s="357" t="s">
        <v>270</v>
      </c>
      <c r="E4863" s="353">
        <v>1.51</v>
      </c>
      <c r="F4863" s="77"/>
    </row>
    <row r="4864" spans="1:6" ht="13.5">
      <c r="A4864" s="353">
        <v>97915</v>
      </c>
      <c r="B4864" s="357" t="s">
        <v>5660</v>
      </c>
      <c r="C4864" s="357" t="s">
        <v>143</v>
      </c>
      <c r="D4864" s="357" t="s">
        <v>270</v>
      </c>
      <c r="E4864" s="353">
        <v>1.08</v>
      </c>
      <c r="F4864" s="77"/>
    </row>
    <row r="4865" spans="1:6" ht="13.5">
      <c r="A4865" s="353">
        <v>97916</v>
      </c>
      <c r="B4865" s="357" t="s">
        <v>5661</v>
      </c>
      <c r="C4865" s="357" t="s">
        <v>142</v>
      </c>
      <c r="D4865" s="357" t="s">
        <v>270</v>
      </c>
      <c r="E4865" s="353">
        <v>1.4</v>
      </c>
      <c r="F4865" s="77"/>
    </row>
    <row r="4866" spans="1:6" ht="13.5">
      <c r="A4866" s="353">
        <v>97917</v>
      </c>
      <c r="B4866" s="357" t="s">
        <v>5662</v>
      </c>
      <c r="C4866" s="357" t="s">
        <v>142</v>
      </c>
      <c r="D4866" s="357" t="s">
        <v>270</v>
      </c>
      <c r="E4866" s="353">
        <v>1.08</v>
      </c>
      <c r="F4866" s="77"/>
    </row>
    <row r="4867" spans="1:6" ht="13.5">
      <c r="A4867" s="353">
        <v>97918</v>
      </c>
      <c r="B4867" s="357" t="s">
        <v>5663</v>
      </c>
      <c r="C4867" s="357" t="s">
        <v>142</v>
      </c>
      <c r="D4867" s="357" t="s">
        <v>270</v>
      </c>
      <c r="E4867" s="353">
        <v>1</v>
      </c>
      <c r="F4867" s="77"/>
    </row>
    <row r="4868" spans="1:6" ht="13.5">
      <c r="A4868" s="353">
        <v>97919</v>
      </c>
      <c r="B4868" s="357" t="s">
        <v>5664</v>
      </c>
      <c r="C4868" s="357" t="s">
        <v>142</v>
      </c>
      <c r="D4868" s="357" t="s">
        <v>270</v>
      </c>
      <c r="E4868" s="353">
        <v>0.71</v>
      </c>
      <c r="F4868" s="77"/>
    </row>
    <row r="4869" spans="1:6" ht="13.5">
      <c r="A4869" s="353">
        <v>94097</v>
      </c>
      <c r="B4869" s="357" t="s">
        <v>4234</v>
      </c>
      <c r="C4869" s="357" t="s">
        <v>132</v>
      </c>
      <c r="D4869" s="357" t="s">
        <v>270</v>
      </c>
      <c r="E4869" s="353">
        <v>3.72</v>
      </c>
      <c r="F4869" s="77"/>
    </row>
    <row r="4870" spans="1:6" ht="13.5">
      <c r="A4870" s="353">
        <v>94098</v>
      </c>
      <c r="B4870" s="357" t="s">
        <v>4235</v>
      </c>
      <c r="C4870" s="357" t="s">
        <v>132</v>
      </c>
      <c r="D4870" s="357" t="s">
        <v>270</v>
      </c>
      <c r="E4870" s="353">
        <v>4.25</v>
      </c>
      <c r="F4870" s="77"/>
    </row>
    <row r="4871" spans="1:6" ht="13.5">
      <c r="A4871" s="353">
        <v>94099</v>
      </c>
      <c r="B4871" s="357" t="s">
        <v>4236</v>
      </c>
      <c r="C4871" s="357" t="s">
        <v>132</v>
      </c>
      <c r="D4871" s="357" t="s">
        <v>270</v>
      </c>
      <c r="E4871" s="353">
        <v>1.87</v>
      </c>
      <c r="F4871" s="77"/>
    </row>
    <row r="4872" spans="1:6" ht="13.5">
      <c r="A4872" s="353">
        <v>94100</v>
      </c>
      <c r="B4872" s="357" t="s">
        <v>4237</v>
      </c>
      <c r="C4872" s="357" t="s">
        <v>132</v>
      </c>
      <c r="D4872" s="357" t="s">
        <v>270</v>
      </c>
      <c r="E4872" s="353">
        <v>2.39</v>
      </c>
      <c r="F4872" s="77"/>
    </row>
    <row r="4873" spans="1:6" ht="13.5">
      <c r="A4873" s="353">
        <v>94102</v>
      </c>
      <c r="B4873" s="357" t="s">
        <v>4238</v>
      </c>
      <c r="C4873" s="357" t="s">
        <v>136</v>
      </c>
      <c r="D4873" s="357" t="s">
        <v>270</v>
      </c>
      <c r="E4873" s="353">
        <v>148.07</v>
      </c>
      <c r="F4873" s="77"/>
    </row>
    <row r="4874" spans="1:6" ht="13.5">
      <c r="A4874" s="353">
        <v>94103</v>
      </c>
      <c r="B4874" s="357" t="s">
        <v>4239</v>
      </c>
      <c r="C4874" s="357" t="s">
        <v>136</v>
      </c>
      <c r="D4874" s="357" t="s">
        <v>270</v>
      </c>
      <c r="E4874" s="353">
        <v>189.21</v>
      </c>
      <c r="F4874" s="77"/>
    </row>
    <row r="4875" spans="1:6" ht="13.5">
      <c r="A4875" s="353">
        <v>94104</v>
      </c>
      <c r="B4875" s="357" t="s">
        <v>4240</v>
      </c>
      <c r="C4875" s="357" t="s">
        <v>136</v>
      </c>
      <c r="D4875" s="357" t="s">
        <v>270</v>
      </c>
      <c r="E4875" s="353">
        <v>151.01</v>
      </c>
      <c r="F4875" s="77"/>
    </row>
    <row r="4876" spans="1:6" ht="13.5">
      <c r="A4876" s="353">
        <v>94105</v>
      </c>
      <c r="B4876" s="357" t="s">
        <v>4241</v>
      </c>
      <c r="C4876" s="357" t="s">
        <v>136</v>
      </c>
      <c r="D4876" s="357" t="s">
        <v>270</v>
      </c>
      <c r="E4876" s="353">
        <v>192.18</v>
      </c>
      <c r="F4876" s="77"/>
    </row>
    <row r="4877" spans="1:6" ht="13.5">
      <c r="A4877" s="353">
        <v>94106</v>
      </c>
      <c r="B4877" s="357" t="s">
        <v>4242</v>
      </c>
      <c r="C4877" s="357" t="s">
        <v>136</v>
      </c>
      <c r="D4877" s="357" t="s">
        <v>270</v>
      </c>
      <c r="E4877" s="353">
        <v>133.13999999999999</v>
      </c>
      <c r="F4877" s="77"/>
    </row>
    <row r="4878" spans="1:6" ht="13.5">
      <c r="A4878" s="353">
        <v>94107</v>
      </c>
      <c r="B4878" s="357" t="s">
        <v>4243</v>
      </c>
      <c r="C4878" s="357" t="s">
        <v>136</v>
      </c>
      <c r="D4878" s="357" t="s">
        <v>270</v>
      </c>
      <c r="E4878" s="353">
        <v>174.3</v>
      </c>
      <c r="F4878" s="77"/>
    </row>
    <row r="4879" spans="1:6" ht="13.5">
      <c r="A4879" s="353">
        <v>94108</v>
      </c>
      <c r="B4879" s="357" t="s">
        <v>4244</v>
      </c>
      <c r="C4879" s="357" t="s">
        <v>136</v>
      </c>
      <c r="D4879" s="357" t="s">
        <v>270</v>
      </c>
      <c r="E4879" s="353">
        <v>136.1</v>
      </c>
      <c r="F4879" s="77"/>
    </row>
    <row r="4880" spans="1:6" ht="13.5">
      <c r="A4880" s="353">
        <v>94110</v>
      </c>
      <c r="B4880" s="357" t="s">
        <v>4245</v>
      </c>
      <c r="C4880" s="357" t="s">
        <v>136</v>
      </c>
      <c r="D4880" s="357" t="s">
        <v>270</v>
      </c>
      <c r="E4880" s="353">
        <v>177.25</v>
      </c>
      <c r="F4880" s="77"/>
    </row>
    <row r="4881" spans="1:6" ht="13.5">
      <c r="A4881" s="353">
        <v>94111</v>
      </c>
      <c r="B4881" s="357" t="s">
        <v>4246</v>
      </c>
      <c r="C4881" s="357" t="s">
        <v>136</v>
      </c>
      <c r="D4881" s="357" t="s">
        <v>270</v>
      </c>
      <c r="E4881" s="353">
        <v>129.86000000000001</v>
      </c>
      <c r="F4881" s="77"/>
    </row>
    <row r="4882" spans="1:6" ht="13.5">
      <c r="A4882" s="353">
        <v>94112</v>
      </c>
      <c r="B4882" s="357" t="s">
        <v>4247</v>
      </c>
      <c r="C4882" s="357" t="s">
        <v>136</v>
      </c>
      <c r="D4882" s="357" t="s">
        <v>270</v>
      </c>
      <c r="E4882" s="353">
        <v>166.78</v>
      </c>
      <c r="F4882" s="77"/>
    </row>
    <row r="4883" spans="1:6" ht="13.5">
      <c r="A4883" s="353">
        <v>94113</v>
      </c>
      <c r="B4883" s="357" t="s">
        <v>4248</v>
      </c>
      <c r="C4883" s="357" t="s">
        <v>136</v>
      </c>
      <c r="D4883" s="357" t="s">
        <v>270</v>
      </c>
      <c r="E4883" s="353">
        <v>134.79</v>
      </c>
      <c r="F4883" s="77"/>
    </row>
    <row r="4884" spans="1:6" ht="13.5">
      <c r="A4884" s="353">
        <v>94114</v>
      </c>
      <c r="B4884" s="357" t="s">
        <v>4249</v>
      </c>
      <c r="C4884" s="357" t="s">
        <v>136</v>
      </c>
      <c r="D4884" s="357" t="s">
        <v>270</v>
      </c>
      <c r="E4884" s="353">
        <v>172.34</v>
      </c>
      <c r="F4884" s="77"/>
    </row>
    <row r="4885" spans="1:6" ht="13.5">
      <c r="A4885" s="353">
        <v>94115</v>
      </c>
      <c r="B4885" s="357" t="s">
        <v>4250</v>
      </c>
      <c r="C4885" s="357" t="s">
        <v>136</v>
      </c>
      <c r="D4885" s="357" t="s">
        <v>270</v>
      </c>
      <c r="E4885" s="353">
        <v>106.76</v>
      </c>
      <c r="F4885" s="77"/>
    </row>
    <row r="4886" spans="1:6" ht="13.5">
      <c r="A4886" s="353">
        <v>94116</v>
      </c>
      <c r="B4886" s="357" t="s">
        <v>4251</v>
      </c>
      <c r="C4886" s="357" t="s">
        <v>136</v>
      </c>
      <c r="D4886" s="357" t="s">
        <v>270</v>
      </c>
      <c r="E4886" s="353">
        <v>140.33000000000001</v>
      </c>
      <c r="F4886" s="77"/>
    </row>
    <row r="4887" spans="1:6" ht="13.5">
      <c r="A4887" s="353">
        <v>94117</v>
      </c>
      <c r="B4887" s="357" t="s">
        <v>4252</v>
      </c>
      <c r="C4887" s="357" t="s">
        <v>136</v>
      </c>
      <c r="D4887" s="357" t="s">
        <v>270</v>
      </c>
      <c r="E4887" s="353">
        <v>111.35</v>
      </c>
      <c r="F4887" s="77"/>
    </row>
    <row r="4888" spans="1:6" ht="13.5">
      <c r="A4888" s="353">
        <v>94118</v>
      </c>
      <c r="B4888" s="357" t="s">
        <v>4253</v>
      </c>
      <c r="C4888" s="357" t="s">
        <v>136</v>
      </c>
      <c r="D4888" s="357" t="s">
        <v>270</v>
      </c>
      <c r="E4888" s="353">
        <v>145.72999999999999</v>
      </c>
      <c r="F4888" s="77"/>
    </row>
    <row r="4889" spans="1:6" ht="13.5">
      <c r="A4889" s="353">
        <v>6514</v>
      </c>
      <c r="B4889" s="357" t="s">
        <v>4254</v>
      </c>
      <c r="C4889" s="357" t="s">
        <v>136</v>
      </c>
      <c r="D4889" s="357" t="s">
        <v>350</v>
      </c>
      <c r="E4889" s="353">
        <v>105.35</v>
      </c>
      <c r="F4889" s="77"/>
    </row>
    <row r="4890" spans="1:6" ht="13.5">
      <c r="A4890" s="353">
        <v>88549</v>
      </c>
      <c r="B4890" s="357" t="s">
        <v>4255</v>
      </c>
      <c r="C4890" s="357" t="s">
        <v>136</v>
      </c>
      <c r="D4890" s="357" t="s">
        <v>350</v>
      </c>
      <c r="E4890" s="353">
        <v>85.99</v>
      </c>
      <c r="F4890" s="77"/>
    </row>
    <row r="4891" spans="1:6" ht="13.5">
      <c r="A4891" s="353">
        <v>41721</v>
      </c>
      <c r="B4891" s="357" t="s">
        <v>4256</v>
      </c>
      <c r="C4891" s="357" t="s">
        <v>136</v>
      </c>
      <c r="D4891" s="357" t="s">
        <v>270</v>
      </c>
      <c r="E4891" s="353">
        <v>2.84</v>
      </c>
      <c r="F4891" s="77"/>
    </row>
    <row r="4892" spans="1:6" ht="13.5">
      <c r="A4892" s="353">
        <v>41722</v>
      </c>
      <c r="B4892" s="357" t="s">
        <v>4257</v>
      </c>
      <c r="C4892" s="357" t="s">
        <v>136</v>
      </c>
      <c r="D4892" s="357" t="s">
        <v>270</v>
      </c>
      <c r="E4892" s="353">
        <v>4.07</v>
      </c>
      <c r="F4892" s="77"/>
    </row>
    <row r="4893" spans="1:6" ht="13.5">
      <c r="A4893" s="353" t="s">
        <v>6919</v>
      </c>
      <c r="B4893" s="357" t="s">
        <v>4258</v>
      </c>
      <c r="C4893" s="357" t="s">
        <v>136</v>
      </c>
      <c r="D4893" s="357" t="s">
        <v>270</v>
      </c>
      <c r="E4893" s="353">
        <v>3.74</v>
      </c>
      <c r="F4893" s="77"/>
    </row>
    <row r="4894" spans="1:6" ht="13.5">
      <c r="A4894" s="353" t="s">
        <v>6920</v>
      </c>
      <c r="B4894" s="357" t="s">
        <v>4259</v>
      </c>
      <c r="C4894" s="357" t="s">
        <v>136</v>
      </c>
      <c r="D4894" s="357" t="s">
        <v>270</v>
      </c>
      <c r="E4894" s="353">
        <v>4.9000000000000004</v>
      </c>
      <c r="F4894" s="77"/>
    </row>
    <row r="4895" spans="1:6" ht="13.5">
      <c r="A4895" s="353" t="s">
        <v>6921</v>
      </c>
      <c r="B4895" s="357" t="s">
        <v>4260</v>
      </c>
      <c r="C4895" s="357" t="s">
        <v>136</v>
      </c>
      <c r="D4895" s="357" t="s">
        <v>270</v>
      </c>
      <c r="E4895" s="353">
        <v>1.52</v>
      </c>
      <c r="F4895" s="77"/>
    </row>
    <row r="4896" spans="1:6" ht="13.5">
      <c r="A4896" s="353">
        <v>83344</v>
      </c>
      <c r="B4896" s="357" t="s">
        <v>4261</v>
      </c>
      <c r="C4896" s="357" t="s">
        <v>136</v>
      </c>
      <c r="D4896" s="357" t="s">
        <v>270</v>
      </c>
      <c r="E4896" s="353">
        <v>0.81</v>
      </c>
      <c r="F4896" s="77"/>
    </row>
    <row r="4897" spans="1:6" ht="13.5">
      <c r="A4897" s="353">
        <v>95606</v>
      </c>
      <c r="B4897" s="357" t="s">
        <v>4262</v>
      </c>
      <c r="C4897" s="357" t="s">
        <v>136</v>
      </c>
      <c r="D4897" s="357" t="s">
        <v>270</v>
      </c>
      <c r="E4897" s="353">
        <v>1.1599999999999999</v>
      </c>
      <c r="F4897" s="77"/>
    </row>
    <row r="4898" spans="1:6" ht="13.5">
      <c r="A4898" s="353">
        <v>72131</v>
      </c>
      <c r="B4898" s="357" t="s">
        <v>4263</v>
      </c>
      <c r="C4898" s="357" t="s">
        <v>132</v>
      </c>
      <c r="D4898" s="357" t="s">
        <v>270</v>
      </c>
      <c r="E4898" s="353">
        <v>99.72</v>
      </c>
      <c r="F4898" s="77"/>
    </row>
    <row r="4899" spans="1:6" ht="13.5">
      <c r="A4899" s="353">
        <v>72132</v>
      </c>
      <c r="B4899" s="357" t="s">
        <v>4264</v>
      </c>
      <c r="C4899" s="357" t="s">
        <v>132</v>
      </c>
      <c r="D4899" s="357" t="s">
        <v>270</v>
      </c>
      <c r="E4899" s="353">
        <v>50.54</v>
      </c>
      <c r="F4899" s="77"/>
    </row>
    <row r="4900" spans="1:6" ht="13.5">
      <c r="A4900" s="353">
        <v>72133</v>
      </c>
      <c r="B4900" s="357" t="s">
        <v>4265</v>
      </c>
      <c r="C4900" s="357" t="s">
        <v>132</v>
      </c>
      <c r="D4900" s="357" t="s">
        <v>270</v>
      </c>
      <c r="E4900" s="353">
        <v>178.44</v>
      </c>
      <c r="F4900" s="77"/>
    </row>
    <row r="4901" spans="1:6" ht="13.5">
      <c r="A4901" s="353">
        <v>87471</v>
      </c>
      <c r="B4901" s="357" t="s">
        <v>4266</v>
      </c>
      <c r="C4901" s="357" t="s">
        <v>132</v>
      </c>
      <c r="D4901" s="357" t="s">
        <v>270</v>
      </c>
      <c r="E4901" s="353">
        <v>33.26</v>
      </c>
      <c r="F4901" s="77"/>
    </row>
    <row r="4902" spans="1:6" ht="13.5">
      <c r="A4902" s="353">
        <v>87472</v>
      </c>
      <c r="B4902" s="357" t="s">
        <v>4267</v>
      </c>
      <c r="C4902" s="357" t="s">
        <v>132</v>
      </c>
      <c r="D4902" s="357" t="s">
        <v>270</v>
      </c>
      <c r="E4902" s="353">
        <v>34.049999999999997</v>
      </c>
      <c r="F4902" s="77"/>
    </row>
    <row r="4903" spans="1:6" ht="13.5">
      <c r="A4903" s="353">
        <v>87473</v>
      </c>
      <c r="B4903" s="357" t="s">
        <v>4268</v>
      </c>
      <c r="C4903" s="357" t="s">
        <v>132</v>
      </c>
      <c r="D4903" s="357" t="s">
        <v>270</v>
      </c>
      <c r="E4903" s="353">
        <v>45.63</v>
      </c>
      <c r="F4903" s="77"/>
    </row>
    <row r="4904" spans="1:6" ht="13.5">
      <c r="A4904" s="353">
        <v>87474</v>
      </c>
      <c r="B4904" s="357" t="s">
        <v>4269</v>
      </c>
      <c r="C4904" s="357" t="s">
        <v>132</v>
      </c>
      <c r="D4904" s="357" t="s">
        <v>270</v>
      </c>
      <c r="E4904" s="353">
        <v>46.52</v>
      </c>
      <c r="F4904" s="77"/>
    </row>
    <row r="4905" spans="1:6" ht="13.5">
      <c r="A4905" s="353">
        <v>87475</v>
      </c>
      <c r="B4905" s="357" t="s">
        <v>215</v>
      </c>
      <c r="C4905" s="357" t="s">
        <v>132</v>
      </c>
      <c r="D4905" s="357" t="s">
        <v>270</v>
      </c>
      <c r="E4905" s="353">
        <v>53.62</v>
      </c>
      <c r="F4905" s="77"/>
    </row>
    <row r="4906" spans="1:6" ht="13.5">
      <c r="A4906" s="353">
        <v>87476</v>
      </c>
      <c r="B4906" s="357" t="s">
        <v>4270</v>
      </c>
      <c r="C4906" s="357" t="s">
        <v>132</v>
      </c>
      <c r="D4906" s="357" t="s">
        <v>270</v>
      </c>
      <c r="E4906" s="353">
        <v>54.66</v>
      </c>
      <c r="F4906" s="77"/>
    </row>
    <row r="4907" spans="1:6" ht="13.5">
      <c r="A4907" s="353">
        <v>87477</v>
      </c>
      <c r="B4907" s="357" t="s">
        <v>4271</v>
      </c>
      <c r="C4907" s="357" t="s">
        <v>132</v>
      </c>
      <c r="D4907" s="357" t="s">
        <v>270</v>
      </c>
      <c r="E4907" s="353">
        <v>30.2</v>
      </c>
      <c r="F4907" s="77"/>
    </row>
    <row r="4908" spans="1:6" ht="13.5">
      <c r="A4908" s="353">
        <v>87478</v>
      </c>
      <c r="B4908" s="357" t="s">
        <v>4272</v>
      </c>
      <c r="C4908" s="357" t="s">
        <v>132</v>
      </c>
      <c r="D4908" s="357" t="s">
        <v>270</v>
      </c>
      <c r="E4908" s="353">
        <v>30.99</v>
      </c>
      <c r="F4908" s="77"/>
    </row>
    <row r="4909" spans="1:6" ht="13.5">
      <c r="A4909" s="353">
        <v>87479</v>
      </c>
      <c r="B4909" s="357" t="s">
        <v>4273</v>
      </c>
      <c r="C4909" s="357" t="s">
        <v>132</v>
      </c>
      <c r="D4909" s="357" t="s">
        <v>270</v>
      </c>
      <c r="E4909" s="353">
        <v>42.14</v>
      </c>
      <c r="F4909" s="77"/>
    </row>
    <row r="4910" spans="1:6" ht="13.5">
      <c r="A4910" s="353">
        <v>87480</v>
      </c>
      <c r="B4910" s="357" t="s">
        <v>4274</v>
      </c>
      <c r="C4910" s="357" t="s">
        <v>132</v>
      </c>
      <c r="D4910" s="357" t="s">
        <v>270</v>
      </c>
      <c r="E4910" s="353">
        <v>43.03</v>
      </c>
      <c r="F4910" s="77"/>
    </row>
    <row r="4911" spans="1:6" ht="13.5">
      <c r="A4911" s="353">
        <v>87481</v>
      </c>
      <c r="B4911" s="357" t="s">
        <v>216</v>
      </c>
      <c r="C4911" s="357" t="s">
        <v>132</v>
      </c>
      <c r="D4911" s="357" t="s">
        <v>270</v>
      </c>
      <c r="E4911" s="353">
        <v>50.15</v>
      </c>
      <c r="F4911" s="77"/>
    </row>
    <row r="4912" spans="1:6" ht="13.5">
      <c r="A4912" s="353">
        <v>87482</v>
      </c>
      <c r="B4912" s="357" t="s">
        <v>4275</v>
      </c>
      <c r="C4912" s="357" t="s">
        <v>132</v>
      </c>
      <c r="D4912" s="357" t="s">
        <v>270</v>
      </c>
      <c r="E4912" s="353">
        <v>51.19</v>
      </c>
      <c r="F4912" s="77"/>
    </row>
    <row r="4913" spans="1:6" ht="13.5">
      <c r="A4913" s="353">
        <v>87483</v>
      </c>
      <c r="B4913" s="357" t="s">
        <v>4276</v>
      </c>
      <c r="C4913" s="357" t="s">
        <v>132</v>
      </c>
      <c r="D4913" s="357" t="s">
        <v>270</v>
      </c>
      <c r="E4913" s="353">
        <v>37.979999999999997</v>
      </c>
      <c r="F4913" s="77"/>
    </row>
    <row r="4914" spans="1:6" ht="13.5">
      <c r="A4914" s="353">
        <v>87484</v>
      </c>
      <c r="B4914" s="357" t="s">
        <v>4277</v>
      </c>
      <c r="C4914" s="357" t="s">
        <v>132</v>
      </c>
      <c r="D4914" s="357" t="s">
        <v>270</v>
      </c>
      <c r="E4914" s="353">
        <v>38.770000000000003</v>
      </c>
      <c r="F4914" s="77"/>
    </row>
    <row r="4915" spans="1:6" ht="13.5">
      <c r="A4915" s="353">
        <v>87485</v>
      </c>
      <c r="B4915" s="357" t="s">
        <v>4278</v>
      </c>
      <c r="C4915" s="357" t="s">
        <v>132</v>
      </c>
      <c r="D4915" s="357" t="s">
        <v>270</v>
      </c>
      <c r="E4915" s="353">
        <v>50.43</v>
      </c>
      <c r="F4915" s="77"/>
    </row>
    <row r="4916" spans="1:6" ht="13.5">
      <c r="A4916" s="353">
        <v>87487</v>
      </c>
      <c r="B4916" s="357" t="s">
        <v>217</v>
      </c>
      <c r="C4916" s="357" t="s">
        <v>132</v>
      </c>
      <c r="D4916" s="357" t="s">
        <v>270</v>
      </c>
      <c r="E4916" s="353">
        <v>58.29</v>
      </c>
      <c r="F4916" s="77"/>
    </row>
    <row r="4917" spans="1:6" ht="13.5">
      <c r="A4917" s="353">
        <v>87488</v>
      </c>
      <c r="B4917" s="357" t="s">
        <v>4279</v>
      </c>
      <c r="C4917" s="357" t="s">
        <v>132</v>
      </c>
      <c r="D4917" s="357" t="s">
        <v>270</v>
      </c>
      <c r="E4917" s="353">
        <v>59.33</v>
      </c>
      <c r="F4917" s="77"/>
    </row>
    <row r="4918" spans="1:6" ht="13.5">
      <c r="A4918" s="353">
        <v>87489</v>
      </c>
      <c r="B4918" s="357" t="s">
        <v>4280</v>
      </c>
      <c r="C4918" s="357" t="s">
        <v>132</v>
      </c>
      <c r="D4918" s="357" t="s">
        <v>270</v>
      </c>
      <c r="E4918" s="353">
        <v>32.92</v>
      </c>
      <c r="F4918" s="77"/>
    </row>
    <row r="4919" spans="1:6" ht="13.5">
      <c r="A4919" s="353">
        <v>87490</v>
      </c>
      <c r="B4919" s="357" t="s">
        <v>4281</v>
      </c>
      <c r="C4919" s="357" t="s">
        <v>132</v>
      </c>
      <c r="D4919" s="357" t="s">
        <v>270</v>
      </c>
      <c r="E4919" s="353">
        <v>33.71</v>
      </c>
      <c r="F4919" s="77"/>
    </row>
    <row r="4920" spans="1:6" ht="13.5">
      <c r="A4920" s="353">
        <v>87491</v>
      </c>
      <c r="B4920" s="357" t="s">
        <v>4282</v>
      </c>
      <c r="C4920" s="357" t="s">
        <v>132</v>
      </c>
      <c r="D4920" s="357" t="s">
        <v>270</v>
      </c>
      <c r="E4920" s="353">
        <v>44.94</v>
      </c>
      <c r="F4920" s="77"/>
    </row>
    <row r="4921" spans="1:6" ht="13.5">
      <c r="A4921" s="353">
        <v>87492</v>
      </c>
      <c r="B4921" s="357" t="s">
        <v>4283</v>
      </c>
      <c r="C4921" s="357" t="s">
        <v>132</v>
      </c>
      <c r="D4921" s="357" t="s">
        <v>270</v>
      </c>
      <c r="E4921" s="353">
        <v>45.83</v>
      </c>
      <c r="F4921" s="77"/>
    </row>
    <row r="4922" spans="1:6" ht="13.5">
      <c r="A4922" s="353">
        <v>87493</v>
      </c>
      <c r="B4922" s="357" t="s">
        <v>218</v>
      </c>
      <c r="C4922" s="357" t="s">
        <v>132</v>
      </c>
      <c r="D4922" s="357" t="s">
        <v>270</v>
      </c>
      <c r="E4922" s="353">
        <v>53.04</v>
      </c>
      <c r="F4922" s="77"/>
    </row>
    <row r="4923" spans="1:6" ht="13.5">
      <c r="A4923" s="353">
        <v>87494</v>
      </c>
      <c r="B4923" s="357" t="s">
        <v>4284</v>
      </c>
      <c r="C4923" s="357" t="s">
        <v>132</v>
      </c>
      <c r="D4923" s="357" t="s">
        <v>270</v>
      </c>
      <c r="E4923" s="353">
        <v>54.08</v>
      </c>
      <c r="F4923" s="77"/>
    </row>
    <row r="4924" spans="1:6" ht="13.5">
      <c r="A4924" s="353">
        <v>87495</v>
      </c>
      <c r="B4924" s="357" t="s">
        <v>60</v>
      </c>
      <c r="C4924" s="357" t="s">
        <v>132</v>
      </c>
      <c r="D4924" s="357" t="s">
        <v>270</v>
      </c>
      <c r="E4924" s="353">
        <v>55.4</v>
      </c>
      <c r="F4924" s="77"/>
    </row>
    <row r="4925" spans="1:6" ht="13.5">
      <c r="A4925" s="353">
        <v>87496</v>
      </c>
      <c r="B4925" s="357" t="s">
        <v>4285</v>
      </c>
      <c r="C4925" s="357" t="s">
        <v>132</v>
      </c>
      <c r="D4925" s="357" t="s">
        <v>270</v>
      </c>
      <c r="E4925" s="353">
        <v>56.14</v>
      </c>
      <c r="F4925" s="77"/>
    </row>
    <row r="4926" spans="1:6" ht="13.5">
      <c r="A4926" s="353">
        <v>87497</v>
      </c>
      <c r="B4926" s="357" t="s">
        <v>4286</v>
      </c>
      <c r="C4926" s="357" t="s">
        <v>132</v>
      </c>
      <c r="D4926" s="357" t="s">
        <v>270</v>
      </c>
      <c r="E4926" s="353">
        <v>53.79</v>
      </c>
      <c r="F4926" s="77"/>
    </row>
    <row r="4927" spans="1:6" ht="13.5">
      <c r="A4927" s="353">
        <v>87498</v>
      </c>
      <c r="B4927" s="357" t="s">
        <v>4287</v>
      </c>
      <c r="C4927" s="357" t="s">
        <v>132</v>
      </c>
      <c r="D4927" s="357" t="s">
        <v>270</v>
      </c>
      <c r="E4927" s="353">
        <v>54.73</v>
      </c>
      <c r="F4927" s="77"/>
    </row>
    <row r="4928" spans="1:6" ht="13.5">
      <c r="A4928" s="353">
        <v>87499</v>
      </c>
      <c r="B4928" s="357" t="s">
        <v>4288</v>
      </c>
      <c r="C4928" s="357" t="s">
        <v>132</v>
      </c>
      <c r="D4928" s="357" t="s">
        <v>270</v>
      </c>
      <c r="E4928" s="353">
        <v>60.49</v>
      </c>
      <c r="F4928" s="77"/>
    </row>
    <row r="4929" spans="1:6" ht="13.5">
      <c r="A4929" s="353">
        <v>87500</v>
      </c>
      <c r="B4929" s="357" t="s">
        <v>4289</v>
      </c>
      <c r="C4929" s="357" t="s">
        <v>132</v>
      </c>
      <c r="D4929" s="357" t="s">
        <v>270</v>
      </c>
      <c r="E4929" s="353">
        <v>61.29</v>
      </c>
      <c r="F4929" s="77"/>
    </row>
    <row r="4930" spans="1:6" ht="13.5">
      <c r="A4930" s="353">
        <v>87501</v>
      </c>
      <c r="B4930" s="357" t="s">
        <v>4290</v>
      </c>
      <c r="C4930" s="357" t="s">
        <v>132</v>
      </c>
      <c r="D4930" s="357" t="s">
        <v>270</v>
      </c>
      <c r="E4930" s="353">
        <v>93.63</v>
      </c>
      <c r="F4930" s="77"/>
    </row>
    <row r="4931" spans="1:6" ht="13.5">
      <c r="A4931" s="353">
        <v>87502</v>
      </c>
      <c r="B4931" s="357" t="s">
        <v>4291</v>
      </c>
      <c r="C4931" s="357" t="s">
        <v>132</v>
      </c>
      <c r="D4931" s="357" t="s">
        <v>270</v>
      </c>
      <c r="E4931" s="353">
        <v>94.65</v>
      </c>
      <c r="F4931" s="77"/>
    </row>
    <row r="4932" spans="1:6" ht="13.5">
      <c r="A4932" s="353">
        <v>87503</v>
      </c>
      <c r="B4932" s="357" t="s">
        <v>62</v>
      </c>
      <c r="C4932" s="357" t="s">
        <v>132</v>
      </c>
      <c r="D4932" s="357" t="s">
        <v>270</v>
      </c>
      <c r="E4932" s="353">
        <v>47.66</v>
      </c>
      <c r="F4932" s="77"/>
    </row>
    <row r="4933" spans="1:6" ht="13.5">
      <c r="A4933" s="353">
        <v>87504</v>
      </c>
      <c r="B4933" s="357" t="s">
        <v>4292</v>
      </c>
      <c r="C4933" s="357" t="s">
        <v>132</v>
      </c>
      <c r="D4933" s="357" t="s">
        <v>270</v>
      </c>
      <c r="E4933" s="353">
        <v>48.4</v>
      </c>
      <c r="F4933" s="77"/>
    </row>
    <row r="4934" spans="1:6" ht="13.5">
      <c r="A4934" s="353">
        <v>87505</v>
      </c>
      <c r="B4934" s="357" t="s">
        <v>4293</v>
      </c>
      <c r="C4934" s="357" t="s">
        <v>132</v>
      </c>
      <c r="D4934" s="357" t="s">
        <v>270</v>
      </c>
      <c r="E4934" s="353">
        <v>46.12</v>
      </c>
      <c r="F4934" s="77"/>
    </row>
    <row r="4935" spans="1:6" ht="13.5">
      <c r="A4935" s="353">
        <v>87506</v>
      </c>
      <c r="B4935" s="357" t="s">
        <v>4294</v>
      </c>
      <c r="C4935" s="357" t="s">
        <v>132</v>
      </c>
      <c r="D4935" s="357" t="s">
        <v>270</v>
      </c>
      <c r="E4935" s="353">
        <v>47.06</v>
      </c>
      <c r="F4935" s="77"/>
    </row>
    <row r="4936" spans="1:6" ht="13.5">
      <c r="A4936" s="353">
        <v>87507</v>
      </c>
      <c r="B4936" s="357" t="s">
        <v>4295</v>
      </c>
      <c r="C4936" s="357" t="s">
        <v>132</v>
      </c>
      <c r="D4936" s="357" t="s">
        <v>270</v>
      </c>
      <c r="E4936" s="353">
        <v>50.28</v>
      </c>
      <c r="F4936" s="77"/>
    </row>
    <row r="4937" spans="1:6" ht="13.5">
      <c r="A4937" s="353">
        <v>87508</v>
      </c>
      <c r="B4937" s="357" t="s">
        <v>4296</v>
      </c>
      <c r="C4937" s="357" t="s">
        <v>132</v>
      </c>
      <c r="D4937" s="357" t="s">
        <v>270</v>
      </c>
      <c r="E4937" s="353">
        <v>51.08</v>
      </c>
      <c r="F4937" s="77"/>
    </row>
    <row r="4938" spans="1:6" ht="13.5">
      <c r="A4938" s="353">
        <v>87509</v>
      </c>
      <c r="B4938" s="357" t="s">
        <v>4297</v>
      </c>
      <c r="C4938" s="357" t="s">
        <v>132</v>
      </c>
      <c r="D4938" s="357" t="s">
        <v>270</v>
      </c>
      <c r="E4938" s="353">
        <v>77.08</v>
      </c>
      <c r="F4938" s="77"/>
    </row>
    <row r="4939" spans="1:6" ht="13.5">
      <c r="A4939" s="353">
        <v>87510</v>
      </c>
      <c r="B4939" s="357" t="s">
        <v>4298</v>
      </c>
      <c r="C4939" s="357" t="s">
        <v>132</v>
      </c>
      <c r="D4939" s="357" t="s">
        <v>270</v>
      </c>
      <c r="E4939" s="353">
        <v>78.099999999999994</v>
      </c>
      <c r="F4939" s="77"/>
    </row>
    <row r="4940" spans="1:6" ht="13.5">
      <c r="A4940" s="353">
        <v>87511</v>
      </c>
      <c r="B4940" s="357" t="s">
        <v>63</v>
      </c>
      <c r="C4940" s="357" t="s">
        <v>132</v>
      </c>
      <c r="D4940" s="357" t="s">
        <v>270</v>
      </c>
      <c r="E4940" s="353">
        <v>62.02</v>
      </c>
      <c r="F4940" s="77"/>
    </row>
    <row r="4941" spans="1:6" ht="13.5">
      <c r="A4941" s="353">
        <v>87512</v>
      </c>
      <c r="B4941" s="357" t="s">
        <v>4299</v>
      </c>
      <c r="C4941" s="357" t="s">
        <v>132</v>
      </c>
      <c r="D4941" s="357" t="s">
        <v>270</v>
      </c>
      <c r="E4941" s="353">
        <v>62.76</v>
      </c>
      <c r="F4941" s="77"/>
    </row>
    <row r="4942" spans="1:6" ht="13.5">
      <c r="A4942" s="353">
        <v>87513</v>
      </c>
      <c r="B4942" s="357" t="s">
        <v>4300</v>
      </c>
      <c r="C4942" s="357" t="s">
        <v>132</v>
      </c>
      <c r="D4942" s="357" t="s">
        <v>270</v>
      </c>
      <c r="E4942" s="353">
        <v>60.67</v>
      </c>
      <c r="F4942" s="77"/>
    </row>
    <row r="4943" spans="1:6" ht="13.5">
      <c r="A4943" s="353">
        <v>87514</v>
      </c>
      <c r="B4943" s="357" t="s">
        <v>4301</v>
      </c>
      <c r="C4943" s="357" t="s">
        <v>132</v>
      </c>
      <c r="D4943" s="357" t="s">
        <v>270</v>
      </c>
      <c r="E4943" s="353">
        <v>61.61</v>
      </c>
      <c r="F4943" s="77"/>
    </row>
    <row r="4944" spans="1:6" ht="13.5">
      <c r="A4944" s="353">
        <v>87515</v>
      </c>
      <c r="B4944" s="357" t="s">
        <v>4302</v>
      </c>
      <c r="C4944" s="357" t="s">
        <v>132</v>
      </c>
      <c r="D4944" s="357" t="s">
        <v>270</v>
      </c>
      <c r="E4944" s="353">
        <v>69.680000000000007</v>
      </c>
      <c r="F4944" s="77"/>
    </row>
    <row r="4945" spans="1:6" ht="13.5">
      <c r="A4945" s="353">
        <v>87516</v>
      </c>
      <c r="B4945" s="357" t="s">
        <v>4303</v>
      </c>
      <c r="C4945" s="357" t="s">
        <v>132</v>
      </c>
      <c r="D4945" s="357" t="s">
        <v>270</v>
      </c>
      <c r="E4945" s="353">
        <v>70.48</v>
      </c>
      <c r="F4945" s="77"/>
    </row>
    <row r="4946" spans="1:6" ht="13.5">
      <c r="A4946" s="353">
        <v>87517</v>
      </c>
      <c r="B4946" s="357" t="s">
        <v>4304</v>
      </c>
      <c r="C4946" s="357" t="s">
        <v>132</v>
      </c>
      <c r="D4946" s="357" t="s">
        <v>270</v>
      </c>
      <c r="E4946" s="353">
        <v>107.95</v>
      </c>
      <c r="F4946" s="77"/>
    </row>
    <row r="4947" spans="1:6" ht="13.5">
      <c r="A4947" s="353">
        <v>87518</v>
      </c>
      <c r="B4947" s="357" t="s">
        <v>4305</v>
      </c>
      <c r="C4947" s="357" t="s">
        <v>132</v>
      </c>
      <c r="D4947" s="357" t="s">
        <v>270</v>
      </c>
      <c r="E4947" s="353">
        <v>108.97</v>
      </c>
      <c r="F4947" s="77"/>
    </row>
    <row r="4948" spans="1:6" ht="13.5">
      <c r="A4948" s="353">
        <v>87519</v>
      </c>
      <c r="B4948" s="357" t="s">
        <v>64</v>
      </c>
      <c r="C4948" s="357" t="s">
        <v>132</v>
      </c>
      <c r="D4948" s="357" t="s">
        <v>270</v>
      </c>
      <c r="E4948" s="353">
        <v>51.84</v>
      </c>
      <c r="F4948" s="77"/>
    </row>
    <row r="4949" spans="1:6" ht="13.5">
      <c r="A4949" s="353">
        <v>87520</v>
      </c>
      <c r="B4949" s="357" t="s">
        <v>4306</v>
      </c>
      <c r="C4949" s="357" t="s">
        <v>132</v>
      </c>
      <c r="D4949" s="357" t="s">
        <v>270</v>
      </c>
      <c r="E4949" s="353">
        <v>52.58</v>
      </c>
      <c r="F4949" s="77"/>
    </row>
    <row r="4950" spans="1:6" ht="13.5">
      <c r="A4950" s="353">
        <v>87521</v>
      </c>
      <c r="B4950" s="357" t="s">
        <v>4307</v>
      </c>
      <c r="C4950" s="357" t="s">
        <v>132</v>
      </c>
      <c r="D4950" s="357" t="s">
        <v>270</v>
      </c>
      <c r="E4950" s="353">
        <v>50.33</v>
      </c>
      <c r="F4950" s="77"/>
    </row>
    <row r="4951" spans="1:6" ht="13.5">
      <c r="A4951" s="353">
        <v>87522</v>
      </c>
      <c r="B4951" s="357" t="s">
        <v>4308</v>
      </c>
      <c r="C4951" s="357" t="s">
        <v>132</v>
      </c>
      <c r="D4951" s="357" t="s">
        <v>270</v>
      </c>
      <c r="E4951" s="353">
        <v>51.27</v>
      </c>
      <c r="F4951" s="77"/>
    </row>
    <row r="4952" spans="1:6" ht="13.5">
      <c r="A4952" s="353">
        <v>87523</v>
      </c>
      <c r="B4952" s="357" t="s">
        <v>4309</v>
      </c>
      <c r="C4952" s="357" t="s">
        <v>132</v>
      </c>
      <c r="D4952" s="357" t="s">
        <v>270</v>
      </c>
      <c r="E4952" s="353">
        <v>55.88</v>
      </c>
      <c r="F4952" s="77"/>
    </row>
    <row r="4953" spans="1:6" ht="13.5">
      <c r="A4953" s="353">
        <v>87524</v>
      </c>
      <c r="B4953" s="357" t="s">
        <v>4310</v>
      </c>
      <c r="C4953" s="357" t="s">
        <v>132</v>
      </c>
      <c r="D4953" s="357" t="s">
        <v>270</v>
      </c>
      <c r="E4953" s="353">
        <v>56.68</v>
      </c>
      <c r="F4953" s="77"/>
    </row>
    <row r="4954" spans="1:6" ht="13.5">
      <c r="A4954" s="353">
        <v>87525</v>
      </c>
      <c r="B4954" s="357" t="s">
        <v>4311</v>
      </c>
      <c r="C4954" s="357" t="s">
        <v>132</v>
      </c>
      <c r="D4954" s="357" t="s">
        <v>270</v>
      </c>
      <c r="E4954" s="353">
        <v>85.75</v>
      </c>
      <c r="F4954" s="77"/>
    </row>
    <row r="4955" spans="1:6" ht="13.5">
      <c r="A4955" s="353">
        <v>87526</v>
      </c>
      <c r="B4955" s="357" t="s">
        <v>4312</v>
      </c>
      <c r="C4955" s="357" t="s">
        <v>132</v>
      </c>
      <c r="D4955" s="357" t="s">
        <v>270</v>
      </c>
      <c r="E4955" s="353">
        <v>86.77</v>
      </c>
      <c r="F4955" s="77"/>
    </row>
    <row r="4956" spans="1:6" ht="13.5">
      <c r="A4956" s="353">
        <v>89043</v>
      </c>
      <c r="B4956" s="357" t="s">
        <v>4313</v>
      </c>
      <c r="C4956" s="357" t="s">
        <v>132</v>
      </c>
      <c r="D4956" s="357" t="s">
        <v>270</v>
      </c>
      <c r="E4956" s="353">
        <v>52.81</v>
      </c>
      <c r="F4956" s="77"/>
    </row>
    <row r="4957" spans="1:6" ht="13.5">
      <c r="A4957" s="353">
        <v>89168</v>
      </c>
      <c r="B4957" s="357" t="s">
        <v>4314</v>
      </c>
      <c r="C4957" s="357" t="s">
        <v>132</v>
      </c>
      <c r="D4957" s="357" t="s">
        <v>270</v>
      </c>
      <c r="E4957" s="353">
        <v>54.32</v>
      </c>
      <c r="F4957" s="77"/>
    </row>
    <row r="4958" spans="1:6" ht="13.5">
      <c r="A4958" s="353">
        <v>89977</v>
      </c>
      <c r="B4958" s="357" t="s">
        <v>4315</v>
      </c>
      <c r="C4958" s="357" t="s">
        <v>132</v>
      </c>
      <c r="D4958" s="357" t="s">
        <v>270</v>
      </c>
      <c r="E4958" s="353">
        <v>91.3</v>
      </c>
      <c r="F4958" s="77"/>
    </row>
    <row r="4959" spans="1:6" ht="13.5">
      <c r="A4959" s="353">
        <v>90112</v>
      </c>
      <c r="B4959" s="357" t="s">
        <v>4316</v>
      </c>
      <c r="C4959" s="357" t="s">
        <v>132</v>
      </c>
      <c r="D4959" s="357" t="s">
        <v>270</v>
      </c>
      <c r="E4959" s="353">
        <v>51.32</v>
      </c>
      <c r="F4959" s="77"/>
    </row>
    <row r="4960" spans="1:6" ht="13.5">
      <c r="A4960" s="353">
        <v>95474</v>
      </c>
      <c r="B4960" s="357" t="s">
        <v>4317</v>
      </c>
      <c r="C4960" s="357" t="s">
        <v>136</v>
      </c>
      <c r="D4960" s="357" t="s">
        <v>270</v>
      </c>
      <c r="E4960" s="353">
        <v>538.07000000000005</v>
      </c>
      <c r="F4960" s="77"/>
    </row>
    <row r="4961" spans="1:6" ht="13.5">
      <c r="A4961" s="353">
        <v>89282</v>
      </c>
      <c r="B4961" s="357" t="s">
        <v>4318</v>
      </c>
      <c r="C4961" s="357" t="s">
        <v>132</v>
      </c>
      <c r="D4961" s="357" t="s">
        <v>270</v>
      </c>
      <c r="E4961" s="353">
        <v>42.22</v>
      </c>
      <c r="F4961" s="77"/>
    </row>
    <row r="4962" spans="1:6" ht="13.5">
      <c r="A4962" s="353">
        <v>89283</v>
      </c>
      <c r="B4962" s="357" t="s">
        <v>4319</v>
      </c>
      <c r="C4962" s="357" t="s">
        <v>132</v>
      </c>
      <c r="D4962" s="357" t="s">
        <v>270</v>
      </c>
      <c r="E4962" s="353">
        <v>43.79</v>
      </c>
      <c r="F4962" s="77"/>
    </row>
    <row r="4963" spans="1:6" ht="13.5">
      <c r="A4963" s="353">
        <v>89284</v>
      </c>
      <c r="B4963" s="357" t="s">
        <v>4320</v>
      </c>
      <c r="C4963" s="357" t="s">
        <v>132</v>
      </c>
      <c r="D4963" s="357" t="s">
        <v>270</v>
      </c>
      <c r="E4963" s="353">
        <v>38.590000000000003</v>
      </c>
      <c r="F4963" s="77"/>
    </row>
    <row r="4964" spans="1:6" ht="13.5">
      <c r="A4964" s="353">
        <v>89285</v>
      </c>
      <c r="B4964" s="357" t="s">
        <v>4321</v>
      </c>
      <c r="C4964" s="357" t="s">
        <v>132</v>
      </c>
      <c r="D4964" s="357" t="s">
        <v>270</v>
      </c>
      <c r="E4964" s="353">
        <v>40.159999999999997</v>
      </c>
      <c r="F4964" s="77"/>
    </row>
    <row r="4965" spans="1:6" ht="13.5">
      <c r="A4965" s="353">
        <v>89286</v>
      </c>
      <c r="B4965" s="357" t="s">
        <v>4322</v>
      </c>
      <c r="C4965" s="357" t="s">
        <v>132</v>
      </c>
      <c r="D4965" s="357" t="s">
        <v>270</v>
      </c>
      <c r="E4965" s="353">
        <v>45.66</v>
      </c>
      <c r="F4965" s="77"/>
    </row>
    <row r="4966" spans="1:6" ht="13.5">
      <c r="A4966" s="353">
        <v>89287</v>
      </c>
      <c r="B4966" s="357" t="s">
        <v>4323</v>
      </c>
      <c r="C4966" s="357" t="s">
        <v>132</v>
      </c>
      <c r="D4966" s="357" t="s">
        <v>270</v>
      </c>
      <c r="E4966" s="353">
        <v>47.23</v>
      </c>
      <c r="F4966" s="77"/>
    </row>
    <row r="4967" spans="1:6" ht="13.5">
      <c r="A4967" s="353">
        <v>89288</v>
      </c>
      <c r="B4967" s="357" t="s">
        <v>4324</v>
      </c>
      <c r="C4967" s="357" t="s">
        <v>132</v>
      </c>
      <c r="D4967" s="357" t="s">
        <v>270</v>
      </c>
      <c r="E4967" s="353">
        <v>40.65</v>
      </c>
      <c r="F4967" s="77"/>
    </row>
    <row r="4968" spans="1:6" ht="13.5">
      <c r="A4968" s="353">
        <v>89289</v>
      </c>
      <c r="B4968" s="357" t="s">
        <v>4325</v>
      </c>
      <c r="C4968" s="357" t="s">
        <v>132</v>
      </c>
      <c r="D4968" s="357" t="s">
        <v>270</v>
      </c>
      <c r="E4968" s="353">
        <v>42.22</v>
      </c>
      <c r="F4968" s="77"/>
    </row>
    <row r="4969" spans="1:6" ht="13.5">
      <c r="A4969" s="353">
        <v>89290</v>
      </c>
      <c r="B4969" s="357" t="s">
        <v>4326</v>
      </c>
      <c r="C4969" s="357" t="s">
        <v>132</v>
      </c>
      <c r="D4969" s="357" t="s">
        <v>270</v>
      </c>
      <c r="E4969" s="353">
        <v>49.12</v>
      </c>
      <c r="F4969" s="77"/>
    </row>
    <row r="4970" spans="1:6" ht="13.5">
      <c r="A4970" s="353">
        <v>89291</v>
      </c>
      <c r="B4970" s="357" t="s">
        <v>4327</v>
      </c>
      <c r="C4970" s="357" t="s">
        <v>132</v>
      </c>
      <c r="D4970" s="357" t="s">
        <v>270</v>
      </c>
      <c r="E4970" s="353">
        <v>50.86</v>
      </c>
      <c r="F4970" s="77"/>
    </row>
    <row r="4971" spans="1:6" ht="13.5">
      <c r="A4971" s="353">
        <v>89292</v>
      </c>
      <c r="B4971" s="357" t="s">
        <v>4328</v>
      </c>
      <c r="C4971" s="357" t="s">
        <v>132</v>
      </c>
      <c r="D4971" s="357" t="s">
        <v>270</v>
      </c>
      <c r="E4971" s="353">
        <v>45.53</v>
      </c>
      <c r="F4971" s="77"/>
    </row>
    <row r="4972" spans="1:6" ht="13.5">
      <c r="A4972" s="353">
        <v>89293</v>
      </c>
      <c r="B4972" s="357" t="s">
        <v>4329</v>
      </c>
      <c r="C4972" s="357" t="s">
        <v>132</v>
      </c>
      <c r="D4972" s="357" t="s">
        <v>270</v>
      </c>
      <c r="E4972" s="353">
        <v>47.27</v>
      </c>
      <c r="F4972" s="77"/>
    </row>
    <row r="4973" spans="1:6" ht="13.5">
      <c r="A4973" s="353">
        <v>89294</v>
      </c>
      <c r="B4973" s="357" t="s">
        <v>4330</v>
      </c>
      <c r="C4973" s="357" t="s">
        <v>132</v>
      </c>
      <c r="D4973" s="357" t="s">
        <v>270</v>
      </c>
      <c r="E4973" s="353">
        <v>53.78</v>
      </c>
      <c r="F4973" s="77"/>
    </row>
    <row r="4974" spans="1:6" ht="13.5">
      <c r="A4974" s="353">
        <v>89295</v>
      </c>
      <c r="B4974" s="357" t="s">
        <v>4331</v>
      </c>
      <c r="C4974" s="357" t="s">
        <v>132</v>
      </c>
      <c r="D4974" s="357" t="s">
        <v>270</v>
      </c>
      <c r="E4974" s="353">
        <v>55.52</v>
      </c>
      <c r="F4974" s="77"/>
    </row>
    <row r="4975" spans="1:6" ht="13.5">
      <c r="A4975" s="353">
        <v>89296</v>
      </c>
      <c r="B4975" s="357" t="s">
        <v>4332</v>
      </c>
      <c r="C4975" s="357" t="s">
        <v>132</v>
      </c>
      <c r="D4975" s="357" t="s">
        <v>270</v>
      </c>
      <c r="E4975" s="353">
        <v>48.21</v>
      </c>
      <c r="F4975" s="77"/>
    </row>
    <row r="4976" spans="1:6" ht="13.5">
      <c r="A4976" s="353">
        <v>89297</v>
      </c>
      <c r="B4976" s="357" t="s">
        <v>4333</v>
      </c>
      <c r="C4976" s="357" t="s">
        <v>132</v>
      </c>
      <c r="D4976" s="357" t="s">
        <v>270</v>
      </c>
      <c r="E4976" s="353">
        <v>49.95</v>
      </c>
      <c r="F4976" s="77"/>
    </row>
    <row r="4977" spans="1:6" ht="13.5">
      <c r="A4977" s="353">
        <v>89298</v>
      </c>
      <c r="B4977" s="357" t="s">
        <v>4334</v>
      </c>
      <c r="C4977" s="357" t="s">
        <v>132</v>
      </c>
      <c r="D4977" s="357" t="s">
        <v>270</v>
      </c>
      <c r="E4977" s="353">
        <v>50.52</v>
      </c>
      <c r="F4977" s="77"/>
    </row>
    <row r="4978" spans="1:6" ht="13.5">
      <c r="A4978" s="353">
        <v>89299</v>
      </c>
      <c r="B4978" s="357" t="s">
        <v>4335</v>
      </c>
      <c r="C4978" s="357" t="s">
        <v>132</v>
      </c>
      <c r="D4978" s="357" t="s">
        <v>270</v>
      </c>
      <c r="E4978" s="353">
        <v>52.74</v>
      </c>
      <c r="F4978" s="77"/>
    </row>
    <row r="4979" spans="1:6" ht="13.5">
      <c r="A4979" s="353">
        <v>89300</v>
      </c>
      <c r="B4979" s="357" t="s">
        <v>4336</v>
      </c>
      <c r="C4979" s="357" t="s">
        <v>132</v>
      </c>
      <c r="D4979" s="357" t="s">
        <v>270</v>
      </c>
      <c r="E4979" s="353">
        <v>46.9</v>
      </c>
      <c r="F4979" s="77"/>
    </row>
    <row r="4980" spans="1:6" ht="13.5">
      <c r="A4980" s="353">
        <v>89301</v>
      </c>
      <c r="B4980" s="357" t="s">
        <v>4337</v>
      </c>
      <c r="C4980" s="357" t="s">
        <v>132</v>
      </c>
      <c r="D4980" s="357" t="s">
        <v>270</v>
      </c>
      <c r="E4980" s="353">
        <v>49.12</v>
      </c>
      <c r="F4980" s="77"/>
    </row>
    <row r="4981" spans="1:6" ht="13.5">
      <c r="A4981" s="353">
        <v>89302</v>
      </c>
      <c r="B4981" s="357" t="s">
        <v>4338</v>
      </c>
      <c r="C4981" s="357" t="s">
        <v>132</v>
      </c>
      <c r="D4981" s="357" t="s">
        <v>270</v>
      </c>
      <c r="E4981" s="353">
        <v>56.32</v>
      </c>
      <c r="F4981" s="77"/>
    </row>
    <row r="4982" spans="1:6" ht="13.5">
      <c r="A4982" s="353">
        <v>89303</v>
      </c>
      <c r="B4982" s="357" t="s">
        <v>4339</v>
      </c>
      <c r="C4982" s="357" t="s">
        <v>132</v>
      </c>
      <c r="D4982" s="357" t="s">
        <v>270</v>
      </c>
      <c r="E4982" s="353">
        <v>58.54</v>
      </c>
      <c r="F4982" s="77"/>
    </row>
    <row r="4983" spans="1:6" ht="13.5">
      <c r="A4983" s="353">
        <v>89304</v>
      </c>
      <c r="B4983" s="357" t="s">
        <v>4340</v>
      </c>
      <c r="C4983" s="357" t="s">
        <v>132</v>
      </c>
      <c r="D4983" s="357" t="s">
        <v>270</v>
      </c>
      <c r="E4983" s="353">
        <v>50.41</v>
      </c>
      <c r="F4983" s="77"/>
    </row>
    <row r="4984" spans="1:6" ht="13.5">
      <c r="A4984" s="353">
        <v>89305</v>
      </c>
      <c r="B4984" s="357" t="s">
        <v>4341</v>
      </c>
      <c r="C4984" s="357" t="s">
        <v>132</v>
      </c>
      <c r="D4984" s="357" t="s">
        <v>270</v>
      </c>
      <c r="E4984" s="353">
        <v>52.63</v>
      </c>
      <c r="F4984" s="77"/>
    </row>
    <row r="4985" spans="1:6" ht="13.5">
      <c r="A4985" s="353">
        <v>89306</v>
      </c>
      <c r="B4985" s="357" t="s">
        <v>4342</v>
      </c>
      <c r="C4985" s="357" t="s">
        <v>132</v>
      </c>
      <c r="D4985" s="357" t="s">
        <v>270</v>
      </c>
      <c r="E4985" s="353">
        <v>57.65</v>
      </c>
      <c r="F4985" s="77"/>
    </row>
    <row r="4986" spans="1:6" ht="13.5">
      <c r="A4986" s="353">
        <v>89307</v>
      </c>
      <c r="B4986" s="357" t="s">
        <v>4343</v>
      </c>
      <c r="C4986" s="357" t="s">
        <v>132</v>
      </c>
      <c r="D4986" s="357" t="s">
        <v>270</v>
      </c>
      <c r="E4986" s="353">
        <v>60.11</v>
      </c>
      <c r="F4986" s="77"/>
    </row>
    <row r="4987" spans="1:6" ht="13.5">
      <c r="A4987" s="353">
        <v>89308</v>
      </c>
      <c r="B4987" s="357" t="s">
        <v>4344</v>
      </c>
      <c r="C4987" s="357" t="s">
        <v>132</v>
      </c>
      <c r="D4987" s="357" t="s">
        <v>270</v>
      </c>
      <c r="E4987" s="353">
        <v>54.05</v>
      </c>
      <c r="F4987" s="77"/>
    </row>
    <row r="4988" spans="1:6" ht="13.5">
      <c r="A4988" s="353">
        <v>89309</v>
      </c>
      <c r="B4988" s="357" t="s">
        <v>4345</v>
      </c>
      <c r="C4988" s="357" t="s">
        <v>132</v>
      </c>
      <c r="D4988" s="357" t="s">
        <v>270</v>
      </c>
      <c r="E4988" s="353">
        <v>56.51</v>
      </c>
      <c r="F4988" s="77"/>
    </row>
    <row r="4989" spans="1:6" ht="13.5">
      <c r="A4989" s="353">
        <v>89310</v>
      </c>
      <c r="B4989" s="357" t="s">
        <v>4346</v>
      </c>
      <c r="C4989" s="357" t="s">
        <v>132</v>
      </c>
      <c r="D4989" s="357" t="s">
        <v>270</v>
      </c>
      <c r="E4989" s="353">
        <v>64.599999999999994</v>
      </c>
      <c r="F4989" s="77"/>
    </row>
    <row r="4990" spans="1:6" ht="13.5">
      <c r="A4990" s="353">
        <v>89311</v>
      </c>
      <c r="B4990" s="357" t="s">
        <v>4347</v>
      </c>
      <c r="C4990" s="357" t="s">
        <v>132</v>
      </c>
      <c r="D4990" s="357" t="s">
        <v>270</v>
      </c>
      <c r="E4990" s="353">
        <v>67.06</v>
      </c>
      <c r="F4990" s="77"/>
    </row>
    <row r="4991" spans="1:6" ht="13.5">
      <c r="A4991" s="353">
        <v>89312</v>
      </c>
      <c r="B4991" s="357" t="s">
        <v>4348</v>
      </c>
      <c r="C4991" s="357" t="s">
        <v>132</v>
      </c>
      <c r="D4991" s="357" t="s">
        <v>270</v>
      </c>
      <c r="E4991" s="353">
        <v>58.2</v>
      </c>
      <c r="F4991" s="77"/>
    </row>
    <row r="4992" spans="1:6" ht="13.5">
      <c r="A4992" s="353">
        <v>89313</v>
      </c>
      <c r="B4992" s="357" t="s">
        <v>4349</v>
      </c>
      <c r="C4992" s="357" t="s">
        <v>132</v>
      </c>
      <c r="D4992" s="357" t="s">
        <v>270</v>
      </c>
      <c r="E4992" s="353">
        <v>60.66</v>
      </c>
      <c r="F4992" s="77"/>
    </row>
    <row r="4993" spans="1:6" ht="13.5">
      <c r="A4993" s="353">
        <v>95465</v>
      </c>
      <c r="B4993" s="357" t="s">
        <v>4350</v>
      </c>
      <c r="C4993" s="357" t="s">
        <v>132</v>
      </c>
      <c r="D4993" s="357" t="s">
        <v>350</v>
      </c>
      <c r="E4993" s="353">
        <v>106.27</v>
      </c>
      <c r="F4993" s="77"/>
    </row>
    <row r="4994" spans="1:6" ht="13.5">
      <c r="A4994" s="353">
        <v>87447</v>
      </c>
      <c r="B4994" s="357" t="s">
        <v>4351</v>
      </c>
      <c r="C4994" s="357" t="s">
        <v>132</v>
      </c>
      <c r="D4994" s="357" t="s">
        <v>270</v>
      </c>
      <c r="E4994" s="353">
        <v>38.729999999999997</v>
      </c>
      <c r="F4994" s="77"/>
    </row>
    <row r="4995" spans="1:6" ht="13.5">
      <c r="A4995" s="353">
        <v>87448</v>
      </c>
      <c r="B4995" s="357" t="s">
        <v>4352</v>
      </c>
      <c r="C4995" s="357" t="s">
        <v>132</v>
      </c>
      <c r="D4995" s="357" t="s">
        <v>270</v>
      </c>
      <c r="E4995" s="353">
        <v>38.979999999999997</v>
      </c>
      <c r="F4995" s="77"/>
    </row>
    <row r="4996" spans="1:6" ht="13.5">
      <c r="A4996" s="353">
        <v>87449</v>
      </c>
      <c r="B4996" s="357" t="s">
        <v>4353</v>
      </c>
      <c r="C4996" s="357" t="s">
        <v>132</v>
      </c>
      <c r="D4996" s="357" t="s">
        <v>270</v>
      </c>
      <c r="E4996" s="353">
        <v>49.42</v>
      </c>
      <c r="F4996" s="77"/>
    </row>
    <row r="4997" spans="1:6" ht="13.5">
      <c r="A4997" s="353">
        <v>87450</v>
      </c>
      <c r="B4997" s="357" t="s">
        <v>4354</v>
      </c>
      <c r="C4997" s="357" t="s">
        <v>132</v>
      </c>
      <c r="D4997" s="357" t="s">
        <v>270</v>
      </c>
      <c r="E4997" s="353">
        <v>50.2</v>
      </c>
      <c r="F4997" s="77"/>
    </row>
    <row r="4998" spans="1:6" ht="13.5">
      <c r="A4998" s="353">
        <v>87451</v>
      </c>
      <c r="B4998" s="357" t="s">
        <v>4355</v>
      </c>
      <c r="C4998" s="357" t="s">
        <v>132</v>
      </c>
      <c r="D4998" s="357" t="s">
        <v>270</v>
      </c>
      <c r="E4998" s="353">
        <v>60.02</v>
      </c>
      <c r="F4998" s="77"/>
    </row>
    <row r="4999" spans="1:6" ht="13.5">
      <c r="A4999" s="353">
        <v>87452</v>
      </c>
      <c r="B4999" s="357" t="s">
        <v>4356</v>
      </c>
      <c r="C4999" s="357" t="s">
        <v>132</v>
      </c>
      <c r="D4999" s="357" t="s">
        <v>270</v>
      </c>
      <c r="E4999" s="353">
        <v>60.32</v>
      </c>
      <c r="F4999" s="77"/>
    </row>
    <row r="5000" spans="1:6" ht="13.5">
      <c r="A5000" s="353">
        <v>87453</v>
      </c>
      <c r="B5000" s="357" t="s">
        <v>4357</v>
      </c>
      <c r="C5000" s="357" t="s">
        <v>132</v>
      </c>
      <c r="D5000" s="357" t="s">
        <v>270</v>
      </c>
      <c r="E5000" s="353">
        <v>35.89</v>
      </c>
      <c r="F5000" s="77"/>
    </row>
    <row r="5001" spans="1:6" ht="13.5">
      <c r="A5001" s="353">
        <v>87454</v>
      </c>
      <c r="B5001" s="357" t="s">
        <v>4358</v>
      </c>
      <c r="C5001" s="357" t="s">
        <v>132</v>
      </c>
      <c r="D5001" s="357" t="s">
        <v>270</v>
      </c>
      <c r="E5001" s="353">
        <v>36.549999999999997</v>
      </c>
      <c r="F5001" s="77"/>
    </row>
    <row r="5002" spans="1:6" ht="13.5">
      <c r="A5002" s="353">
        <v>87455</v>
      </c>
      <c r="B5002" s="357" t="s">
        <v>4359</v>
      </c>
      <c r="C5002" s="357" t="s">
        <v>132</v>
      </c>
      <c r="D5002" s="357" t="s">
        <v>270</v>
      </c>
      <c r="E5002" s="353">
        <v>45.93</v>
      </c>
      <c r="F5002" s="77"/>
    </row>
    <row r="5003" spans="1:6" ht="13.5">
      <c r="A5003" s="353">
        <v>87456</v>
      </c>
      <c r="B5003" s="357" t="s">
        <v>4360</v>
      </c>
      <c r="C5003" s="357" t="s">
        <v>132</v>
      </c>
      <c r="D5003" s="357" t="s">
        <v>270</v>
      </c>
      <c r="E5003" s="353">
        <v>46.94</v>
      </c>
      <c r="F5003" s="77"/>
    </row>
    <row r="5004" spans="1:6" ht="13.5">
      <c r="A5004" s="353">
        <v>87457</v>
      </c>
      <c r="B5004" s="357" t="s">
        <v>4361</v>
      </c>
      <c r="C5004" s="357" t="s">
        <v>132</v>
      </c>
      <c r="D5004" s="357" t="s">
        <v>270</v>
      </c>
      <c r="E5004" s="353">
        <v>55.79</v>
      </c>
      <c r="F5004" s="77"/>
    </row>
    <row r="5005" spans="1:6" ht="13.5">
      <c r="A5005" s="353">
        <v>87458</v>
      </c>
      <c r="B5005" s="357" t="s">
        <v>4362</v>
      </c>
      <c r="C5005" s="357" t="s">
        <v>132</v>
      </c>
      <c r="D5005" s="357" t="s">
        <v>270</v>
      </c>
      <c r="E5005" s="353">
        <v>56.77</v>
      </c>
      <c r="F5005" s="77"/>
    </row>
    <row r="5006" spans="1:6" ht="13.5">
      <c r="A5006" s="353">
        <v>87459</v>
      </c>
      <c r="B5006" s="357" t="s">
        <v>4363</v>
      </c>
      <c r="C5006" s="357" t="s">
        <v>132</v>
      </c>
      <c r="D5006" s="357" t="s">
        <v>270</v>
      </c>
      <c r="E5006" s="353">
        <v>43.3</v>
      </c>
      <c r="F5006" s="77"/>
    </row>
    <row r="5007" spans="1:6" ht="13.5">
      <c r="A5007" s="353">
        <v>87460</v>
      </c>
      <c r="B5007" s="357" t="s">
        <v>4364</v>
      </c>
      <c r="C5007" s="357" t="s">
        <v>132</v>
      </c>
      <c r="D5007" s="357" t="s">
        <v>270</v>
      </c>
      <c r="E5007" s="353">
        <v>43.96</v>
      </c>
      <c r="F5007" s="77"/>
    </row>
    <row r="5008" spans="1:6" ht="13.5">
      <c r="A5008" s="353">
        <v>87461</v>
      </c>
      <c r="B5008" s="357" t="s">
        <v>4365</v>
      </c>
      <c r="C5008" s="357" t="s">
        <v>132</v>
      </c>
      <c r="D5008" s="357" t="s">
        <v>270</v>
      </c>
      <c r="E5008" s="353">
        <v>54.01</v>
      </c>
      <c r="F5008" s="77"/>
    </row>
    <row r="5009" spans="1:6" ht="13.5">
      <c r="A5009" s="353">
        <v>87462</v>
      </c>
      <c r="B5009" s="357" t="s">
        <v>4366</v>
      </c>
      <c r="C5009" s="357" t="s">
        <v>132</v>
      </c>
      <c r="D5009" s="357" t="s">
        <v>270</v>
      </c>
      <c r="E5009" s="353">
        <v>54.79</v>
      </c>
      <c r="F5009" s="77"/>
    </row>
    <row r="5010" spans="1:6" ht="13.5">
      <c r="A5010" s="353">
        <v>87463</v>
      </c>
      <c r="B5010" s="357" t="s">
        <v>4367</v>
      </c>
      <c r="C5010" s="357" t="s">
        <v>132</v>
      </c>
      <c r="D5010" s="357" t="s">
        <v>270</v>
      </c>
      <c r="E5010" s="353">
        <v>63.99</v>
      </c>
      <c r="F5010" s="77"/>
    </row>
    <row r="5011" spans="1:6" ht="13.5">
      <c r="A5011" s="353">
        <v>87464</v>
      </c>
      <c r="B5011" s="357" t="s">
        <v>4368</v>
      </c>
      <c r="C5011" s="357" t="s">
        <v>132</v>
      </c>
      <c r="D5011" s="357" t="s">
        <v>270</v>
      </c>
      <c r="E5011" s="353">
        <v>64.97</v>
      </c>
      <c r="F5011" s="77"/>
    </row>
    <row r="5012" spans="1:6" ht="13.5">
      <c r="A5012" s="353">
        <v>87465</v>
      </c>
      <c r="B5012" s="357" t="s">
        <v>4369</v>
      </c>
      <c r="C5012" s="357" t="s">
        <v>132</v>
      </c>
      <c r="D5012" s="357" t="s">
        <v>270</v>
      </c>
      <c r="E5012" s="353">
        <v>38.46</v>
      </c>
      <c r="F5012" s="77"/>
    </row>
    <row r="5013" spans="1:6" ht="13.5">
      <c r="A5013" s="353">
        <v>87466</v>
      </c>
      <c r="B5013" s="357" t="s">
        <v>4370</v>
      </c>
      <c r="C5013" s="357" t="s">
        <v>132</v>
      </c>
      <c r="D5013" s="357" t="s">
        <v>270</v>
      </c>
      <c r="E5013" s="353">
        <v>39.119999999999997</v>
      </c>
      <c r="F5013" s="77"/>
    </row>
    <row r="5014" spans="1:6" ht="13.5">
      <c r="A5014" s="353">
        <v>87467</v>
      </c>
      <c r="B5014" s="357" t="s">
        <v>4371</v>
      </c>
      <c r="C5014" s="357" t="s">
        <v>132</v>
      </c>
      <c r="D5014" s="357" t="s">
        <v>270</v>
      </c>
      <c r="E5014" s="353">
        <v>48.76</v>
      </c>
      <c r="F5014" s="77"/>
    </row>
    <row r="5015" spans="1:6" ht="13.5">
      <c r="A5015" s="353">
        <v>87468</v>
      </c>
      <c r="B5015" s="357" t="s">
        <v>4372</v>
      </c>
      <c r="C5015" s="357" t="s">
        <v>132</v>
      </c>
      <c r="D5015" s="357" t="s">
        <v>270</v>
      </c>
      <c r="E5015" s="353">
        <v>49.54</v>
      </c>
      <c r="F5015" s="77"/>
    </row>
    <row r="5016" spans="1:6" ht="13.5">
      <c r="A5016" s="353">
        <v>87469</v>
      </c>
      <c r="B5016" s="357" t="s">
        <v>4373</v>
      </c>
      <c r="C5016" s="357" t="s">
        <v>132</v>
      </c>
      <c r="D5016" s="357" t="s">
        <v>270</v>
      </c>
      <c r="E5016" s="353">
        <v>58.74</v>
      </c>
      <c r="F5016" s="77"/>
    </row>
    <row r="5017" spans="1:6" ht="13.5">
      <c r="A5017" s="353">
        <v>87470</v>
      </c>
      <c r="B5017" s="357" t="s">
        <v>4374</v>
      </c>
      <c r="C5017" s="357" t="s">
        <v>132</v>
      </c>
      <c r="D5017" s="357" t="s">
        <v>270</v>
      </c>
      <c r="E5017" s="353">
        <v>59.72</v>
      </c>
      <c r="F5017" s="77"/>
    </row>
    <row r="5018" spans="1:6" ht="13.5">
      <c r="A5018" s="353">
        <v>89044</v>
      </c>
      <c r="B5018" s="357" t="s">
        <v>4375</v>
      </c>
      <c r="C5018" s="357" t="s">
        <v>132</v>
      </c>
      <c r="D5018" s="357" t="s">
        <v>270</v>
      </c>
      <c r="E5018" s="353">
        <v>38.56</v>
      </c>
      <c r="F5018" s="77"/>
    </row>
    <row r="5019" spans="1:6" ht="13.5">
      <c r="A5019" s="353">
        <v>89169</v>
      </c>
      <c r="B5019" s="357" t="s">
        <v>4376</v>
      </c>
      <c r="C5019" s="357" t="s">
        <v>132</v>
      </c>
      <c r="D5019" s="357" t="s">
        <v>270</v>
      </c>
      <c r="E5019" s="353">
        <v>39.17</v>
      </c>
      <c r="F5019" s="77"/>
    </row>
    <row r="5020" spans="1:6" ht="13.5">
      <c r="A5020" s="353">
        <v>89978</v>
      </c>
      <c r="B5020" s="357" t="s">
        <v>4377</v>
      </c>
      <c r="C5020" s="357" t="s">
        <v>132</v>
      </c>
      <c r="D5020" s="357" t="s">
        <v>270</v>
      </c>
      <c r="E5020" s="353">
        <v>49.62</v>
      </c>
      <c r="F5020" s="77"/>
    </row>
    <row r="5021" spans="1:6" ht="13.5">
      <c r="A5021" s="353" t="s">
        <v>6922</v>
      </c>
      <c r="B5021" s="357" t="s">
        <v>4378</v>
      </c>
      <c r="C5021" s="357" t="s">
        <v>132</v>
      </c>
      <c r="D5021" s="357" t="s">
        <v>350</v>
      </c>
      <c r="E5021" s="353">
        <v>84.7</v>
      </c>
      <c r="F5021" s="77"/>
    </row>
    <row r="5022" spans="1:6" ht="13.5">
      <c r="A5022" s="353" t="s">
        <v>6923</v>
      </c>
      <c r="B5022" s="357" t="s">
        <v>4379</v>
      </c>
      <c r="C5022" s="357" t="s">
        <v>132</v>
      </c>
      <c r="D5022" s="357" t="s">
        <v>350</v>
      </c>
      <c r="E5022" s="353">
        <v>84.87</v>
      </c>
      <c r="F5022" s="77"/>
    </row>
    <row r="5023" spans="1:6" ht="13.5">
      <c r="A5023" s="353" t="s">
        <v>6924</v>
      </c>
      <c r="B5023" s="357" t="s">
        <v>4380</v>
      </c>
      <c r="C5023" s="357" t="s">
        <v>132</v>
      </c>
      <c r="D5023" s="357" t="s">
        <v>350</v>
      </c>
      <c r="E5023" s="353">
        <v>146.93</v>
      </c>
      <c r="F5023" s="77"/>
    </row>
    <row r="5024" spans="1:6" ht="13.5">
      <c r="A5024" s="353">
        <v>89453</v>
      </c>
      <c r="B5024" s="357" t="s">
        <v>4381</v>
      </c>
      <c r="C5024" s="357" t="s">
        <v>132</v>
      </c>
      <c r="D5024" s="357" t="s">
        <v>270</v>
      </c>
      <c r="E5024" s="353">
        <v>43.73</v>
      </c>
      <c r="F5024" s="77"/>
    </row>
    <row r="5025" spans="1:6" ht="13.5">
      <c r="A5025" s="353">
        <v>89454</v>
      </c>
      <c r="B5025" s="357" t="s">
        <v>4382</v>
      </c>
      <c r="C5025" s="357" t="s">
        <v>132</v>
      </c>
      <c r="D5025" s="357" t="s">
        <v>270</v>
      </c>
      <c r="E5025" s="353">
        <v>41.61</v>
      </c>
      <c r="F5025" s="77"/>
    </row>
    <row r="5026" spans="1:6" ht="13.5">
      <c r="A5026" s="353">
        <v>89455</v>
      </c>
      <c r="B5026" s="357" t="s">
        <v>4383</v>
      </c>
      <c r="C5026" s="357" t="s">
        <v>132</v>
      </c>
      <c r="D5026" s="357" t="s">
        <v>270</v>
      </c>
      <c r="E5026" s="353">
        <v>53.02</v>
      </c>
      <c r="F5026" s="77"/>
    </row>
    <row r="5027" spans="1:6" ht="13.5">
      <c r="A5027" s="353">
        <v>89456</v>
      </c>
      <c r="B5027" s="357" t="s">
        <v>4384</v>
      </c>
      <c r="C5027" s="357" t="s">
        <v>132</v>
      </c>
      <c r="D5027" s="357" t="s">
        <v>270</v>
      </c>
      <c r="E5027" s="353">
        <v>50.46</v>
      </c>
      <c r="F5027" s="77"/>
    </row>
    <row r="5028" spans="1:6" ht="13.5">
      <c r="A5028" s="353">
        <v>89457</v>
      </c>
      <c r="B5028" s="357" t="s">
        <v>4385</v>
      </c>
      <c r="C5028" s="357" t="s">
        <v>132</v>
      </c>
      <c r="D5028" s="357" t="s">
        <v>270</v>
      </c>
      <c r="E5028" s="353">
        <v>46.61</v>
      </c>
      <c r="F5028" s="77"/>
    </row>
    <row r="5029" spans="1:6" ht="13.5">
      <c r="A5029" s="353">
        <v>89458</v>
      </c>
      <c r="B5029" s="357" t="s">
        <v>4386</v>
      </c>
      <c r="C5029" s="357" t="s">
        <v>132</v>
      </c>
      <c r="D5029" s="357" t="s">
        <v>270</v>
      </c>
      <c r="E5029" s="353">
        <v>43.23</v>
      </c>
      <c r="F5029" s="77"/>
    </row>
    <row r="5030" spans="1:6" ht="13.5">
      <c r="A5030" s="353">
        <v>89459</v>
      </c>
      <c r="B5030" s="357" t="s">
        <v>4387</v>
      </c>
      <c r="C5030" s="357" t="s">
        <v>132</v>
      </c>
      <c r="D5030" s="357" t="s">
        <v>270</v>
      </c>
      <c r="E5030" s="353">
        <v>56.93</v>
      </c>
      <c r="F5030" s="77"/>
    </row>
    <row r="5031" spans="1:6" ht="13.5">
      <c r="A5031" s="353">
        <v>89460</v>
      </c>
      <c r="B5031" s="357" t="s">
        <v>4388</v>
      </c>
      <c r="C5031" s="357" t="s">
        <v>132</v>
      </c>
      <c r="D5031" s="357" t="s">
        <v>270</v>
      </c>
      <c r="E5031" s="353">
        <v>52.84</v>
      </c>
      <c r="F5031" s="77"/>
    </row>
    <row r="5032" spans="1:6" ht="13.5">
      <c r="A5032" s="353">
        <v>89462</v>
      </c>
      <c r="B5032" s="357" t="s">
        <v>4389</v>
      </c>
      <c r="C5032" s="357" t="s">
        <v>132</v>
      </c>
      <c r="D5032" s="357" t="s">
        <v>270</v>
      </c>
      <c r="E5032" s="353">
        <v>50.37</v>
      </c>
      <c r="F5032" s="77"/>
    </row>
    <row r="5033" spans="1:6" ht="13.5">
      <c r="A5033" s="353">
        <v>89463</v>
      </c>
      <c r="B5033" s="357" t="s">
        <v>4390</v>
      </c>
      <c r="C5033" s="357" t="s">
        <v>132</v>
      </c>
      <c r="D5033" s="357" t="s">
        <v>270</v>
      </c>
      <c r="E5033" s="353">
        <v>48.43</v>
      </c>
      <c r="F5033" s="77"/>
    </row>
    <row r="5034" spans="1:6" ht="13.5">
      <c r="A5034" s="353">
        <v>89464</v>
      </c>
      <c r="B5034" s="357" t="s">
        <v>4391</v>
      </c>
      <c r="C5034" s="357" t="s">
        <v>132</v>
      </c>
      <c r="D5034" s="357" t="s">
        <v>270</v>
      </c>
      <c r="E5034" s="353">
        <v>65.55</v>
      </c>
      <c r="F5034" s="77"/>
    </row>
    <row r="5035" spans="1:6" ht="13.5">
      <c r="A5035" s="353">
        <v>89465</v>
      </c>
      <c r="B5035" s="357" t="s">
        <v>4392</v>
      </c>
      <c r="C5035" s="357" t="s">
        <v>132</v>
      </c>
      <c r="D5035" s="357" t="s">
        <v>270</v>
      </c>
      <c r="E5035" s="353">
        <v>63.26</v>
      </c>
      <c r="F5035" s="77"/>
    </row>
    <row r="5036" spans="1:6" ht="13.5">
      <c r="A5036" s="353">
        <v>89466</v>
      </c>
      <c r="B5036" s="357" t="s">
        <v>4393</v>
      </c>
      <c r="C5036" s="357" t="s">
        <v>132</v>
      </c>
      <c r="D5036" s="357" t="s">
        <v>270</v>
      </c>
      <c r="E5036" s="353">
        <v>53.48</v>
      </c>
      <c r="F5036" s="77"/>
    </row>
    <row r="5037" spans="1:6" ht="13.5">
      <c r="A5037" s="353">
        <v>89467</v>
      </c>
      <c r="B5037" s="357" t="s">
        <v>4394</v>
      </c>
      <c r="C5037" s="357" t="s">
        <v>132</v>
      </c>
      <c r="D5037" s="357" t="s">
        <v>270</v>
      </c>
      <c r="E5037" s="353">
        <v>50.09</v>
      </c>
      <c r="F5037" s="77"/>
    </row>
    <row r="5038" spans="1:6" ht="13.5">
      <c r="A5038" s="353">
        <v>89468</v>
      </c>
      <c r="B5038" s="357" t="s">
        <v>4395</v>
      </c>
      <c r="C5038" s="357" t="s">
        <v>132</v>
      </c>
      <c r="D5038" s="357" t="s">
        <v>270</v>
      </c>
      <c r="E5038" s="353">
        <v>69.3</v>
      </c>
      <c r="F5038" s="77"/>
    </row>
    <row r="5039" spans="1:6" ht="13.5">
      <c r="A5039" s="353">
        <v>89469</v>
      </c>
      <c r="B5039" s="357" t="s">
        <v>4396</v>
      </c>
      <c r="C5039" s="357" t="s">
        <v>132</v>
      </c>
      <c r="D5039" s="357" t="s">
        <v>270</v>
      </c>
      <c r="E5039" s="353">
        <v>65.290000000000006</v>
      </c>
      <c r="F5039" s="77"/>
    </row>
    <row r="5040" spans="1:6" ht="13.5">
      <c r="A5040" s="353">
        <v>89470</v>
      </c>
      <c r="B5040" s="357" t="s">
        <v>4397</v>
      </c>
      <c r="C5040" s="357" t="s">
        <v>132</v>
      </c>
      <c r="D5040" s="357" t="s">
        <v>270</v>
      </c>
      <c r="E5040" s="353">
        <v>53.79</v>
      </c>
      <c r="F5040" s="77"/>
    </row>
    <row r="5041" spans="1:6" ht="13.5">
      <c r="A5041" s="353">
        <v>89471</v>
      </c>
      <c r="B5041" s="357" t="s">
        <v>4398</v>
      </c>
      <c r="C5041" s="357" t="s">
        <v>132</v>
      </c>
      <c r="D5041" s="357" t="s">
        <v>270</v>
      </c>
      <c r="E5041" s="353">
        <v>51.66</v>
      </c>
      <c r="F5041" s="77"/>
    </row>
    <row r="5042" spans="1:6" ht="13.5">
      <c r="A5042" s="353">
        <v>89472</v>
      </c>
      <c r="B5042" s="357" t="s">
        <v>4399</v>
      </c>
      <c r="C5042" s="357" t="s">
        <v>132</v>
      </c>
      <c r="D5042" s="357" t="s">
        <v>270</v>
      </c>
      <c r="E5042" s="353">
        <v>62.61</v>
      </c>
      <c r="F5042" s="77"/>
    </row>
    <row r="5043" spans="1:6" ht="13.5">
      <c r="A5043" s="353">
        <v>89473</v>
      </c>
      <c r="B5043" s="357" t="s">
        <v>4400</v>
      </c>
      <c r="C5043" s="357" t="s">
        <v>132</v>
      </c>
      <c r="D5043" s="357" t="s">
        <v>270</v>
      </c>
      <c r="E5043" s="353">
        <v>60.21</v>
      </c>
      <c r="F5043" s="77"/>
    </row>
    <row r="5044" spans="1:6" ht="13.5">
      <c r="A5044" s="353">
        <v>89474</v>
      </c>
      <c r="B5044" s="357" t="s">
        <v>4401</v>
      </c>
      <c r="C5044" s="357" t="s">
        <v>132</v>
      </c>
      <c r="D5044" s="357" t="s">
        <v>270</v>
      </c>
      <c r="E5044" s="353">
        <v>59.27</v>
      </c>
      <c r="F5044" s="77"/>
    </row>
    <row r="5045" spans="1:6" ht="13.5">
      <c r="A5045" s="353">
        <v>89475</v>
      </c>
      <c r="B5045" s="357" t="s">
        <v>4402</v>
      </c>
      <c r="C5045" s="357" t="s">
        <v>132</v>
      </c>
      <c r="D5045" s="357" t="s">
        <v>270</v>
      </c>
      <c r="E5045" s="353">
        <v>54.71</v>
      </c>
      <c r="F5045" s="77"/>
    </row>
    <row r="5046" spans="1:6" ht="13.5">
      <c r="A5046" s="353">
        <v>89476</v>
      </c>
      <c r="B5046" s="357" t="s">
        <v>4403</v>
      </c>
      <c r="C5046" s="357" t="s">
        <v>132</v>
      </c>
      <c r="D5046" s="357" t="s">
        <v>270</v>
      </c>
      <c r="E5046" s="353">
        <v>69.290000000000006</v>
      </c>
      <c r="F5046" s="77"/>
    </row>
    <row r="5047" spans="1:6" ht="13.5">
      <c r="A5047" s="353">
        <v>89477</v>
      </c>
      <c r="B5047" s="357" t="s">
        <v>4404</v>
      </c>
      <c r="C5047" s="357" t="s">
        <v>132</v>
      </c>
      <c r="D5047" s="357" t="s">
        <v>270</v>
      </c>
      <c r="E5047" s="353">
        <v>64.180000000000007</v>
      </c>
      <c r="F5047" s="77"/>
    </row>
    <row r="5048" spans="1:6" ht="13.5">
      <c r="A5048" s="353">
        <v>89478</v>
      </c>
      <c r="B5048" s="357" t="s">
        <v>4405</v>
      </c>
      <c r="C5048" s="357" t="s">
        <v>132</v>
      </c>
      <c r="D5048" s="357" t="s">
        <v>270</v>
      </c>
      <c r="E5048" s="353">
        <v>60.67</v>
      </c>
      <c r="F5048" s="77"/>
    </row>
    <row r="5049" spans="1:6" ht="13.5">
      <c r="A5049" s="353">
        <v>89479</v>
      </c>
      <c r="B5049" s="357" t="s">
        <v>4406</v>
      </c>
      <c r="C5049" s="357" t="s">
        <v>132</v>
      </c>
      <c r="D5049" s="357" t="s">
        <v>270</v>
      </c>
      <c r="E5049" s="353">
        <v>58.73</v>
      </c>
      <c r="F5049" s="77"/>
    </row>
    <row r="5050" spans="1:6" ht="13.5">
      <c r="A5050" s="353">
        <v>89480</v>
      </c>
      <c r="B5050" s="357" t="s">
        <v>4407</v>
      </c>
      <c r="C5050" s="357" t="s">
        <v>132</v>
      </c>
      <c r="D5050" s="357" t="s">
        <v>270</v>
      </c>
      <c r="E5050" s="353">
        <v>75.36</v>
      </c>
      <c r="F5050" s="77"/>
    </row>
    <row r="5051" spans="1:6" ht="13.5">
      <c r="A5051" s="353">
        <v>89483</v>
      </c>
      <c r="B5051" s="357" t="s">
        <v>4408</v>
      </c>
      <c r="C5051" s="357" t="s">
        <v>132</v>
      </c>
      <c r="D5051" s="357" t="s">
        <v>270</v>
      </c>
      <c r="E5051" s="353">
        <v>73.239999999999995</v>
      </c>
      <c r="F5051" s="77"/>
    </row>
    <row r="5052" spans="1:6" ht="13.5">
      <c r="A5052" s="353">
        <v>89484</v>
      </c>
      <c r="B5052" s="357" t="s">
        <v>4409</v>
      </c>
      <c r="C5052" s="357" t="s">
        <v>132</v>
      </c>
      <c r="D5052" s="357" t="s">
        <v>270</v>
      </c>
      <c r="E5052" s="353">
        <v>66.38</v>
      </c>
      <c r="F5052" s="77"/>
    </row>
    <row r="5053" spans="1:6" ht="13.5">
      <c r="A5053" s="353">
        <v>89486</v>
      </c>
      <c r="B5053" s="357" t="s">
        <v>4410</v>
      </c>
      <c r="C5053" s="357" t="s">
        <v>132</v>
      </c>
      <c r="D5053" s="357" t="s">
        <v>270</v>
      </c>
      <c r="E5053" s="353">
        <v>61.98</v>
      </c>
      <c r="F5053" s="77"/>
    </row>
    <row r="5054" spans="1:6" ht="13.5">
      <c r="A5054" s="353">
        <v>89487</v>
      </c>
      <c r="B5054" s="357" t="s">
        <v>4411</v>
      </c>
      <c r="C5054" s="357" t="s">
        <v>132</v>
      </c>
      <c r="D5054" s="357" t="s">
        <v>270</v>
      </c>
      <c r="E5054" s="353">
        <v>81.88</v>
      </c>
      <c r="F5054" s="77"/>
    </row>
    <row r="5055" spans="1:6" ht="13.5">
      <c r="A5055" s="353">
        <v>89488</v>
      </c>
      <c r="B5055" s="357" t="s">
        <v>4412</v>
      </c>
      <c r="C5055" s="357" t="s">
        <v>132</v>
      </c>
      <c r="D5055" s="357" t="s">
        <v>270</v>
      </c>
      <c r="E5055" s="353">
        <v>76.849999999999994</v>
      </c>
      <c r="F5055" s="77"/>
    </row>
    <row r="5056" spans="1:6" ht="13.5">
      <c r="A5056" s="353">
        <v>91815</v>
      </c>
      <c r="B5056" s="357" t="s">
        <v>4413</v>
      </c>
      <c r="C5056" s="357" t="s">
        <v>132</v>
      </c>
      <c r="D5056" s="357" t="s">
        <v>270</v>
      </c>
      <c r="E5056" s="353">
        <v>43.7</v>
      </c>
      <c r="F5056" s="77"/>
    </row>
    <row r="5057" spans="1:6" ht="13.5">
      <c r="A5057" s="353">
        <v>91816</v>
      </c>
      <c r="B5057" s="357" t="s">
        <v>4414</v>
      </c>
      <c r="C5057" s="357" t="s">
        <v>132</v>
      </c>
      <c r="D5057" s="357" t="s">
        <v>270</v>
      </c>
      <c r="E5057" s="353">
        <v>50.49</v>
      </c>
      <c r="F5057" s="77"/>
    </row>
    <row r="5058" spans="1:6" ht="13.5">
      <c r="A5058" s="353">
        <v>72139</v>
      </c>
      <c r="B5058" s="357" t="s">
        <v>4415</v>
      </c>
      <c r="C5058" s="357" t="s">
        <v>132</v>
      </c>
      <c r="D5058" s="357" t="s">
        <v>270</v>
      </c>
      <c r="E5058" s="353">
        <v>473.12</v>
      </c>
      <c r="F5058" s="77"/>
    </row>
    <row r="5059" spans="1:6" ht="13.5">
      <c r="A5059" s="353">
        <v>72175</v>
      </c>
      <c r="B5059" s="357" t="s">
        <v>4416</v>
      </c>
      <c r="C5059" s="357" t="s">
        <v>132</v>
      </c>
      <c r="D5059" s="357" t="s">
        <v>270</v>
      </c>
      <c r="E5059" s="353">
        <v>476.87</v>
      </c>
      <c r="F5059" s="77"/>
    </row>
    <row r="5060" spans="1:6" ht="13.5">
      <c r="A5060" s="353">
        <v>72176</v>
      </c>
      <c r="B5060" s="357" t="s">
        <v>4417</v>
      </c>
      <c r="C5060" s="357" t="s">
        <v>132</v>
      </c>
      <c r="D5060" s="357" t="s">
        <v>270</v>
      </c>
      <c r="E5060" s="353">
        <v>480.62</v>
      </c>
      <c r="F5060" s="77"/>
    </row>
    <row r="5061" spans="1:6" ht="13.5">
      <c r="A5061" s="353">
        <v>72178</v>
      </c>
      <c r="B5061" s="357" t="s">
        <v>4418</v>
      </c>
      <c r="C5061" s="357" t="s">
        <v>132</v>
      </c>
      <c r="D5061" s="357" t="s">
        <v>350</v>
      </c>
      <c r="E5061" s="353">
        <v>19.02</v>
      </c>
      <c r="F5061" s="77"/>
    </row>
    <row r="5062" spans="1:6" ht="13.5">
      <c r="A5062" s="353">
        <v>72179</v>
      </c>
      <c r="B5062" s="357" t="s">
        <v>4419</v>
      </c>
      <c r="C5062" s="357" t="s">
        <v>132</v>
      </c>
      <c r="D5062" s="357" t="s">
        <v>350</v>
      </c>
      <c r="E5062" s="353">
        <v>39.72</v>
      </c>
      <c r="F5062" s="77"/>
    </row>
    <row r="5063" spans="1:6" ht="13.5">
      <c r="A5063" s="353">
        <v>72180</v>
      </c>
      <c r="B5063" s="357" t="s">
        <v>4420</v>
      </c>
      <c r="C5063" s="357" t="s">
        <v>132</v>
      </c>
      <c r="D5063" s="357" t="s">
        <v>350</v>
      </c>
      <c r="E5063" s="353">
        <v>12.3</v>
      </c>
      <c r="F5063" s="77"/>
    </row>
    <row r="5064" spans="1:6" ht="13.5">
      <c r="A5064" s="353">
        <v>72181</v>
      </c>
      <c r="B5064" s="357" t="s">
        <v>4421</v>
      </c>
      <c r="C5064" s="357" t="s">
        <v>132</v>
      </c>
      <c r="D5064" s="357" t="s">
        <v>350</v>
      </c>
      <c r="E5064" s="353">
        <v>25.04</v>
      </c>
      <c r="F5064" s="77"/>
    </row>
    <row r="5065" spans="1:6" ht="13.5">
      <c r="A5065" s="353" t="s">
        <v>6925</v>
      </c>
      <c r="B5065" s="357" t="s">
        <v>4422</v>
      </c>
      <c r="C5065" s="357" t="s">
        <v>132</v>
      </c>
      <c r="D5065" s="357" t="s">
        <v>350</v>
      </c>
      <c r="E5065" s="353">
        <v>248.56</v>
      </c>
      <c r="F5065" s="77"/>
    </row>
    <row r="5066" spans="1:6" ht="13.5">
      <c r="A5066" s="353" t="s">
        <v>6926</v>
      </c>
      <c r="B5066" s="357" t="s">
        <v>4423</v>
      </c>
      <c r="C5066" s="357" t="s">
        <v>132</v>
      </c>
      <c r="D5066" s="357" t="s">
        <v>350</v>
      </c>
      <c r="E5066" s="353">
        <v>190.86</v>
      </c>
      <c r="F5066" s="77"/>
    </row>
    <row r="5067" spans="1:6" ht="13.5">
      <c r="A5067" s="353" t="s">
        <v>6927</v>
      </c>
      <c r="B5067" s="357" t="s">
        <v>4424</v>
      </c>
      <c r="C5067" s="357" t="s">
        <v>132</v>
      </c>
      <c r="D5067" s="357" t="s">
        <v>350</v>
      </c>
      <c r="E5067" s="353">
        <v>393.86</v>
      </c>
      <c r="F5067" s="77"/>
    </row>
    <row r="5068" spans="1:6" ht="13.5">
      <c r="A5068" s="353">
        <v>79627</v>
      </c>
      <c r="B5068" s="357" t="s">
        <v>4425</v>
      </c>
      <c r="C5068" s="357" t="s">
        <v>132</v>
      </c>
      <c r="D5068" s="357" t="s">
        <v>350</v>
      </c>
      <c r="E5068" s="353">
        <v>428.98</v>
      </c>
      <c r="F5068" s="77"/>
    </row>
    <row r="5069" spans="1:6" ht="13.5">
      <c r="A5069" s="353">
        <v>96358</v>
      </c>
      <c r="B5069" s="357" t="s">
        <v>4426</v>
      </c>
      <c r="C5069" s="357" t="s">
        <v>132</v>
      </c>
      <c r="D5069" s="357" t="s">
        <v>270</v>
      </c>
      <c r="E5069" s="353">
        <v>65.28</v>
      </c>
      <c r="F5069" s="77"/>
    </row>
    <row r="5070" spans="1:6" ht="13.5">
      <c r="A5070" s="353">
        <v>96359</v>
      </c>
      <c r="B5070" s="357" t="s">
        <v>4427</v>
      </c>
      <c r="C5070" s="357" t="s">
        <v>132</v>
      </c>
      <c r="D5070" s="357" t="s">
        <v>270</v>
      </c>
      <c r="E5070" s="353">
        <v>74.56</v>
      </c>
      <c r="F5070" s="77"/>
    </row>
    <row r="5071" spans="1:6" ht="13.5">
      <c r="A5071" s="353">
        <v>96360</v>
      </c>
      <c r="B5071" s="357" t="s">
        <v>4428</v>
      </c>
      <c r="C5071" s="357" t="s">
        <v>132</v>
      </c>
      <c r="D5071" s="357" t="s">
        <v>270</v>
      </c>
      <c r="E5071" s="353">
        <v>89.59</v>
      </c>
      <c r="F5071" s="77"/>
    </row>
    <row r="5072" spans="1:6" ht="13.5">
      <c r="A5072" s="353">
        <v>96361</v>
      </c>
      <c r="B5072" s="357" t="s">
        <v>4429</v>
      </c>
      <c r="C5072" s="357" t="s">
        <v>132</v>
      </c>
      <c r="D5072" s="357" t="s">
        <v>270</v>
      </c>
      <c r="E5072" s="353">
        <v>107.78</v>
      </c>
      <c r="F5072" s="77"/>
    </row>
    <row r="5073" spans="1:6" ht="13.5">
      <c r="A5073" s="353">
        <v>96362</v>
      </c>
      <c r="B5073" s="357" t="s">
        <v>4430</v>
      </c>
      <c r="C5073" s="357" t="s">
        <v>132</v>
      </c>
      <c r="D5073" s="357" t="s">
        <v>270</v>
      </c>
      <c r="E5073" s="353">
        <v>83.11</v>
      </c>
      <c r="F5073" s="77"/>
    </row>
    <row r="5074" spans="1:6" ht="13.5">
      <c r="A5074" s="353">
        <v>96363</v>
      </c>
      <c r="B5074" s="357" t="s">
        <v>4431</v>
      </c>
      <c r="C5074" s="357" t="s">
        <v>132</v>
      </c>
      <c r="D5074" s="357" t="s">
        <v>270</v>
      </c>
      <c r="E5074" s="353">
        <v>92.61</v>
      </c>
      <c r="F5074" s="77"/>
    </row>
    <row r="5075" spans="1:6" ht="13.5">
      <c r="A5075" s="353">
        <v>96364</v>
      </c>
      <c r="B5075" s="357" t="s">
        <v>4432</v>
      </c>
      <c r="C5075" s="357" t="s">
        <v>132</v>
      </c>
      <c r="D5075" s="357" t="s">
        <v>270</v>
      </c>
      <c r="E5075" s="353">
        <v>107.4</v>
      </c>
      <c r="F5075" s="77"/>
    </row>
    <row r="5076" spans="1:6" ht="13.5">
      <c r="A5076" s="353">
        <v>96365</v>
      </c>
      <c r="B5076" s="357" t="s">
        <v>4433</v>
      </c>
      <c r="C5076" s="357" t="s">
        <v>132</v>
      </c>
      <c r="D5076" s="357" t="s">
        <v>270</v>
      </c>
      <c r="E5076" s="353">
        <v>125.82</v>
      </c>
      <c r="F5076" s="77"/>
    </row>
    <row r="5077" spans="1:6" ht="13.5">
      <c r="A5077" s="353">
        <v>96366</v>
      </c>
      <c r="B5077" s="357" t="s">
        <v>4434</v>
      </c>
      <c r="C5077" s="357" t="s">
        <v>132</v>
      </c>
      <c r="D5077" s="357" t="s">
        <v>270</v>
      </c>
      <c r="E5077" s="353">
        <v>100.92</v>
      </c>
      <c r="F5077" s="77"/>
    </row>
    <row r="5078" spans="1:6" ht="13.5">
      <c r="A5078" s="353">
        <v>96367</v>
      </c>
      <c r="B5078" s="357" t="s">
        <v>4435</v>
      </c>
      <c r="C5078" s="357" t="s">
        <v>132</v>
      </c>
      <c r="D5078" s="357" t="s">
        <v>270</v>
      </c>
      <c r="E5078" s="353">
        <v>110.63</v>
      </c>
      <c r="F5078" s="77"/>
    </row>
    <row r="5079" spans="1:6" ht="13.5">
      <c r="A5079" s="353">
        <v>96368</v>
      </c>
      <c r="B5079" s="357" t="s">
        <v>4436</v>
      </c>
      <c r="C5079" s="357" t="s">
        <v>132</v>
      </c>
      <c r="D5079" s="357" t="s">
        <v>270</v>
      </c>
      <c r="E5079" s="353">
        <v>125.22</v>
      </c>
      <c r="F5079" s="77"/>
    </row>
    <row r="5080" spans="1:6" ht="13.5">
      <c r="A5080" s="353">
        <v>96369</v>
      </c>
      <c r="B5080" s="357" t="s">
        <v>4437</v>
      </c>
      <c r="C5080" s="357" t="s">
        <v>132</v>
      </c>
      <c r="D5080" s="357" t="s">
        <v>270</v>
      </c>
      <c r="E5080" s="353">
        <v>143.86000000000001</v>
      </c>
      <c r="F5080" s="77"/>
    </row>
    <row r="5081" spans="1:6" ht="13.5">
      <c r="A5081" s="353">
        <v>96370</v>
      </c>
      <c r="B5081" s="357" t="s">
        <v>4438</v>
      </c>
      <c r="C5081" s="357" t="s">
        <v>132</v>
      </c>
      <c r="D5081" s="357" t="s">
        <v>270</v>
      </c>
      <c r="E5081" s="353">
        <v>45.12</v>
      </c>
      <c r="F5081" s="77"/>
    </row>
    <row r="5082" spans="1:6" ht="13.5">
      <c r="A5082" s="353">
        <v>96371</v>
      </c>
      <c r="B5082" s="357" t="s">
        <v>4439</v>
      </c>
      <c r="C5082" s="357" t="s">
        <v>132</v>
      </c>
      <c r="D5082" s="357" t="s">
        <v>270</v>
      </c>
      <c r="E5082" s="353">
        <v>54.27</v>
      </c>
      <c r="F5082" s="77"/>
    </row>
    <row r="5083" spans="1:6" ht="13.5">
      <c r="A5083" s="353">
        <v>96372</v>
      </c>
      <c r="B5083" s="357" t="s">
        <v>4440</v>
      </c>
      <c r="C5083" s="357" t="s">
        <v>132</v>
      </c>
      <c r="D5083" s="357" t="s">
        <v>270</v>
      </c>
      <c r="E5083" s="353">
        <v>22.22</v>
      </c>
      <c r="F5083" s="77"/>
    </row>
    <row r="5084" spans="1:6" ht="13.5">
      <c r="A5084" s="353">
        <v>96373</v>
      </c>
      <c r="B5084" s="357" t="s">
        <v>4441</v>
      </c>
      <c r="C5084" s="357" t="s">
        <v>129</v>
      </c>
      <c r="D5084" s="357" t="s">
        <v>350</v>
      </c>
      <c r="E5084" s="353">
        <v>8.65</v>
      </c>
      <c r="F5084" s="77"/>
    </row>
    <row r="5085" spans="1:6" ht="13.5">
      <c r="A5085" s="353">
        <v>96374</v>
      </c>
      <c r="B5085" s="357" t="s">
        <v>4442</v>
      </c>
      <c r="C5085" s="357" t="s">
        <v>129</v>
      </c>
      <c r="D5085" s="357" t="s">
        <v>350</v>
      </c>
      <c r="E5085" s="353">
        <v>26.38</v>
      </c>
      <c r="F5085" s="77"/>
    </row>
    <row r="5086" spans="1:6" ht="13.5">
      <c r="A5086" s="353" t="s">
        <v>6928</v>
      </c>
      <c r="B5086" s="357" t="s">
        <v>4443</v>
      </c>
      <c r="C5086" s="357" t="s">
        <v>132</v>
      </c>
      <c r="D5086" s="357" t="s">
        <v>270</v>
      </c>
      <c r="E5086" s="353">
        <v>60.14</v>
      </c>
      <c r="F5086" s="77"/>
    </row>
    <row r="5087" spans="1:6" ht="13.5">
      <c r="A5087" s="353" t="s">
        <v>6929</v>
      </c>
      <c r="B5087" s="357" t="s">
        <v>4444</v>
      </c>
      <c r="C5087" s="357" t="s">
        <v>132</v>
      </c>
      <c r="D5087" s="357" t="s">
        <v>270</v>
      </c>
      <c r="E5087" s="353">
        <v>123.36</v>
      </c>
      <c r="F5087" s="77"/>
    </row>
    <row r="5088" spans="1:6" ht="13.5">
      <c r="A5088" s="353" t="s">
        <v>6930</v>
      </c>
      <c r="B5088" s="357" t="s">
        <v>4445</v>
      </c>
      <c r="C5088" s="357" t="s">
        <v>132</v>
      </c>
      <c r="D5088" s="357" t="s">
        <v>270</v>
      </c>
      <c r="E5088" s="353">
        <v>46.18</v>
      </c>
      <c r="F5088" s="77"/>
    </row>
    <row r="5089" spans="1:6" ht="13.5">
      <c r="A5089" s="353" t="s">
        <v>6931</v>
      </c>
      <c r="B5089" s="357" t="s">
        <v>4446</v>
      </c>
      <c r="C5089" s="357" t="s">
        <v>132</v>
      </c>
      <c r="D5089" s="357" t="s">
        <v>270</v>
      </c>
      <c r="E5089" s="353">
        <v>36.96</v>
      </c>
      <c r="F5089" s="77"/>
    </row>
    <row r="5090" spans="1:6" ht="13.5">
      <c r="A5090" s="353">
        <v>83694</v>
      </c>
      <c r="B5090" s="357" t="s">
        <v>4447</v>
      </c>
      <c r="C5090" s="357" t="s">
        <v>132</v>
      </c>
      <c r="D5090" s="357" t="s">
        <v>350</v>
      </c>
      <c r="E5090" s="353">
        <v>13.43</v>
      </c>
      <c r="F5090" s="77"/>
    </row>
    <row r="5091" spans="1:6" ht="13.5">
      <c r="A5091" s="353" t="s">
        <v>6932</v>
      </c>
      <c r="B5091" s="357" t="s">
        <v>4448</v>
      </c>
      <c r="C5091" s="357" t="s">
        <v>132</v>
      </c>
      <c r="D5091" s="357" t="s">
        <v>270</v>
      </c>
      <c r="E5091" s="353">
        <v>22.88</v>
      </c>
      <c r="F5091" s="77"/>
    </row>
    <row r="5092" spans="1:6" ht="13.5">
      <c r="A5092" s="353">
        <v>83771</v>
      </c>
      <c r="B5092" s="357" t="s">
        <v>4449</v>
      </c>
      <c r="C5092" s="357" t="s">
        <v>136</v>
      </c>
      <c r="D5092" s="357" t="s">
        <v>270</v>
      </c>
      <c r="E5092" s="353">
        <v>6.61</v>
      </c>
      <c r="F5092" s="77"/>
    </row>
    <row r="5093" spans="1:6" ht="13.5">
      <c r="A5093" s="353">
        <v>92970</v>
      </c>
      <c r="B5093" s="357" t="s">
        <v>4450</v>
      </c>
      <c r="C5093" s="357" t="s">
        <v>132</v>
      </c>
      <c r="D5093" s="357" t="s">
        <v>270</v>
      </c>
      <c r="E5093" s="353">
        <v>10.36</v>
      </c>
      <c r="F5093" s="77"/>
    </row>
    <row r="5094" spans="1:6" ht="13.5">
      <c r="A5094" s="353">
        <v>72916</v>
      </c>
      <c r="B5094" s="357" t="s">
        <v>4451</v>
      </c>
      <c r="C5094" s="357" t="s">
        <v>136</v>
      </c>
      <c r="D5094" s="357" t="s">
        <v>270</v>
      </c>
      <c r="E5094" s="353">
        <v>29.63</v>
      </c>
      <c r="F5094" s="77"/>
    </row>
    <row r="5095" spans="1:6" ht="13.5">
      <c r="A5095" s="353">
        <v>72919</v>
      </c>
      <c r="B5095" s="357" t="s">
        <v>4452</v>
      </c>
      <c r="C5095" s="357" t="s">
        <v>136</v>
      </c>
      <c r="D5095" s="357" t="s">
        <v>270</v>
      </c>
      <c r="E5095" s="353">
        <v>44.42</v>
      </c>
      <c r="F5095" s="77"/>
    </row>
    <row r="5096" spans="1:6" ht="13.5">
      <c r="A5096" s="353">
        <v>72922</v>
      </c>
      <c r="B5096" s="357" t="s">
        <v>4453</v>
      </c>
      <c r="C5096" s="357" t="s">
        <v>136</v>
      </c>
      <c r="D5096" s="357" t="s">
        <v>270</v>
      </c>
      <c r="E5096" s="353">
        <v>61.42</v>
      </c>
      <c r="F5096" s="77"/>
    </row>
    <row r="5097" spans="1:6" ht="13.5">
      <c r="A5097" s="353">
        <v>72923</v>
      </c>
      <c r="B5097" s="357" t="s">
        <v>4454</v>
      </c>
      <c r="C5097" s="357" t="s">
        <v>136</v>
      </c>
      <c r="D5097" s="357" t="s">
        <v>270</v>
      </c>
      <c r="E5097" s="353">
        <v>70.28</v>
      </c>
      <c r="F5097" s="77"/>
    </row>
    <row r="5098" spans="1:6" ht="13.5">
      <c r="A5098" s="353">
        <v>72924</v>
      </c>
      <c r="B5098" s="357" t="s">
        <v>4455</v>
      </c>
      <c r="C5098" s="357" t="s">
        <v>136</v>
      </c>
      <c r="D5098" s="357" t="s">
        <v>270</v>
      </c>
      <c r="E5098" s="353">
        <v>60</v>
      </c>
      <c r="F5098" s="77"/>
    </row>
    <row r="5099" spans="1:6" ht="13.5">
      <c r="A5099" s="353">
        <v>72961</v>
      </c>
      <c r="B5099" s="357" t="s">
        <v>4456</v>
      </c>
      <c r="C5099" s="357" t="s">
        <v>132</v>
      </c>
      <c r="D5099" s="357" t="s">
        <v>270</v>
      </c>
      <c r="E5099" s="353">
        <v>1.18</v>
      </c>
      <c r="F5099" s="77"/>
    </row>
    <row r="5100" spans="1:6" ht="13.5">
      <c r="A5100" s="353">
        <v>96387</v>
      </c>
      <c r="B5100" s="357" t="s">
        <v>4457</v>
      </c>
      <c r="C5100" s="357" t="s">
        <v>136</v>
      </c>
      <c r="D5100" s="357" t="s">
        <v>270</v>
      </c>
      <c r="E5100" s="353">
        <v>6.04</v>
      </c>
      <c r="F5100" s="77"/>
    </row>
    <row r="5101" spans="1:6" ht="13.5">
      <c r="A5101" s="353">
        <v>96388</v>
      </c>
      <c r="B5101" s="357" t="s">
        <v>4458</v>
      </c>
      <c r="C5101" s="357" t="s">
        <v>136</v>
      </c>
      <c r="D5101" s="357" t="s">
        <v>270</v>
      </c>
      <c r="E5101" s="353">
        <v>5.75</v>
      </c>
      <c r="F5101" s="77"/>
    </row>
    <row r="5102" spans="1:6" ht="13.5">
      <c r="A5102" s="353">
        <v>96389</v>
      </c>
      <c r="B5102" s="357" t="s">
        <v>4459</v>
      </c>
      <c r="C5102" s="357" t="s">
        <v>136</v>
      </c>
      <c r="D5102" s="357" t="s">
        <v>270</v>
      </c>
      <c r="E5102" s="353">
        <v>31.51</v>
      </c>
      <c r="F5102" s="77"/>
    </row>
    <row r="5103" spans="1:6" ht="13.5">
      <c r="A5103" s="353">
        <v>96390</v>
      </c>
      <c r="B5103" s="357" t="s">
        <v>4460</v>
      </c>
      <c r="C5103" s="357" t="s">
        <v>136</v>
      </c>
      <c r="D5103" s="357" t="s">
        <v>270</v>
      </c>
      <c r="E5103" s="353">
        <v>54</v>
      </c>
      <c r="F5103" s="77"/>
    </row>
    <row r="5104" spans="1:6" ht="13.5">
      <c r="A5104" s="353">
        <v>96391</v>
      </c>
      <c r="B5104" s="357" t="s">
        <v>4461</v>
      </c>
      <c r="C5104" s="357" t="s">
        <v>136</v>
      </c>
      <c r="D5104" s="357" t="s">
        <v>270</v>
      </c>
      <c r="E5104" s="353">
        <v>76.099999999999994</v>
      </c>
      <c r="F5104" s="77"/>
    </row>
    <row r="5105" spans="1:6" ht="13.5">
      <c r="A5105" s="353">
        <v>96392</v>
      </c>
      <c r="B5105" s="357" t="s">
        <v>4462</v>
      </c>
      <c r="C5105" s="357" t="s">
        <v>136</v>
      </c>
      <c r="D5105" s="357" t="s">
        <v>270</v>
      </c>
      <c r="E5105" s="353">
        <v>102.25</v>
      </c>
      <c r="F5105" s="77"/>
    </row>
    <row r="5106" spans="1:6" ht="13.5">
      <c r="A5106" s="353">
        <v>96396</v>
      </c>
      <c r="B5106" s="357" t="s">
        <v>4463</v>
      </c>
      <c r="C5106" s="357" t="s">
        <v>136</v>
      </c>
      <c r="D5106" s="357" t="s">
        <v>270</v>
      </c>
      <c r="E5106" s="353">
        <v>120.75</v>
      </c>
      <c r="F5106" s="77"/>
    </row>
    <row r="5107" spans="1:6" ht="13.5">
      <c r="A5107" s="353">
        <v>96397</v>
      </c>
      <c r="B5107" s="357" t="s">
        <v>4464</v>
      </c>
      <c r="C5107" s="357" t="s">
        <v>136</v>
      </c>
      <c r="D5107" s="357" t="s">
        <v>270</v>
      </c>
      <c r="E5107" s="353">
        <v>160.88</v>
      </c>
      <c r="F5107" s="77"/>
    </row>
    <row r="5108" spans="1:6" ht="13.5">
      <c r="A5108" s="353">
        <v>96398</v>
      </c>
      <c r="B5108" s="357" t="s">
        <v>4465</v>
      </c>
      <c r="C5108" s="357" t="s">
        <v>136</v>
      </c>
      <c r="D5108" s="357" t="s">
        <v>270</v>
      </c>
      <c r="E5108" s="353">
        <v>177.2</v>
      </c>
      <c r="F5108" s="77"/>
    </row>
    <row r="5109" spans="1:6" ht="13.5">
      <c r="A5109" s="353">
        <v>96399</v>
      </c>
      <c r="B5109" s="357" t="s">
        <v>4466</v>
      </c>
      <c r="C5109" s="357" t="s">
        <v>136</v>
      </c>
      <c r="D5109" s="357" t="s">
        <v>270</v>
      </c>
      <c r="E5109" s="353">
        <v>99.89</v>
      </c>
      <c r="F5109" s="77"/>
    </row>
    <row r="5110" spans="1:6" ht="13.5">
      <c r="A5110" s="353">
        <v>96400</v>
      </c>
      <c r="B5110" s="357" t="s">
        <v>4467</v>
      </c>
      <c r="C5110" s="357" t="s">
        <v>136</v>
      </c>
      <c r="D5110" s="357" t="s">
        <v>270</v>
      </c>
      <c r="E5110" s="353">
        <v>108.87</v>
      </c>
      <c r="F5110" s="77"/>
    </row>
    <row r="5111" spans="1:6" ht="13.5">
      <c r="A5111" s="353">
        <v>96401</v>
      </c>
      <c r="B5111" s="357" t="s">
        <v>4468</v>
      </c>
      <c r="C5111" s="357" t="s">
        <v>132</v>
      </c>
      <c r="D5111" s="357" t="s">
        <v>270</v>
      </c>
      <c r="E5111" s="353">
        <v>6.21</v>
      </c>
      <c r="F5111" s="77"/>
    </row>
    <row r="5112" spans="1:6" ht="13.5">
      <c r="A5112" s="353">
        <v>96402</v>
      </c>
      <c r="B5112" s="357" t="s">
        <v>6933</v>
      </c>
      <c r="C5112" s="357" t="s">
        <v>132</v>
      </c>
      <c r="D5112" s="357" t="s">
        <v>270</v>
      </c>
      <c r="E5112" s="353">
        <v>1.24</v>
      </c>
      <c r="F5112" s="77"/>
    </row>
    <row r="5113" spans="1:6" ht="13.5">
      <c r="A5113" s="353">
        <v>72799</v>
      </c>
      <c r="B5113" s="357" t="s">
        <v>4469</v>
      </c>
      <c r="C5113" s="357" t="s">
        <v>132</v>
      </c>
      <c r="D5113" s="357" t="s">
        <v>270</v>
      </c>
      <c r="E5113" s="353">
        <v>66.040000000000006</v>
      </c>
      <c r="F5113" s="77"/>
    </row>
    <row r="5114" spans="1:6" ht="13.5">
      <c r="A5114" s="353">
        <v>72942</v>
      </c>
      <c r="B5114" s="357" t="s">
        <v>4470</v>
      </c>
      <c r="C5114" s="357" t="s">
        <v>132</v>
      </c>
      <c r="D5114" s="357" t="s">
        <v>270</v>
      </c>
      <c r="E5114" s="353">
        <v>1.56</v>
      </c>
      <c r="F5114" s="77"/>
    </row>
    <row r="5115" spans="1:6" ht="13.5">
      <c r="A5115" s="353">
        <v>72943</v>
      </c>
      <c r="B5115" s="357" t="s">
        <v>4471</v>
      </c>
      <c r="C5115" s="357" t="s">
        <v>132</v>
      </c>
      <c r="D5115" s="357" t="s">
        <v>270</v>
      </c>
      <c r="E5115" s="353">
        <v>1.64</v>
      </c>
      <c r="F5115" s="77"/>
    </row>
    <row r="5116" spans="1:6" ht="13.5">
      <c r="A5116" s="353">
        <v>72972</v>
      </c>
      <c r="B5116" s="357" t="s">
        <v>4472</v>
      </c>
      <c r="C5116" s="357" t="s">
        <v>132</v>
      </c>
      <c r="D5116" s="357" t="s">
        <v>350</v>
      </c>
      <c r="E5116" s="353">
        <v>0.67</v>
      </c>
      <c r="F5116" s="77"/>
    </row>
    <row r="5117" spans="1:6" ht="13.5">
      <c r="A5117" s="353">
        <v>72973</v>
      </c>
      <c r="B5117" s="357" t="s">
        <v>4473</v>
      </c>
      <c r="C5117" s="357" t="s">
        <v>129</v>
      </c>
      <c r="D5117" s="357" t="s">
        <v>350</v>
      </c>
      <c r="E5117" s="353">
        <v>1.27</v>
      </c>
      <c r="F5117" s="77"/>
    </row>
    <row r="5118" spans="1:6" ht="13.5">
      <c r="A5118" s="353">
        <v>72974</v>
      </c>
      <c r="B5118" s="357" t="s">
        <v>4474</v>
      </c>
      <c r="C5118" s="357" t="s">
        <v>132</v>
      </c>
      <c r="D5118" s="357" t="s">
        <v>350</v>
      </c>
      <c r="E5118" s="353">
        <v>4.2300000000000004</v>
      </c>
      <c r="F5118" s="77"/>
    </row>
    <row r="5119" spans="1:6" ht="13.5">
      <c r="A5119" s="353">
        <v>72975</v>
      </c>
      <c r="B5119" s="357" t="s">
        <v>4475</v>
      </c>
      <c r="C5119" s="357" t="s">
        <v>132</v>
      </c>
      <c r="D5119" s="357" t="s">
        <v>350</v>
      </c>
      <c r="E5119" s="353">
        <v>0.47</v>
      </c>
      <c r="F5119" s="77"/>
    </row>
    <row r="5120" spans="1:6" ht="13.5">
      <c r="A5120" s="353">
        <v>72978</v>
      </c>
      <c r="B5120" s="357" t="s">
        <v>4476</v>
      </c>
      <c r="C5120" s="357" t="s">
        <v>129</v>
      </c>
      <c r="D5120" s="357" t="s">
        <v>350</v>
      </c>
      <c r="E5120" s="353">
        <v>4.2300000000000004</v>
      </c>
      <c r="F5120" s="77"/>
    </row>
    <row r="5121" spans="1:6" ht="13.5">
      <c r="A5121" s="353">
        <v>72979</v>
      </c>
      <c r="B5121" s="357" t="s">
        <v>4477</v>
      </c>
      <c r="C5121" s="357" t="s">
        <v>132</v>
      </c>
      <c r="D5121" s="357" t="s">
        <v>350</v>
      </c>
      <c r="E5121" s="353">
        <v>8.08</v>
      </c>
      <c r="F5121" s="77"/>
    </row>
    <row r="5122" spans="1:6" ht="13.5">
      <c r="A5122" s="353" t="s">
        <v>6934</v>
      </c>
      <c r="B5122" s="357" t="s">
        <v>4478</v>
      </c>
      <c r="C5122" s="357" t="s">
        <v>132</v>
      </c>
      <c r="D5122" s="357" t="s">
        <v>270</v>
      </c>
      <c r="E5122" s="353">
        <v>3.9</v>
      </c>
      <c r="F5122" s="77"/>
    </row>
    <row r="5123" spans="1:6" ht="13.5">
      <c r="A5123" s="353" t="s">
        <v>6935</v>
      </c>
      <c r="B5123" s="357" t="s">
        <v>4479</v>
      </c>
      <c r="C5123" s="357" t="s">
        <v>136</v>
      </c>
      <c r="D5123" s="357" t="s">
        <v>270</v>
      </c>
      <c r="E5123" s="353">
        <v>747.13</v>
      </c>
      <c r="F5123" s="77"/>
    </row>
    <row r="5124" spans="1:6" ht="13.5">
      <c r="A5124" s="353" t="s">
        <v>6936</v>
      </c>
      <c r="B5124" s="357" t="s">
        <v>4480</v>
      </c>
      <c r="C5124" s="357" t="s">
        <v>136</v>
      </c>
      <c r="D5124" s="357" t="s">
        <v>270</v>
      </c>
      <c r="E5124" s="353">
        <v>552.17999999999995</v>
      </c>
      <c r="F5124" s="77"/>
    </row>
    <row r="5125" spans="1:6" ht="13.5">
      <c r="A5125" s="353">
        <v>92391</v>
      </c>
      <c r="B5125" s="357" t="s">
        <v>4481</v>
      </c>
      <c r="C5125" s="357" t="s">
        <v>132</v>
      </c>
      <c r="D5125" s="357" t="s">
        <v>270</v>
      </c>
      <c r="E5125" s="353">
        <v>50.22</v>
      </c>
      <c r="F5125" s="77"/>
    </row>
    <row r="5126" spans="1:6" ht="13.5">
      <c r="A5126" s="353">
        <v>92392</v>
      </c>
      <c r="B5126" s="357" t="s">
        <v>4482</v>
      </c>
      <c r="C5126" s="357" t="s">
        <v>132</v>
      </c>
      <c r="D5126" s="357" t="s">
        <v>270</v>
      </c>
      <c r="E5126" s="353">
        <v>52.69</v>
      </c>
      <c r="F5126" s="77"/>
    </row>
    <row r="5127" spans="1:6" ht="13.5">
      <c r="A5127" s="353">
        <v>92393</v>
      </c>
      <c r="B5127" s="357" t="s">
        <v>4483</v>
      </c>
      <c r="C5127" s="357" t="s">
        <v>132</v>
      </c>
      <c r="D5127" s="357" t="s">
        <v>270</v>
      </c>
      <c r="E5127" s="353">
        <v>45.12</v>
      </c>
      <c r="F5127" s="77"/>
    </row>
    <row r="5128" spans="1:6" ht="13.5">
      <c r="A5128" s="353">
        <v>92394</v>
      </c>
      <c r="B5128" s="357" t="s">
        <v>4484</v>
      </c>
      <c r="C5128" s="357" t="s">
        <v>132</v>
      </c>
      <c r="D5128" s="357" t="s">
        <v>270</v>
      </c>
      <c r="E5128" s="353">
        <v>48.47</v>
      </c>
      <c r="F5128" s="77"/>
    </row>
    <row r="5129" spans="1:6" ht="13.5">
      <c r="A5129" s="353">
        <v>92395</v>
      </c>
      <c r="B5129" s="357" t="s">
        <v>4485</v>
      </c>
      <c r="C5129" s="357" t="s">
        <v>132</v>
      </c>
      <c r="D5129" s="357" t="s">
        <v>270</v>
      </c>
      <c r="E5129" s="353">
        <v>61.16</v>
      </c>
      <c r="F5129" s="77"/>
    </row>
    <row r="5130" spans="1:6" ht="13.5">
      <c r="A5130" s="353">
        <v>92396</v>
      </c>
      <c r="B5130" s="357" t="s">
        <v>4486</v>
      </c>
      <c r="C5130" s="357" t="s">
        <v>132</v>
      </c>
      <c r="D5130" s="357" t="s">
        <v>270</v>
      </c>
      <c r="E5130" s="353">
        <v>53.56</v>
      </c>
      <c r="F5130" s="77"/>
    </row>
    <row r="5131" spans="1:6" ht="13.5">
      <c r="A5131" s="353">
        <v>92397</v>
      </c>
      <c r="B5131" s="357" t="s">
        <v>4487</v>
      </c>
      <c r="C5131" s="357" t="s">
        <v>132</v>
      </c>
      <c r="D5131" s="357" t="s">
        <v>270</v>
      </c>
      <c r="E5131" s="353">
        <v>44.53</v>
      </c>
      <c r="F5131" s="77"/>
    </row>
    <row r="5132" spans="1:6" ht="13.5">
      <c r="A5132" s="353">
        <v>92398</v>
      </c>
      <c r="B5132" s="357" t="s">
        <v>4488</v>
      </c>
      <c r="C5132" s="357" t="s">
        <v>132</v>
      </c>
      <c r="D5132" s="357" t="s">
        <v>270</v>
      </c>
      <c r="E5132" s="353">
        <v>49.97</v>
      </c>
      <c r="F5132" s="77"/>
    </row>
    <row r="5133" spans="1:6" ht="13.5">
      <c r="A5133" s="353">
        <v>92399</v>
      </c>
      <c r="B5133" s="357" t="s">
        <v>4489</v>
      </c>
      <c r="C5133" s="357" t="s">
        <v>132</v>
      </c>
      <c r="D5133" s="357" t="s">
        <v>270</v>
      </c>
      <c r="E5133" s="353">
        <v>50.95</v>
      </c>
      <c r="F5133" s="77"/>
    </row>
    <row r="5134" spans="1:6" ht="13.5">
      <c r="A5134" s="353">
        <v>92400</v>
      </c>
      <c r="B5134" s="357" t="s">
        <v>4490</v>
      </c>
      <c r="C5134" s="357" t="s">
        <v>132</v>
      </c>
      <c r="D5134" s="357" t="s">
        <v>270</v>
      </c>
      <c r="E5134" s="353">
        <v>61.13</v>
      </c>
      <c r="F5134" s="77"/>
    </row>
    <row r="5135" spans="1:6" ht="13.5">
      <c r="A5135" s="353">
        <v>92401</v>
      </c>
      <c r="B5135" s="357" t="s">
        <v>4491</v>
      </c>
      <c r="C5135" s="357" t="s">
        <v>132</v>
      </c>
      <c r="D5135" s="357" t="s">
        <v>270</v>
      </c>
      <c r="E5135" s="353">
        <v>62.19</v>
      </c>
      <c r="F5135" s="77"/>
    </row>
    <row r="5136" spans="1:6" ht="13.5">
      <c r="A5136" s="353">
        <v>92402</v>
      </c>
      <c r="B5136" s="357" t="s">
        <v>4492</v>
      </c>
      <c r="C5136" s="357" t="s">
        <v>132</v>
      </c>
      <c r="D5136" s="357" t="s">
        <v>270</v>
      </c>
      <c r="E5136" s="353">
        <v>54.84</v>
      </c>
      <c r="F5136" s="77"/>
    </row>
    <row r="5137" spans="1:6" ht="13.5">
      <c r="A5137" s="353">
        <v>92403</v>
      </c>
      <c r="B5137" s="357" t="s">
        <v>4493</v>
      </c>
      <c r="C5137" s="357" t="s">
        <v>132</v>
      </c>
      <c r="D5137" s="357" t="s">
        <v>270</v>
      </c>
      <c r="E5137" s="353">
        <v>45.71</v>
      </c>
      <c r="F5137" s="77"/>
    </row>
    <row r="5138" spans="1:6" ht="13.5">
      <c r="A5138" s="353">
        <v>92404</v>
      </c>
      <c r="B5138" s="357" t="s">
        <v>4494</v>
      </c>
      <c r="C5138" s="357" t="s">
        <v>132</v>
      </c>
      <c r="D5138" s="357" t="s">
        <v>270</v>
      </c>
      <c r="E5138" s="353">
        <v>51.15</v>
      </c>
      <c r="F5138" s="77"/>
    </row>
    <row r="5139" spans="1:6" ht="13.5">
      <c r="A5139" s="353">
        <v>92405</v>
      </c>
      <c r="B5139" s="357" t="s">
        <v>4495</v>
      </c>
      <c r="C5139" s="357" t="s">
        <v>132</v>
      </c>
      <c r="D5139" s="357" t="s">
        <v>270</v>
      </c>
      <c r="E5139" s="353">
        <v>52.1</v>
      </c>
      <c r="F5139" s="77"/>
    </row>
    <row r="5140" spans="1:6" ht="13.5">
      <c r="A5140" s="353">
        <v>92406</v>
      </c>
      <c r="B5140" s="357" t="s">
        <v>4496</v>
      </c>
      <c r="C5140" s="357" t="s">
        <v>132</v>
      </c>
      <c r="D5140" s="357" t="s">
        <v>270</v>
      </c>
      <c r="E5140" s="353">
        <v>62.31</v>
      </c>
      <c r="F5140" s="77"/>
    </row>
    <row r="5141" spans="1:6" ht="13.5">
      <c r="A5141" s="353">
        <v>92407</v>
      </c>
      <c r="B5141" s="357" t="s">
        <v>4497</v>
      </c>
      <c r="C5141" s="357" t="s">
        <v>132</v>
      </c>
      <c r="D5141" s="357" t="s">
        <v>270</v>
      </c>
      <c r="E5141" s="353">
        <v>63.34</v>
      </c>
      <c r="F5141" s="77"/>
    </row>
    <row r="5142" spans="1:6" ht="13.5">
      <c r="A5142" s="353">
        <v>93679</v>
      </c>
      <c r="B5142" s="357" t="s">
        <v>4498</v>
      </c>
      <c r="C5142" s="357" t="s">
        <v>132</v>
      </c>
      <c r="D5142" s="357" t="s">
        <v>270</v>
      </c>
      <c r="E5142" s="353">
        <v>58.36</v>
      </c>
      <c r="F5142" s="77"/>
    </row>
    <row r="5143" spans="1:6" ht="13.5">
      <c r="A5143" s="353">
        <v>93680</v>
      </c>
      <c r="B5143" s="357" t="s">
        <v>4499</v>
      </c>
      <c r="C5143" s="357" t="s">
        <v>132</v>
      </c>
      <c r="D5143" s="357" t="s">
        <v>270</v>
      </c>
      <c r="E5143" s="353">
        <v>49.12</v>
      </c>
      <c r="F5143" s="77"/>
    </row>
    <row r="5144" spans="1:6" ht="13.5">
      <c r="A5144" s="353">
        <v>93681</v>
      </c>
      <c r="B5144" s="357" t="s">
        <v>4500</v>
      </c>
      <c r="C5144" s="357" t="s">
        <v>132</v>
      </c>
      <c r="D5144" s="357" t="s">
        <v>270</v>
      </c>
      <c r="E5144" s="353">
        <v>59.14</v>
      </c>
      <c r="F5144" s="77"/>
    </row>
    <row r="5145" spans="1:6" ht="13.5">
      <c r="A5145" s="353">
        <v>93682</v>
      </c>
      <c r="B5145" s="357" t="s">
        <v>4501</v>
      </c>
      <c r="C5145" s="357" t="s">
        <v>132</v>
      </c>
      <c r="D5145" s="357" t="s">
        <v>270</v>
      </c>
      <c r="E5145" s="353">
        <v>60.21</v>
      </c>
      <c r="F5145" s="77"/>
    </row>
    <row r="5146" spans="1:6" ht="13.5">
      <c r="A5146" s="353">
        <v>97114</v>
      </c>
      <c r="B5146" s="357" t="s">
        <v>4502</v>
      </c>
      <c r="C5146" s="357" t="s">
        <v>129</v>
      </c>
      <c r="D5146" s="357" t="s">
        <v>350</v>
      </c>
      <c r="E5146" s="353">
        <v>0.27</v>
      </c>
      <c r="F5146" s="77"/>
    </row>
    <row r="5147" spans="1:6" ht="13.5">
      <c r="A5147" s="353">
        <v>97115</v>
      </c>
      <c r="B5147" s="357" t="s">
        <v>4503</v>
      </c>
      <c r="C5147" s="357" t="s">
        <v>131</v>
      </c>
      <c r="D5147" s="357" t="s">
        <v>350</v>
      </c>
      <c r="E5147" s="353">
        <v>27.83</v>
      </c>
      <c r="F5147" s="77"/>
    </row>
    <row r="5148" spans="1:6" ht="13.5">
      <c r="A5148" s="353">
        <v>97120</v>
      </c>
      <c r="B5148" s="357" t="s">
        <v>4504</v>
      </c>
      <c r="C5148" s="357" t="s">
        <v>131</v>
      </c>
      <c r="D5148" s="357" t="s">
        <v>350</v>
      </c>
      <c r="E5148" s="353">
        <v>6.44</v>
      </c>
      <c r="F5148" s="77"/>
    </row>
    <row r="5149" spans="1:6" ht="13.5">
      <c r="A5149" s="353">
        <v>97802</v>
      </c>
      <c r="B5149" s="357" t="s">
        <v>5665</v>
      </c>
      <c r="C5149" s="357" t="s">
        <v>132</v>
      </c>
      <c r="D5149" s="357" t="s">
        <v>270</v>
      </c>
      <c r="E5149" s="353">
        <v>3.45</v>
      </c>
      <c r="F5149" s="77"/>
    </row>
    <row r="5150" spans="1:6" ht="13.5">
      <c r="A5150" s="353">
        <v>97803</v>
      </c>
      <c r="B5150" s="357" t="s">
        <v>5666</v>
      </c>
      <c r="C5150" s="357" t="s">
        <v>132</v>
      </c>
      <c r="D5150" s="357" t="s">
        <v>270</v>
      </c>
      <c r="E5150" s="353">
        <v>4.13</v>
      </c>
      <c r="F5150" s="77"/>
    </row>
    <row r="5151" spans="1:6" ht="13.5">
      <c r="A5151" s="353">
        <v>97805</v>
      </c>
      <c r="B5151" s="357" t="s">
        <v>5667</v>
      </c>
      <c r="C5151" s="357" t="s">
        <v>132</v>
      </c>
      <c r="D5151" s="357" t="s">
        <v>270</v>
      </c>
      <c r="E5151" s="353">
        <v>7.53</v>
      </c>
      <c r="F5151" s="77"/>
    </row>
    <row r="5152" spans="1:6" ht="13.5">
      <c r="A5152" s="353">
        <v>97806</v>
      </c>
      <c r="B5152" s="357" t="s">
        <v>5668</v>
      </c>
      <c r="C5152" s="357" t="s">
        <v>132</v>
      </c>
      <c r="D5152" s="357" t="s">
        <v>270</v>
      </c>
      <c r="E5152" s="353">
        <v>9.1300000000000008</v>
      </c>
      <c r="F5152" s="77"/>
    </row>
    <row r="5153" spans="1:6" ht="13.5">
      <c r="A5153" s="353">
        <v>97807</v>
      </c>
      <c r="B5153" s="357" t="s">
        <v>5669</v>
      </c>
      <c r="C5153" s="357" t="s">
        <v>132</v>
      </c>
      <c r="D5153" s="357" t="s">
        <v>270</v>
      </c>
      <c r="E5153" s="353">
        <v>10.64</v>
      </c>
      <c r="F5153" s="77"/>
    </row>
    <row r="5154" spans="1:6" ht="13.5">
      <c r="A5154" s="353">
        <v>97809</v>
      </c>
      <c r="B5154" s="357" t="s">
        <v>5670</v>
      </c>
      <c r="C5154" s="357" t="s">
        <v>132</v>
      </c>
      <c r="D5154" s="357" t="s">
        <v>270</v>
      </c>
      <c r="E5154" s="353">
        <v>13.5</v>
      </c>
      <c r="F5154" s="77"/>
    </row>
    <row r="5155" spans="1:6" ht="13.5">
      <c r="A5155" s="353">
        <v>97810</v>
      </c>
      <c r="B5155" s="357" t="s">
        <v>5671</v>
      </c>
      <c r="C5155" s="357" t="s">
        <v>132</v>
      </c>
      <c r="D5155" s="357" t="s">
        <v>270</v>
      </c>
      <c r="E5155" s="353">
        <v>15.11</v>
      </c>
      <c r="F5155" s="77"/>
    </row>
    <row r="5156" spans="1:6" ht="13.5">
      <c r="A5156" s="353">
        <v>97811</v>
      </c>
      <c r="B5156" s="357" t="s">
        <v>5672</v>
      </c>
      <c r="C5156" s="357" t="s">
        <v>132</v>
      </c>
      <c r="D5156" s="357" t="s">
        <v>270</v>
      </c>
      <c r="E5156" s="353">
        <v>16.64</v>
      </c>
      <c r="F5156" s="77"/>
    </row>
    <row r="5157" spans="1:6" ht="13.5">
      <c r="A5157" s="353">
        <v>97813</v>
      </c>
      <c r="B5157" s="357" t="s">
        <v>5673</v>
      </c>
      <c r="C5157" s="357" t="s">
        <v>132</v>
      </c>
      <c r="D5157" s="357" t="s">
        <v>270</v>
      </c>
      <c r="E5157" s="353">
        <v>3.6</v>
      </c>
      <c r="F5157" s="77"/>
    </row>
    <row r="5158" spans="1:6" ht="13.5">
      <c r="A5158" s="353">
        <v>97814</v>
      </c>
      <c r="B5158" s="357" t="s">
        <v>5674</v>
      </c>
      <c r="C5158" s="357" t="s">
        <v>132</v>
      </c>
      <c r="D5158" s="357" t="s">
        <v>270</v>
      </c>
      <c r="E5158" s="353">
        <v>4.28</v>
      </c>
      <c r="F5158" s="77"/>
    </row>
    <row r="5159" spans="1:6" ht="13.5">
      <c r="A5159" s="353">
        <v>97816</v>
      </c>
      <c r="B5159" s="357" t="s">
        <v>5675</v>
      </c>
      <c r="C5159" s="357" t="s">
        <v>132</v>
      </c>
      <c r="D5159" s="357" t="s">
        <v>270</v>
      </c>
      <c r="E5159" s="353">
        <v>8.01</v>
      </c>
      <c r="F5159" s="77"/>
    </row>
    <row r="5160" spans="1:6" ht="13.5">
      <c r="A5160" s="353">
        <v>97817</v>
      </c>
      <c r="B5160" s="357" t="s">
        <v>5676</v>
      </c>
      <c r="C5160" s="357" t="s">
        <v>132</v>
      </c>
      <c r="D5160" s="357" t="s">
        <v>270</v>
      </c>
      <c r="E5160" s="353">
        <v>9.61</v>
      </c>
      <c r="F5160" s="77"/>
    </row>
    <row r="5161" spans="1:6" ht="13.5">
      <c r="A5161" s="353">
        <v>97818</v>
      </c>
      <c r="B5161" s="357" t="s">
        <v>5677</v>
      </c>
      <c r="C5161" s="357" t="s">
        <v>132</v>
      </c>
      <c r="D5161" s="357" t="s">
        <v>270</v>
      </c>
      <c r="E5161" s="353">
        <v>11.26</v>
      </c>
      <c r="F5161" s="77"/>
    </row>
    <row r="5162" spans="1:6" ht="13.5">
      <c r="A5162" s="353">
        <v>97820</v>
      </c>
      <c r="B5162" s="357" t="s">
        <v>5678</v>
      </c>
      <c r="C5162" s="357" t="s">
        <v>132</v>
      </c>
      <c r="D5162" s="357" t="s">
        <v>270</v>
      </c>
      <c r="E5162" s="353">
        <v>14.44</v>
      </c>
      <c r="F5162" s="77"/>
    </row>
    <row r="5163" spans="1:6" ht="13.5">
      <c r="A5163" s="353">
        <v>97821</v>
      </c>
      <c r="B5163" s="357" t="s">
        <v>5679</v>
      </c>
      <c r="C5163" s="357" t="s">
        <v>132</v>
      </c>
      <c r="D5163" s="357" t="s">
        <v>270</v>
      </c>
      <c r="E5163" s="353">
        <v>16.05</v>
      </c>
      <c r="F5163" s="77"/>
    </row>
    <row r="5164" spans="1:6" ht="13.5">
      <c r="A5164" s="353">
        <v>97822</v>
      </c>
      <c r="B5164" s="357" t="s">
        <v>5680</v>
      </c>
      <c r="C5164" s="357" t="s">
        <v>132</v>
      </c>
      <c r="D5164" s="357" t="s">
        <v>270</v>
      </c>
      <c r="E5164" s="353">
        <v>17.73</v>
      </c>
      <c r="F5164" s="77"/>
    </row>
    <row r="5165" spans="1:6" ht="13.5">
      <c r="A5165" s="353">
        <v>72947</v>
      </c>
      <c r="B5165" s="357" t="s">
        <v>114</v>
      </c>
      <c r="C5165" s="357" t="s">
        <v>132</v>
      </c>
      <c r="D5165" s="357" t="s">
        <v>270</v>
      </c>
      <c r="E5165" s="353">
        <v>30.13</v>
      </c>
      <c r="F5165" s="77"/>
    </row>
    <row r="5166" spans="1:6" ht="13.5">
      <c r="A5166" s="353">
        <v>83693</v>
      </c>
      <c r="B5166" s="357" t="s">
        <v>4505</v>
      </c>
      <c r="C5166" s="357" t="s">
        <v>132</v>
      </c>
      <c r="D5166" s="357" t="s">
        <v>350</v>
      </c>
      <c r="E5166" s="353">
        <v>2.81</v>
      </c>
      <c r="F5166" s="77"/>
    </row>
    <row r="5167" spans="1:6" ht="13.5">
      <c r="A5167" s="353" t="s">
        <v>6937</v>
      </c>
      <c r="B5167" s="357" t="s">
        <v>4506</v>
      </c>
      <c r="C5167" s="357" t="s">
        <v>129</v>
      </c>
      <c r="D5167" s="357" t="s">
        <v>270</v>
      </c>
      <c r="E5167" s="353">
        <v>467.16</v>
      </c>
      <c r="F5167" s="77"/>
    </row>
    <row r="5168" spans="1:6" ht="13.5">
      <c r="A5168" s="353" t="s">
        <v>6938</v>
      </c>
      <c r="B5168" s="357" t="s">
        <v>4507</v>
      </c>
      <c r="C5168" s="357" t="s">
        <v>129</v>
      </c>
      <c r="D5168" s="357" t="s">
        <v>270</v>
      </c>
      <c r="E5168" s="353">
        <v>399.06</v>
      </c>
      <c r="F5168" s="77"/>
    </row>
    <row r="5169" spans="1:6" ht="13.5">
      <c r="A5169" s="353" t="s">
        <v>6939</v>
      </c>
      <c r="B5169" s="357" t="s">
        <v>4508</v>
      </c>
      <c r="C5169" s="357" t="s">
        <v>132</v>
      </c>
      <c r="D5169" s="357" t="s">
        <v>350</v>
      </c>
      <c r="E5169" s="353">
        <v>4.5199999999999996</v>
      </c>
      <c r="F5169" s="77"/>
    </row>
    <row r="5170" spans="1:6" ht="13.5">
      <c r="A5170" s="353">
        <v>72962</v>
      </c>
      <c r="B5170" s="357" t="s">
        <v>4509</v>
      </c>
      <c r="C5170" s="357" t="s">
        <v>137</v>
      </c>
      <c r="D5170" s="357" t="s">
        <v>270</v>
      </c>
      <c r="E5170" s="353">
        <v>275.48</v>
      </c>
      <c r="F5170" s="77"/>
    </row>
    <row r="5171" spans="1:6" ht="13.5">
      <c r="A5171" s="353">
        <v>72963</v>
      </c>
      <c r="B5171" s="357" t="s">
        <v>4510</v>
      </c>
      <c r="C5171" s="357" t="s">
        <v>137</v>
      </c>
      <c r="D5171" s="357" t="s">
        <v>270</v>
      </c>
      <c r="E5171" s="353">
        <v>230.53</v>
      </c>
      <c r="F5171" s="77"/>
    </row>
    <row r="5172" spans="1:6" ht="13.5">
      <c r="A5172" s="353" t="s">
        <v>6940</v>
      </c>
      <c r="B5172" s="357" t="s">
        <v>6941</v>
      </c>
      <c r="C5172" s="357" t="s">
        <v>136</v>
      </c>
      <c r="D5172" s="357" t="s">
        <v>270</v>
      </c>
      <c r="E5172" s="353">
        <v>436.49</v>
      </c>
      <c r="F5172" s="77"/>
    </row>
    <row r="5173" spans="1:6" ht="13.5">
      <c r="A5173" s="353">
        <v>95990</v>
      </c>
      <c r="B5173" s="357" t="s">
        <v>4511</v>
      </c>
      <c r="C5173" s="357" t="s">
        <v>136</v>
      </c>
      <c r="D5173" s="357" t="s">
        <v>270</v>
      </c>
      <c r="E5173" s="353">
        <v>902.9</v>
      </c>
      <c r="F5173" s="77"/>
    </row>
    <row r="5174" spans="1:6" ht="13.5">
      <c r="A5174" s="353">
        <v>95992</v>
      </c>
      <c r="B5174" s="357" t="s">
        <v>4512</v>
      </c>
      <c r="C5174" s="357" t="s">
        <v>136</v>
      </c>
      <c r="D5174" s="357" t="s">
        <v>270</v>
      </c>
      <c r="E5174" s="353">
        <v>844.69</v>
      </c>
      <c r="F5174" s="77"/>
    </row>
    <row r="5175" spans="1:6" ht="13.5">
      <c r="A5175" s="353">
        <v>95993</v>
      </c>
      <c r="B5175" s="357" t="s">
        <v>4513</v>
      </c>
      <c r="C5175" s="357" t="s">
        <v>136</v>
      </c>
      <c r="D5175" s="357" t="s">
        <v>270</v>
      </c>
      <c r="E5175" s="353">
        <v>874.11</v>
      </c>
      <c r="F5175" s="77"/>
    </row>
    <row r="5176" spans="1:6" ht="13.5">
      <c r="A5176" s="353">
        <v>95994</v>
      </c>
      <c r="B5176" s="357" t="s">
        <v>4514</v>
      </c>
      <c r="C5176" s="357" t="s">
        <v>136</v>
      </c>
      <c r="D5176" s="357" t="s">
        <v>270</v>
      </c>
      <c r="E5176" s="353">
        <v>823.93</v>
      </c>
      <c r="F5176" s="77"/>
    </row>
    <row r="5177" spans="1:6" ht="13.5">
      <c r="A5177" s="353">
        <v>95995</v>
      </c>
      <c r="B5177" s="357" t="s">
        <v>4515</v>
      </c>
      <c r="C5177" s="357" t="s">
        <v>136</v>
      </c>
      <c r="D5177" s="357" t="s">
        <v>270</v>
      </c>
      <c r="E5177" s="353">
        <v>856.21</v>
      </c>
      <c r="F5177" s="77"/>
    </row>
    <row r="5178" spans="1:6" ht="13.5">
      <c r="A5178" s="353">
        <v>95996</v>
      </c>
      <c r="B5178" s="357" t="s">
        <v>4516</v>
      </c>
      <c r="C5178" s="357" t="s">
        <v>136</v>
      </c>
      <c r="D5178" s="357" t="s">
        <v>270</v>
      </c>
      <c r="E5178" s="353">
        <v>811.01</v>
      </c>
      <c r="F5178" s="77"/>
    </row>
    <row r="5179" spans="1:6" ht="13.5">
      <c r="A5179" s="353">
        <v>95997</v>
      </c>
      <c r="B5179" s="357" t="s">
        <v>4517</v>
      </c>
      <c r="C5179" s="357" t="s">
        <v>136</v>
      </c>
      <c r="D5179" s="357" t="s">
        <v>270</v>
      </c>
      <c r="E5179" s="353">
        <v>845.28</v>
      </c>
      <c r="F5179" s="77"/>
    </row>
    <row r="5180" spans="1:6" ht="13.5">
      <c r="A5180" s="353">
        <v>95998</v>
      </c>
      <c r="B5180" s="357" t="s">
        <v>4518</v>
      </c>
      <c r="C5180" s="357" t="s">
        <v>136</v>
      </c>
      <c r="D5180" s="357" t="s">
        <v>270</v>
      </c>
      <c r="E5180" s="353">
        <v>803.12</v>
      </c>
      <c r="F5180" s="77"/>
    </row>
    <row r="5181" spans="1:6" ht="13.5">
      <c r="A5181" s="353">
        <v>95999</v>
      </c>
      <c r="B5181" s="357" t="s">
        <v>4519</v>
      </c>
      <c r="C5181" s="357" t="s">
        <v>136</v>
      </c>
      <c r="D5181" s="357" t="s">
        <v>270</v>
      </c>
      <c r="E5181" s="353">
        <v>837.45</v>
      </c>
      <c r="F5181" s="77"/>
    </row>
    <row r="5182" spans="1:6" ht="13.5">
      <c r="A5182" s="353">
        <v>96000</v>
      </c>
      <c r="B5182" s="357" t="s">
        <v>4520</v>
      </c>
      <c r="C5182" s="357" t="s">
        <v>136</v>
      </c>
      <c r="D5182" s="357" t="s">
        <v>270</v>
      </c>
      <c r="E5182" s="353">
        <v>797.52</v>
      </c>
      <c r="F5182" s="77"/>
    </row>
    <row r="5183" spans="1:6" ht="13.5">
      <c r="A5183" s="353">
        <v>96001</v>
      </c>
      <c r="B5183" s="357" t="s">
        <v>4521</v>
      </c>
      <c r="C5183" s="357" t="s">
        <v>132</v>
      </c>
      <c r="D5183" s="357" t="s">
        <v>270</v>
      </c>
      <c r="E5183" s="353">
        <v>4.66</v>
      </c>
      <c r="F5183" s="77"/>
    </row>
    <row r="5184" spans="1:6" ht="13.5">
      <c r="A5184" s="353">
        <v>96002</v>
      </c>
      <c r="B5184" s="357" t="s">
        <v>4522</v>
      </c>
      <c r="C5184" s="357" t="s">
        <v>132</v>
      </c>
      <c r="D5184" s="357" t="s">
        <v>270</v>
      </c>
      <c r="E5184" s="353">
        <v>5.36</v>
      </c>
      <c r="F5184" s="77"/>
    </row>
    <row r="5185" spans="1:6" ht="13.5">
      <c r="A5185" s="353">
        <v>96393</v>
      </c>
      <c r="B5185" s="357" t="s">
        <v>4523</v>
      </c>
      <c r="C5185" s="357" t="s">
        <v>136</v>
      </c>
      <c r="D5185" s="357" t="s">
        <v>270</v>
      </c>
      <c r="E5185" s="353">
        <v>115.29</v>
      </c>
      <c r="F5185" s="77"/>
    </row>
    <row r="5186" spans="1:6" ht="13.5">
      <c r="A5186" s="353">
        <v>96394</v>
      </c>
      <c r="B5186" s="357" t="s">
        <v>4524</v>
      </c>
      <c r="C5186" s="357" t="s">
        <v>136</v>
      </c>
      <c r="D5186" s="357" t="s">
        <v>270</v>
      </c>
      <c r="E5186" s="353">
        <v>154.80000000000001</v>
      </c>
      <c r="F5186" s="77"/>
    </row>
    <row r="5187" spans="1:6" ht="13.5">
      <c r="A5187" s="353">
        <v>96395</v>
      </c>
      <c r="B5187" s="357" t="s">
        <v>4525</v>
      </c>
      <c r="C5187" s="357" t="s">
        <v>136</v>
      </c>
      <c r="D5187" s="357" t="s">
        <v>270</v>
      </c>
      <c r="E5187" s="353">
        <v>171.76</v>
      </c>
      <c r="F5187" s="77"/>
    </row>
    <row r="5188" spans="1:6" ht="13.5">
      <c r="A5188" s="353">
        <v>73445</v>
      </c>
      <c r="B5188" s="357" t="s">
        <v>4526</v>
      </c>
      <c r="C5188" s="357" t="s">
        <v>132</v>
      </c>
      <c r="D5188" s="357" t="s">
        <v>350</v>
      </c>
      <c r="E5188" s="353">
        <v>6.87</v>
      </c>
      <c r="F5188" s="77"/>
    </row>
    <row r="5189" spans="1:6" ht="13.5">
      <c r="A5189" s="353">
        <v>73446</v>
      </c>
      <c r="B5189" s="357" t="s">
        <v>4527</v>
      </c>
      <c r="C5189" s="357" t="s">
        <v>132</v>
      </c>
      <c r="D5189" s="357" t="s">
        <v>350</v>
      </c>
      <c r="E5189" s="353">
        <v>14.93</v>
      </c>
      <c r="F5189" s="77"/>
    </row>
    <row r="5190" spans="1:6" ht="13.5">
      <c r="A5190" s="353" t="s">
        <v>6942</v>
      </c>
      <c r="B5190" s="357" t="s">
        <v>167</v>
      </c>
      <c r="C5190" s="357" t="s">
        <v>132</v>
      </c>
      <c r="D5190" s="357" t="s">
        <v>350</v>
      </c>
      <c r="E5190" s="353">
        <v>11.54</v>
      </c>
      <c r="F5190" s="77"/>
    </row>
    <row r="5191" spans="1:6" ht="13.5">
      <c r="A5191" s="353" t="s">
        <v>6943</v>
      </c>
      <c r="B5191" s="357" t="s">
        <v>4528</v>
      </c>
      <c r="C5191" s="357" t="s">
        <v>132</v>
      </c>
      <c r="D5191" s="357" t="s">
        <v>350</v>
      </c>
      <c r="E5191" s="353">
        <v>14.37</v>
      </c>
      <c r="F5191" s="77"/>
    </row>
    <row r="5192" spans="1:6" ht="13.5">
      <c r="A5192" s="353">
        <v>79462</v>
      </c>
      <c r="B5192" s="357" t="s">
        <v>4529</v>
      </c>
      <c r="C5192" s="357" t="s">
        <v>132</v>
      </c>
      <c r="D5192" s="357" t="s">
        <v>350</v>
      </c>
      <c r="E5192" s="353">
        <v>34.520000000000003</v>
      </c>
      <c r="F5192" s="77"/>
    </row>
    <row r="5193" spans="1:6" ht="13.5">
      <c r="A5193" s="353" t="s">
        <v>6944</v>
      </c>
      <c r="B5193" s="357" t="s">
        <v>4530</v>
      </c>
      <c r="C5193" s="357" t="s">
        <v>132</v>
      </c>
      <c r="D5193" s="357" t="s">
        <v>350</v>
      </c>
      <c r="E5193" s="353">
        <v>9.3699999999999992</v>
      </c>
      <c r="F5193" s="77"/>
    </row>
    <row r="5194" spans="1:6" ht="13.5">
      <c r="A5194" s="353">
        <v>84651</v>
      </c>
      <c r="B5194" s="357" t="s">
        <v>4531</v>
      </c>
      <c r="C5194" s="357" t="s">
        <v>132</v>
      </c>
      <c r="D5194" s="357" t="s">
        <v>350</v>
      </c>
      <c r="E5194" s="353">
        <v>7.35</v>
      </c>
      <c r="F5194" s="77"/>
    </row>
    <row r="5195" spans="1:6" ht="13.5">
      <c r="A5195" s="353">
        <v>88411</v>
      </c>
      <c r="B5195" s="357" t="s">
        <v>4532</v>
      </c>
      <c r="C5195" s="357" t="s">
        <v>132</v>
      </c>
      <c r="D5195" s="357" t="s">
        <v>350</v>
      </c>
      <c r="E5195" s="353">
        <v>1.78</v>
      </c>
      <c r="F5195" s="77"/>
    </row>
    <row r="5196" spans="1:6" ht="13.5">
      <c r="A5196" s="353">
        <v>88412</v>
      </c>
      <c r="B5196" s="357" t="s">
        <v>4533</v>
      </c>
      <c r="C5196" s="357" t="s">
        <v>132</v>
      </c>
      <c r="D5196" s="357" t="s">
        <v>350</v>
      </c>
      <c r="E5196" s="353">
        <v>1.35</v>
      </c>
      <c r="F5196" s="77"/>
    </row>
    <row r="5197" spans="1:6" ht="13.5">
      <c r="A5197" s="353">
        <v>88413</v>
      </c>
      <c r="B5197" s="357" t="s">
        <v>4534</v>
      </c>
      <c r="C5197" s="357" t="s">
        <v>132</v>
      </c>
      <c r="D5197" s="357" t="s">
        <v>350</v>
      </c>
      <c r="E5197" s="353">
        <v>2.63</v>
      </c>
      <c r="F5197" s="77"/>
    </row>
    <row r="5198" spans="1:6" ht="13.5">
      <c r="A5198" s="353">
        <v>88414</v>
      </c>
      <c r="B5198" s="357" t="s">
        <v>4535</v>
      </c>
      <c r="C5198" s="357" t="s">
        <v>132</v>
      </c>
      <c r="D5198" s="357" t="s">
        <v>350</v>
      </c>
      <c r="E5198" s="353">
        <v>2.91</v>
      </c>
      <c r="F5198" s="77"/>
    </row>
    <row r="5199" spans="1:6" ht="13.5">
      <c r="A5199" s="353">
        <v>88415</v>
      </c>
      <c r="B5199" s="357" t="s">
        <v>4536</v>
      </c>
      <c r="C5199" s="357" t="s">
        <v>132</v>
      </c>
      <c r="D5199" s="357" t="s">
        <v>350</v>
      </c>
      <c r="E5199" s="353">
        <v>1.91</v>
      </c>
      <c r="F5199" s="77"/>
    </row>
    <row r="5200" spans="1:6" ht="13.5">
      <c r="A5200" s="353">
        <v>88416</v>
      </c>
      <c r="B5200" s="357" t="s">
        <v>4537</v>
      </c>
      <c r="C5200" s="357" t="s">
        <v>132</v>
      </c>
      <c r="D5200" s="357" t="s">
        <v>350</v>
      </c>
      <c r="E5200" s="353">
        <v>13.66</v>
      </c>
      <c r="F5200" s="77"/>
    </row>
    <row r="5201" spans="1:6" ht="13.5">
      <c r="A5201" s="353">
        <v>88417</v>
      </c>
      <c r="B5201" s="357" t="s">
        <v>4538</v>
      </c>
      <c r="C5201" s="357" t="s">
        <v>132</v>
      </c>
      <c r="D5201" s="357" t="s">
        <v>350</v>
      </c>
      <c r="E5201" s="353">
        <v>12.15</v>
      </c>
      <c r="F5201" s="77"/>
    </row>
    <row r="5202" spans="1:6" ht="13.5">
      <c r="A5202" s="353">
        <v>88420</v>
      </c>
      <c r="B5202" s="357" t="s">
        <v>4539</v>
      </c>
      <c r="C5202" s="357" t="s">
        <v>132</v>
      </c>
      <c r="D5202" s="357" t="s">
        <v>350</v>
      </c>
      <c r="E5202" s="353">
        <v>16.7</v>
      </c>
      <c r="F5202" s="77"/>
    </row>
    <row r="5203" spans="1:6" ht="13.5">
      <c r="A5203" s="353">
        <v>88421</v>
      </c>
      <c r="B5203" s="357" t="s">
        <v>4540</v>
      </c>
      <c r="C5203" s="357" t="s">
        <v>132</v>
      </c>
      <c r="D5203" s="357" t="s">
        <v>350</v>
      </c>
      <c r="E5203" s="353">
        <v>17.66</v>
      </c>
      <c r="F5203" s="77"/>
    </row>
    <row r="5204" spans="1:6" ht="13.5">
      <c r="A5204" s="353">
        <v>88423</v>
      </c>
      <c r="B5204" s="357" t="s">
        <v>87</v>
      </c>
      <c r="C5204" s="357" t="s">
        <v>132</v>
      </c>
      <c r="D5204" s="357" t="s">
        <v>350</v>
      </c>
      <c r="E5204" s="353">
        <v>14.12</v>
      </c>
      <c r="F5204" s="77"/>
    </row>
    <row r="5205" spans="1:6" ht="13.5">
      <c r="A5205" s="353">
        <v>88424</v>
      </c>
      <c r="B5205" s="357" t="s">
        <v>4541</v>
      </c>
      <c r="C5205" s="357" t="s">
        <v>132</v>
      </c>
      <c r="D5205" s="357" t="s">
        <v>350</v>
      </c>
      <c r="E5205" s="353">
        <v>15.73</v>
      </c>
      <c r="F5205" s="77"/>
    </row>
    <row r="5206" spans="1:6" ht="13.5">
      <c r="A5206" s="353">
        <v>88426</v>
      </c>
      <c r="B5206" s="357" t="s">
        <v>4542</v>
      </c>
      <c r="C5206" s="357" t="s">
        <v>132</v>
      </c>
      <c r="D5206" s="357" t="s">
        <v>350</v>
      </c>
      <c r="E5206" s="353">
        <v>13.12</v>
      </c>
      <c r="F5206" s="77"/>
    </row>
    <row r="5207" spans="1:6" ht="13.5">
      <c r="A5207" s="353">
        <v>88428</v>
      </c>
      <c r="B5207" s="357" t="s">
        <v>4543</v>
      </c>
      <c r="C5207" s="357" t="s">
        <v>132</v>
      </c>
      <c r="D5207" s="357" t="s">
        <v>350</v>
      </c>
      <c r="E5207" s="353">
        <v>20.96</v>
      </c>
      <c r="F5207" s="77"/>
    </row>
    <row r="5208" spans="1:6" ht="13.5">
      <c r="A5208" s="353">
        <v>88429</v>
      </c>
      <c r="B5208" s="357" t="s">
        <v>4544</v>
      </c>
      <c r="C5208" s="357" t="s">
        <v>132</v>
      </c>
      <c r="D5208" s="357" t="s">
        <v>350</v>
      </c>
      <c r="E5208" s="353">
        <v>22.64</v>
      </c>
      <c r="F5208" s="77"/>
    </row>
    <row r="5209" spans="1:6" ht="13.5">
      <c r="A5209" s="353">
        <v>88431</v>
      </c>
      <c r="B5209" s="357" t="s">
        <v>4545</v>
      </c>
      <c r="C5209" s="357" t="s">
        <v>132</v>
      </c>
      <c r="D5209" s="357" t="s">
        <v>350</v>
      </c>
      <c r="E5209" s="353">
        <v>16.55</v>
      </c>
      <c r="F5209" s="77"/>
    </row>
    <row r="5210" spans="1:6" ht="13.5">
      <c r="A5210" s="353">
        <v>88432</v>
      </c>
      <c r="B5210" s="357" t="s">
        <v>4546</v>
      </c>
      <c r="C5210" s="357" t="s">
        <v>132</v>
      </c>
      <c r="D5210" s="357" t="s">
        <v>350</v>
      </c>
      <c r="E5210" s="353">
        <v>11.45</v>
      </c>
      <c r="F5210" s="77"/>
    </row>
    <row r="5211" spans="1:6" ht="13.5">
      <c r="A5211" s="353">
        <v>88482</v>
      </c>
      <c r="B5211" s="357" t="s">
        <v>98</v>
      </c>
      <c r="C5211" s="357" t="s">
        <v>132</v>
      </c>
      <c r="D5211" s="357" t="s">
        <v>350</v>
      </c>
      <c r="E5211" s="353">
        <v>2.4300000000000002</v>
      </c>
      <c r="F5211" s="77"/>
    </row>
    <row r="5212" spans="1:6" ht="13.5">
      <c r="A5212" s="353">
        <v>88483</v>
      </c>
      <c r="B5212" s="357" t="s">
        <v>4547</v>
      </c>
      <c r="C5212" s="357" t="s">
        <v>132</v>
      </c>
      <c r="D5212" s="357" t="s">
        <v>350</v>
      </c>
      <c r="E5212" s="353">
        <v>2.2400000000000002</v>
      </c>
      <c r="F5212" s="77"/>
    </row>
    <row r="5213" spans="1:6" ht="13.5">
      <c r="A5213" s="353">
        <v>88484</v>
      </c>
      <c r="B5213" s="357" t="s">
        <v>99</v>
      </c>
      <c r="C5213" s="357" t="s">
        <v>132</v>
      </c>
      <c r="D5213" s="357" t="s">
        <v>350</v>
      </c>
      <c r="E5213" s="353">
        <v>1.93</v>
      </c>
      <c r="F5213" s="77"/>
    </row>
    <row r="5214" spans="1:6" ht="13.5">
      <c r="A5214" s="353">
        <v>88485</v>
      </c>
      <c r="B5214" s="357" t="s">
        <v>100</v>
      </c>
      <c r="C5214" s="357" t="s">
        <v>132</v>
      </c>
      <c r="D5214" s="357" t="s">
        <v>350</v>
      </c>
      <c r="E5214" s="353">
        <v>1.67</v>
      </c>
      <c r="F5214" s="77"/>
    </row>
    <row r="5215" spans="1:6" ht="13.5">
      <c r="A5215" s="353">
        <v>88486</v>
      </c>
      <c r="B5215" s="357" t="s">
        <v>104</v>
      </c>
      <c r="C5215" s="357" t="s">
        <v>132</v>
      </c>
      <c r="D5215" s="357" t="s">
        <v>350</v>
      </c>
      <c r="E5215" s="353">
        <v>8.6300000000000008</v>
      </c>
      <c r="F5215" s="77"/>
    </row>
    <row r="5216" spans="1:6" ht="13.5">
      <c r="A5216" s="353">
        <v>88487</v>
      </c>
      <c r="B5216" s="357" t="s">
        <v>4548</v>
      </c>
      <c r="C5216" s="357" t="s">
        <v>132</v>
      </c>
      <c r="D5216" s="357" t="s">
        <v>350</v>
      </c>
      <c r="E5216" s="353">
        <v>7.82</v>
      </c>
      <c r="F5216" s="77"/>
    </row>
    <row r="5217" spans="1:6" ht="13.5">
      <c r="A5217" s="353">
        <v>88488</v>
      </c>
      <c r="B5217" s="357" t="s">
        <v>105</v>
      </c>
      <c r="C5217" s="357" t="s">
        <v>132</v>
      </c>
      <c r="D5217" s="357" t="s">
        <v>350</v>
      </c>
      <c r="E5217" s="353">
        <v>10.95</v>
      </c>
      <c r="F5217" s="77"/>
    </row>
    <row r="5218" spans="1:6" ht="13.5">
      <c r="A5218" s="353">
        <v>88489</v>
      </c>
      <c r="B5218" s="357" t="s">
        <v>106</v>
      </c>
      <c r="C5218" s="357" t="s">
        <v>132</v>
      </c>
      <c r="D5218" s="357" t="s">
        <v>350</v>
      </c>
      <c r="E5218" s="353">
        <v>9.7899999999999991</v>
      </c>
      <c r="F5218" s="77"/>
    </row>
    <row r="5219" spans="1:6" ht="13.5">
      <c r="A5219" s="353">
        <v>88490</v>
      </c>
      <c r="B5219" s="357" t="s">
        <v>4549</v>
      </c>
      <c r="C5219" s="357" t="s">
        <v>132</v>
      </c>
      <c r="D5219" s="357" t="s">
        <v>350</v>
      </c>
      <c r="E5219" s="353">
        <v>6.64</v>
      </c>
      <c r="F5219" s="77"/>
    </row>
    <row r="5220" spans="1:6" ht="13.5">
      <c r="A5220" s="353">
        <v>88491</v>
      </c>
      <c r="B5220" s="357" t="s">
        <v>4550</v>
      </c>
      <c r="C5220" s="357" t="s">
        <v>132</v>
      </c>
      <c r="D5220" s="357" t="s">
        <v>350</v>
      </c>
      <c r="E5220" s="353">
        <v>6.44</v>
      </c>
      <c r="F5220" s="77"/>
    </row>
    <row r="5221" spans="1:6" ht="13.5">
      <c r="A5221" s="353">
        <v>88492</v>
      </c>
      <c r="B5221" s="357" t="s">
        <v>4551</v>
      </c>
      <c r="C5221" s="357" t="s">
        <v>132</v>
      </c>
      <c r="D5221" s="357" t="s">
        <v>350</v>
      </c>
      <c r="E5221" s="353">
        <v>7.93</v>
      </c>
      <c r="F5221" s="77"/>
    </row>
    <row r="5222" spans="1:6" ht="13.5">
      <c r="A5222" s="353">
        <v>88493</v>
      </c>
      <c r="B5222" s="357" t="s">
        <v>4552</v>
      </c>
      <c r="C5222" s="357" t="s">
        <v>132</v>
      </c>
      <c r="D5222" s="357" t="s">
        <v>350</v>
      </c>
      <c r="E5222" s="353">
        <v>7.64</v>
      </c>
      <c r="F5222" s="77"/>
    </row>
    <row r="5223" spans="1:6" ht="13.5">
      <c r="A5223" s="353">
        <v>88494</v>
      </c>
      <c r="B5223" s="357" t="s">
        <v>4553</v>
      </c>
      <c r="C5223" s="357" t="s">
        <v>132</v>
      </c>
      <c r="D5223" s="357" t="s">
        <v>350</v>
      </c>
      <c r="E5223" s="353">
        <v>11.81</v>
      </c>
      <c r="F5223" s="77"/>
    </row>
    <row r="5224" spans="1:6" ht="13.5">
      <c r="A5224" s="353">
        <v>88495</v>
      </c>
      <c r="B5224" s="357" t="s">
        <v>102</v>
      </c>
      <c r="C5224" s="357" t="s">
        <v>132</v>
      </c>
      <c r="D5224" s="357" t="s">
        <v>350</v>
      </c>
      <c r="E5224" s="353">
        <v>6.28</v>
      </c>
      <c r="F5224" s="77"/>
    </row>
    <row r="5225" spans="1:6" ht="13.5">
      <c r="A5225" s="353">
        <v>88496</v>
      </c>
      <c r="B5225" s="357" t="s">
        <v>101</v>
      </c>
      <c r="C5225" s="357" t="s">
        <v>132</v>
      </c>
      <c r="D5225" s="357" t="s">
        <v>350</v>
      </c>
      <c r="E5225" s="353">
        <v>16</v>
      </c>
      <c r="F5225" s="77"/>
    </row>
    <row r="5226" spans="1:6" ht="13.5">
      <c r="A5226" s="353">
        <v>88497</v>
      </c>
      <c r="B5226" s="357" t="s">
        <v>103</v>
      </c>
      <c r="C5226" s="357" t="s">
        <v>132</v>
      </c>
      <c r="D5226" s="357" t="s">
        <v>350</v>
      </c>
      <c r="E5226" s="353">
        <v>8.6</v>
      </c>
      <c r="F5226" s="77"/>
    </row>
    <row r="5227" spans="1:6" ht="13.5">
      <c r="A5227" s="353">
        <v>95305</v>
      </c>
      <c r="B5227" s="357" t="s">
        <v>4554</v>
      </c>
      <c r="C5227" s="357" t="s">
        <v>132</v>
      </c>
      <c r="D5227" s="357" t="s">
        <v>350</v>
      </c>
      <c r="E5227" s="353">
        <v>10.18</v>
      </c>
      <c r="F5227" s="77"/>
    </row>
    <row r="5228" spans="1:6" ht="13.5">
      <c r="A5228" s="353">
        <v>95306</v>
      </c>
      <c r="B5228" s="357" t="s">
        <v>4555</v>
      </c>
      <c r="C5228" s="357" t="s">
        <v>132</v>
      </c>
      <c r="D5228" s="357" t="s">
        <v>350</v>
      </c>
      <c r="E5228" s="353">
        <v>11.65</v>
      </c>
      <c r="F5228" s="77"/>
    </row>
    <row r="5229" spans="1:6" ht="13.5">
      <c r="A5229" s="353">
        <v>95622</v>
      </c>
      <c r="B5229" s="357" t="s">
        <v>4556</v>
      </c>
      <c r="C5229" s="357" t="s">
        <v>132</v>
      </c>
      <c r="D5229" s="357" t="s">
        <v>350</v>
      </c>
      <c r="E5229" s="353">
        <v>9.4700000000000006</v>
      </c>
      <c r="F5229" s="77"/>
    </row>
    <row r="5230" spans="1:6" ht="13.5">
      <c r="A5230" s="353">
        <v>95623</v>
      </c>
      <c r="B5230" s="357" t="s">
        <v>4557</v>
      </c>
      <c r="C5230" s="357" t="s">
        <v>132</v>
      </c>
      <c r="D5230" s="357" t="s">
        <v>350</v>
      </c>
      <c r="E5230" s="353">
        <v>7.42</v>
      </c>
      <c r="F5230" s="77"/>
    </row>
    <row r="5231" spans="1:6" ht="13.5">
      <c r="A5231" s="353">
        <v>95624</v>
      </c>
      <c r="B5231" s="357" t="s">
        <v>4558</v>
      </c>
      <c r="C5231" s="357" t="s">
        <v>132</v>
      </c>
      <c r="D5231" s="357" t="s">
        <v>350</v>
      </c>
      <c r="E5231" s="353">
        <v>13.66</v>
      </c>
      <c r="F5231" s="77"/>
    </row>
    <row r="5232" spans="1:6" ht="13.5">
      <c r="A5232" s="353">
        <v>95625</v>
      </c>
      <c r="B5232" s="357" t="s">
        <v>4559</v>
      </c>
      <c r="C5232" s="357" t="s">
        <v>132</v>
      </c>
      <c r="D5232" s="357" t="s">
        <v>350</v>
      </c>
      <c r="E5232" s="353">
        <v>14.98</v>
      </c>
      <c r="F5232" s="77"/>
    </row>
    <row r="5233" spans="1:6" ht="13.5">
      <c r="A5233" s="353">
        <v>95626</v>
      </c>
      <c r="B5233" s="357" t="s">
        <v>4560</v>
      </c>
      <c r="C5233" s="357" t="s">
        <v>132</v>
      </c>
      <c r="D5233" s="357" t="s">
        <v>350</v>
      </c>
      <c r="E5233" s="353">
        <v>10.15</v>
      </c>
      <c r="F5233" s="77"/>
    </row>
    <row r="5234" spans="1:6" ht="13.5">
      <c r="A5234" s="353">
        <v>96126</v>
      </c>
      <c r="B5234" s="357" t="s">
        <v>4561</v>
      </c>
      <c r="C5234" s="357" t="s">
        <v>132</v>
      </c>
      <c r="D5234" s="357" t="s">
        <v>350</v>
      </c>
      <c r="E5234" s="353">
        <v>10.31</v>
      </c>
      <c r="F5234" s="77"/>
    </row>
    <row r="5235" spans="1:6" ht="13.5">
      <c r="A5235" s="353">
        <v>96127</v>
      </c>
      <c r="B5235" s="357" t="s">
        <v>4562</v>
      </c>
      <c r="C5235" s="357" t="s">
        <v>132</v>
      </c>
      <c r="D5235" s="357" t="s">
        <v>350</v>
      </c>
      <c r="E5235" s="353">
        <v>7.74</v>
      </c>
      <c r="F5235" s="77"/>
    </row>
    <row r="5236" spans="1:6" ht="13.5">
      <c r="A5236" s="353">
        <v>96128</v>
      </c>
      <c r="B5236" s="357" t="s">
        <v>4563</v>
      </c>
      <c r="C5236" s="357" t="s">
        <v>132</v>
      </c>
      <c r="D5236" s="357" t="s">
        <v>350</v>
      </c>
      <c r="E5236" s="353">
        <v>15.52</v>
      </c>
      <c r="F5236" s="77"/>
    </row>
    <row r="5237" spans="1:6" ht="13.5">
      <c r="A5237" s="353">
        <v>96129</v>
      </c>
      <c r="B5237" s="357" t="s">
        <v>4564</v>
      </c>
      <c r="C5237" s="357" t="s">
        <v>132</v>
      </c>
      <c r="D5237" s="357" t="s">
        <v>350</v>
      </c>
      <c r="E5237" s="353">
        <v>17.170000000000002</v>
      </c>
      <c r="F5237" s="77"/>
    </row>
    <row r="5238" spans="1:6" ht="13.5">
      <c r="A5238" s="353">
        <v>96130</v>
      </c>
      <c r="B5238" s="357" t="s">
        <v>4565</v>
      </c>
      <c r="C5238" s="357" t="s">
        <v>132</v>
      </c>
      <c r="D5238" s="357" t="s">
        <v>350</v>
      </c>
      <c r="E5238" s="353">
        <v>11.11</v>
      </c>
      <c r="F5238" s="77"/>
    </row>
    <row r="5239" spans="1:6" ht="13.5">
      <c r="A5239" s="353">
        <v>96131</v>
      </c>
      <c r="B5239" s="357" t="s">
        <v>4566</v>
      </c>
      <c r="C5239" s="357" t="s">
        <v>132</v>
      </c>
      <c r="D5239" s="357" t="s">
        <v>350</v>
      </c>
      <c r="E5239" s="353">
        <v>14.18</v>
      </c>
      <c r="F5239" s="77"/>
    </row>
    <row r="5240" spans="1:6" ht="13.5">
      <c r="A5240" s="353">
        <v>96132</v>
      </c>
      <c r="B5240" s="357" t="s">
        <v>4567</v>
      </c>
      <c r="C5240" s="357" t="s">
        <v>132</v>
      </c>
      <c r="D5240" s="357" t="s">
        <v>350</v>
      </c>
      <c r="E5240" s="353">
        <v>10.76</v>
      </c>
      <c r="F5240" s="77"/>
    </row>
    <row r="5241" spans="1:6" ht="13.5">
      <c r="A5241" s="353">
        <v>96133</v>
      </c>
      <c r="B5241" s="357" t="s">
        <v>4568</v>
      </c>
      <c r="C5241" s="357" t="s">
        <v>132</v>
      </c>
      <c r="D5241" s="357" t="s">
        <v>350</v>
      </c>
      <c r="E5241" s="353">
        <v>21.11</v>
      </c>
      <c r="F5241" s="77"/>
    </row>
    <row r="5242" spans="1:6" ht="13.5">
      <c r="A5242" s="353">
        <v>96134</v>
      </c>
      <c r="B5242" s="357" t="s">
        <v>4569</v>
      </c>
      <c r="C5242" s="357" t="s">
        <v>132</v>
      </c>
      <c r="D5242" s="357" t="s">
        <v>350</v>
      </c>
      <c r="E5242" s="353">
        <v>23.31</v>
      </c>
      <c r="F5242" s="77"/>
    </row>
    <row r="5243" spans="1:6" ht="13.5">
      <c r="A5243" s="353">
        <v>96135</v>
      </c>
      <c r="B5243" s="357" t="s">
        <v>4570</v>
      </c>
      <c r="C5243" s="357" t="s">
        <v>132</v>
      </c>
      <c r="D5243" s="357" t="s">
        <v>350</v>
      </c>
      <c r="E5243" s="353">
        <v>15.28</v>
      </c>
      <c r="F5243" s="77"/>
    </row>
    <row r="5244" spans="1:6" ht="13.5">
      <c r="A5244" s="353">
        <v>79460</v>
      </c>
      <c r="B5244" s="357" t="s">
        <v>4571</v>
      </c>
      <c r="C5244" s="357" t="s">
        <v>132</v>
      </c>
      <c r="D5244" s="357" t="s">
        <v>350</v>
      </c>
      <c r="E5244" s="353">
        <v>34.47</v>
      </c>
      <c r="F5244" s="77"/>
    </row>
    <row r="5245" spans="1:6" ht="13.5">
      <c r="A5245" s="353">
        <v>79465</v>
      </c>
      <c r="B5245" s="357" t="s">
        <v>4572</v>
      </c>
      <c r="C5245" s="357" t="s">
        <v>132</v>
      </c>
      <c r="D5245" s="357" t="s">
        <v>350</v>
      </c>
      <c r="E5245" s="353">
        <v>34.82</v>
      </c>
      <c r="F5245" s="77"/>
    </row>
    <row r="5246" spans="1:6" ht="13.5">
      <c r="A5246" s="353" t="s">
        <v>6945</v>
      </c>
      <c r="B5246" s="357" t="s">
        <v>4573</v>
      </c>
      <c r="C5246" s="357" t="s">
        <v>132</v>
      </c>
      <c r="D5246" s="357" t="s">
        <v>350</v>
      </c>
      <c r="E5246" s="353">
        <v>48.35</v>
      </c>
      <c r="F5246" s="77"/>
    </row>
    <row r="5247" spans="1:6" ht="13.5">
      <c r="A5247" s="353">
        <v>84647</v>
      </c>
      <c r="B5247" s="357" t="s">
        <v>4574</v>
      </c>
      <c r="C5247" s="357" t="s">
        <v>132</v>
      </c>
      <c r="D5247" s="357" t="s">
        <v>350</v>
      </c>
      <c r="E5247" s="353">
        <v>104.35</v>
      </c>
      <c r="F5247" s="77"/>
    </row>
    <row r="5248" spans="1:6" ht="13.5">
      <c r="A5248" s="353">
        <v>84656</v>
      </c>
      <c r="B5248" s="357" t="s">
        <v>4575</v>
      </c>
      <c r="C5248" s="357" t="s">
        <v>132</v>
      </c>
      <c r="D5248" s="357" t="s">
        <v>350</v>
      </c>
      <c r="E5248" s="353">
        <v>25</v>
      </c>
      <c r="F5248" s="77"/>
    </row>
    <row r="5249" spans="1:6" ht="13.5">
      <c r="A5249" s="353">
        <v>6082</v>
      </c>
      <c r="B5249" s="357" t="s">
        <v>4576</v>
      </c>
      <c r="C5249" s="357" t="s">
        <v>132</v>
      </c>
      <c r="D5249" s="357" t="s">
        <v>350</v>
      </c>
      <c r="E5249" s="353">
        <v>12.78</v>
      </c>
      <c r="F5249" s="77"/>
    </row>
    <row r="5250" spans="1:6" ht="13.5">
      <c r="A5250" s="353">
        <v>40905</v>
      </c>
      <c r="B5250" s="357" t="s">
        <v>4577</v>
      </c>
      <c r="C5250" s="357" t="s">
        <v>132</v>
      </c>
      <c r="D5250" s="357" t="s">
        <v>350</v>
      </c>
      <c r="E5250" s="353">
        <v>16.52</v>
      </c>
      <c r="F5250" s="77"/>
    </row>
    <row r="5251" spans="1:6" ht="13.5">
      <c r="A5251" s="353" t="s">
        <v>6946</v>
      </c>
      <c r="B5251" s="357" t="s">
        <v>4578</v>
      </c>
      <c r="C5251" s="357" t="s">
        <v>132</v>
      </c>
      <c r="D5251" s="357" t="s">
        <v>350</v>
      </c>
      <c r="E5251" s="353">
        <v>12.71</v>
      </c>
      <c r="F5251" s="77"/>
    </row>
    <row r="5252" spans="1:6" ht="13.5">
      <c r="A5252" s="353" t="s">
        <v>6947</v>
      </c>
      <c r="B5252" s="357" t="s">
        <v>4579</v>
      </c>
      <c r="C5252" s="357" t="s">
        <v>132</v>
      </c>
      <c r="D5252" s="357" t="s">
        <v>350</v>
      </c>
      <c r="E5252" s="353">
        <v>17.41</v>
      </c>
      <c r="F5252" s="77"/>
    </row>
    <row r="5253" spans="1:6" ht="13.5">
      <c r="A5253" s="353" t="s">
        <v>6948</v>
      </c>
      <c r="B5253" s="357" t="s">
        <v>107</v>
      </c>
      <c r="C5253" s="357" t="s">
        <v>132</v>
      </c>
      <c r="D5253" s="357" t="s">
        <v>350</v>
      </c>
      <c r="E5253" s="353">
        <v>17.09</v>
      </c>
      <c r="F5253" s="77"/>
    </row>
    <row r="5254" spans="1:6" ht="13.5">
      <c r="A5254" s="353" t="s">
        <v>6949</v>
      </c>
      <c r="B5254" s="357" t="s">
        <v>4580</v>
      </c>
      <c r="C5254" s="357" t="s">
        <v>132</v>
      </c>
      <c r="D5254" s="357" t="s">
        <v>350</v>
      </c>
      <c r="E5254" s="353">
        <v>17</v>
      </c>
      <c r="F5254" s="77"/>
    </row>
    <row r="5255" spans="1:6" ht="13.5">
      <c r="A5255" s="353">
        <v>79463</v>
      </c>
      <c r="B5255" s="357" t="s">
        <v>4581</v>
      </c>
      <c r="C5255" s="357" t="s">
        <v>132</v>
      </c>
      <c r="D5255" s="357" t="s">
        <v>350</v>
      </c>
      <c r="E5255" s="353">
        <v>10.79</v>
      </c>
      <c r="F5255" s="77"/>
    </row>
    <row r="5256" spans="1:6" ht="13.5">
      <c r="A5256" s="353">
        <v>79464</v>
      </c>
      <c r="B5256" s="357" t="s">
        <v>4582</v>
      </c>
      <c r="C5256" s="357" t="s">
        <v>132</v>
      </c>
      <c r="D5256" s="357" t="s">
        <v>350</v>
      </c>
      <c r="E5256" s="353">
        <v>14.43</v>
      </c>
      <c r="F5256" s="77"/>
    </row>
    <row r="5257" spans="1:6" ht="13.5">
      <c r="A5257" s="353">
        <v>79466</v>
      </c>
      <c r="B5257" s="357" t="s">
        <v>4583</v>
      </c>
      <c r="C5257" s="357" t="s">
        <v>132</v>
      </c>
      <c r="D5257" s="357" t="s">
        <v>350</v>
      </c>
      <c r="E5257" s="353">
        <v>14.27</v>
      </c>
      <c r="F5257" s="77"/>
    </row>
    <row r="5258" spans="1:6" ht="13.5">
      <c r="A5258" s="353" t="s">
        <v>6950</v>
      </c>
      <c r="B5258" s="357" t="s">
        <v>4584</v>
      </c>
      <c r="C5258" s="357" t="s">
        <v>132</v>
      </c>
      <c r="D5258" s="357" t="s">
        <v>350</v>
      </c>
      <c r="E5258" s="353">
        <v>17.89</v>
      </c>
      <c r="F5258" s="77"/>
    </row>
    <row r="5259" spans="1:6" ht="13.5">
      <c r="A5259" s="353">
        <v>84645</v>
      </c>
      <c r="B5259" s="357" t="s">
        <v>4585</v>
      </c>
      <c r="C5259" s="357" t="s">
        <v>132</v>
      </c>
      <c r="D5259" s="357" t="s">
        <v>350</v>
      </c>
      <c r="E5259" s="353">
        <v>14.07</v>
      </c>
      <c r="F5259" s="77"/>
    </row>
    <row r="5260" spans="1:6" ht="13.5">
      <c r="A5260" s="353">
        <v>84657</v>
      </c>
      <c r="B5260" s="357" t="s">
        <v>162</v>
      </c>
      <c r="C5260" s="357" t="s">
        <v>132</v>
      </c>
      <c r="D5260" s="357" t="s">
        <v>350</v>
      </c>
      <c r="E5260" s="353">
        <v>6.69</v>
      </c>
      <c r="F5260" s="77"/>
    </row>
    <row r="5261" spans="1:6" ht="13.5">
      <c r="A5261" s="353">
        <v>84659</v>
      </c>
      <c r="B5261" s="357" t="s">
        <v>4586</v>
      </c>
      <c r="C5261" s="357" t="s">
        <v>132</v>
      </c>
      <c r="D5261" s="357" t="s">
        <v>350</v>
      </c>
      <c r="E5261" s="353">
        <v>11.92</v>
      </c>
      <c r="F5261" s="77"/>
    </row>
    <row r="5262" spans="1:6" ht="13.5">
      <c r="A5262" s="353">
        <v>84679</v>
      </c>
      <c r="B5262" s="357" t="s">
        <v>4587</v>
      </c>
      <c r="C5262" s="357" t="s">
        <v>132</v>
      </c>
      <c r="D5262" s="357" t="s">
        <v>350</v>
      </c>
      <c r="E5262" s="353">
        <v>14.83</v>
      </c>
      <c r="F5262" s="77"/>
    </row>
    <row r="5263" spans="1:6" ht="13.5">
      <c r="A5263" s="353">
        <v>95464</v>
      </c>
      <c r="B5263" s="357" t="s">
        <v>163</v>
      </c>
      <c r="C5263" s="357" t="s">
        <v>132</v>
      </c>
      <c r="D5263" s="357" t="s">
        <v>350</v>
      </c>
      <c r="E5263" s="353">
        <v>16.600000000000001</v>
      </c>
      <c r="F5263" s="77"/>
    </row>
    <row r="5264" spans="1:6" ht="13.5">
      <c r="A5264" s="353">
        <v>73656</v>
      </c>
      <c r="B5264" s="357" t="s">
        <v>111</v>
      </c>
      <c r="C5264" s="357" t="s">
        <v>132</v>
      </c>
      <c r="D5264" s="357" t="s">
        <v>270</v>
      </c>
      <c r="E5264" s="353">
        <v>13.61</v>
      </c>
      <c r="F5264" s="77"/>
    </row>
    <row r="5265" spans="1:6" ht="13.5">
      <c r="A5265" s="353" t="s">
        <v>6951</v>
      </c>
      <c r="B5265" s="357" t="s">
        <v>4588</v>
      </c>
      <c r="C5265" s="357" t="s">
        <v>132</v>
      </c>
      <c r="D5265" s="357" t="s">
        <v>350</v>
      </c>
      <c r="E5265" s="353">
        <v>26.41</v>
      </c>
      <c r="F5265" s="77"/>
    </row>
    <row r="5266" spans="1:6" ht="13.5">
      <c r="A5266" s="353" t="s">
        <v>6952</v>
      </c>
      <c r="B5266" s="357" t="s">
        <v>4589</v>
      </c>
      <c r="C5266" s="357" t="s">
        <v>132</v>
      </c>
      <c r="D5266" s="357" t="s">
        <v>350</v>
      </c>
      <c r="E5266" s="353">
        <v>8.14</v>
      </c>
      <c r="F5266" s="77"/>
    </row>
    <row r="5267" spans="1:6" ht="13.5">
      <c r="A5267" s="353" t="s">
        <v>6953</v>
      </c>
      <c r="B5267" s="357" t="s">
        <v>4590</v>
      </c>
      <c r="C5267" s="357" t="s">
        <v>132</v>
      </c>
      <c r="D5267" s="357" t="s">
        <v>350</v>
      </c>
      <c r="E5267" s="353">
        <v>19.21</v>
      </c>
      <c r="F5267" s="77"/>
    </row>
    <row r="5268" spans="1:6" ht="13.5">
      <c r="A5268" s="353" t="s">
        <v>6954</v>
      </c>
      <c r="B5268" s="357" t="s">
        <v>4591</v>
      </c>
      <c r="C5268" s="357" t="s">
        <v>132</v>
      </c>
      <c r="D5268" s="357" t="s">
        <v>350</v>
      </c>
      <c r="E5268" s="353">
        <v>19.3</v>
      </c>
      <c r="F5268" s="77"/>
    </row>
    <row r="5269" spans="1:6" ht="13.5">
      <c r="A5269" s="353" t="s">
        <v>6955</v>
      </c>
      <c r="B5269" s="357" t="s">
        <v>109</v>
      </c>
      <c r="C5269" s="357" t="s">
        <v>132</v>
      </c>
      <c r="D5269" s="357" t="s">
        <v>350</v>
      </c>
      <c r="E5269" s="353">
        <v>19.62</v>
      </c>
      <c r="F5269" s="77"/>
    </row>
    <row r="5270" spans="1:6" ht="13.5">
      <c r="A5270" s="353" t="s">
        <v>6956</v>
      </c>
      <c r="B5270" s="357" t="s">
        <v>4592</v>
      </c>
      <c r="C5270" s="357" t="s">
        <v>132</v>
      </c>
      <c r="D5270" s="357" t="s">
        <v>350</v>
      </c>
      <c r="E5270" s="353">
        <v>14.99</v>
      </c>
      <c r="F5270" s="77"/>
    </row>
    <row r="5271" spans="1:6" ht="13.5">
      <c r="A5271" s="353" t="s">
        <v>6957</v>
      </c>
      <c r="B5271" s="357" t="s">
        <v>108</v>
      </c>
      <c r="C5271" s="357" t="s">
        <v>132</v>
      </c>
      <c r="D5271" s="357" t="s">
        <v>350</v>
      </c>
      <c r="E5271" s="353">
        <v>9.7100000000000009</v>
      </c>
      <c r="F5271" s="77"/>
    </row>
    <row r="5272" spans="1:6" ht="13.5">
      <c r="A5272" s="353" t="s">
        <v>6958</v>
      </c>
      <c r="B5272" s="357" t="s">
        <v>4593</v>
      </c>
      <c r="C5272" s="357" t="s">
        <v>132</v>
      </c>
      <c r="D5272" s="357" t="s">
        <v>350</v>
      </c>
      <c r="E5272" s="353">
        <v>13.56</v>
      </c>
      <c r="F5272" s="77"/>
    </row>
    <row r="5273" spans="1:6" ht="13.5">
      <c r="A5273" s="353" t="s">
        <v>6959</v>
      </c>
      <c r="B5273" s="357" t="s">
        <v>4594</v>
      </c>
      <c r="C5273" s="357" t="s">
        <v>132</v>
      </c>
      <c r="D5273" s="357" t="s">
        <v>350</v>
      </c>
      <c r="E5273" s="353">
        <v>12.11</v>
      </c>
      <c r="F5273" s="77"/>
    </row>
    <row r="5274" spans="1:6" ht="13.5">
      <c r="A5274" s="353" t="s">
        <v>6960</v>
      </c>
      <c r="B5274" s="357" t="s">
        <v>4595</v>
      </c>
      <c r="C5274" s="357" t="s">
        <v>130</v>
      </c>
      <c r="D5274" s="357" t="s">
        <v>350</v>
      </c>
      <c r="E5274" s="353">
        <v>15.42</v>
      </c>
      <c r="F5274" s="77"/>
    </row>
    <row r="5275" spans="1:6" ht="13.5">
      <c r="A5275" s="353" t="s">
        <v>6961</v>
      </c>
      <c r="B5275" s="357" t="s">
        <v>4596</v>
      </c>
      <c r="C5275" s="357" t="s">
        <v>132</v>
      </c>
      <c r="D5275" s="357" t="s">
        <v>350</v>
      </c>
      <c r="E5275" s="353">
        <v>24.96</v>
      </c>
      <c r="F5275" s="77"/>
    </row>
    <row r="5276" spans="1:6" ht="13.5">
      <c r="A5276" s="353">
        <v>84660</v>
      </c>
      <c r="B5276" s="357" t="s">
        <v>4597</v>
      </c>
      <c r="C5276" s="357" t="s">
        <v>132</v>
      </c>
      <c r="D5276" s="357" t="s">
        <v>350</v>
      </c>
      <c r="E5276" s="353">
        <v>5.52</v>
      </c>
      <c r="F5276" s="77"/>
    </row>
    <row r="5277" spans="1:6" ht="13.5">
      <c r="A5277" s="353">
        <v>84661</v>
      </c>
      <c r="B5277" s="357" t="s">
        <v>4598</v>
      </c>
      <c r="C5277" s="357" t="s">
        <v>132</v>
      </c>
      <c r="D5277" s="357" t="s">
        <v>350</v>
      </c>
      <c r="E5277" s="353">
        <v>12.63</v>
      </c>
      <c r="F5277" s="77"/>
    </row>
    <row r="5278" spans="1:6" ht="13.5">
      <c r="A5278" s="353">
        <v>84662</v>
      </c>
      <c r="B5278" s="357" t="s">
        <v>4599</v>
      </c>
      <c r="C5278" s="357" t="s">
        <v>132</v>
      </c>
      <c r="D5278" s="357" t="s">
        <v>350</v>
      </c>
      <c r="E5278" s="353">
        <v>19.87</v>
      </c>
      <c r="F5278" s="77"/>
    </row>
    <row r="5279" spans="1:6" ht="13.5">
      <c r="A5279" s="353">
        <v>95468</v>
      </c>
      <c r="B5279" s="357" t="s">
        <v>110</v>
      </c>
      <c r="C5279" s="357" t="s">
        <v>132</v>
      </c>
      <c r="D5279" s="357" t="s">
        <v>350</v>
      </c>
      <c r="E5279" s="353">
        <v>28.91</v>
      </c>
      <c r="F5279" s="77"/>
    </row>
    <row r="5280" spans="1:6" ht="13.5">
      <c r="A5280" s="353">
        <v>41595</v>
      </c>
      <c r="B5280" s="357" t="s">
        <v>113</v>
      </c>
      <c r="C5280" s="357" t="s">
        <v>129</v>
      </c>
      <c r="D5280" s="357" t="s">
        <v>350</v>
      </c>
      <c r="E5280" s="353">
        <v>8.4</v>
      </c>
      <c r="F5280" s="77"/>
    </row>
    <row r="5281" spans="1:6" ht="13.5">
      <c r="A5281" s="353" t="s">
        <v>6962</v>
      </c>
      <c r="B5281" s="357" t="s">
        <v>4600</v>
      </c>
      <c r="C5281" s="357" t="s">
        <v>132</v>
      </c>
      <c r="D5281" s="357" t="s">
        <v>350</v>
      </c>
      <c r="E5281" s="353">
        <v>14.39</v>
      </c>
      <c r="F5281" s="77"/>
    </row>
    <row r="5282" spans="1:6" ht="13.5">
      <c r="A5282" s="353" t="s">
        <v>6963</v>
      </c>
      <c r="B5282" s="357" t="s">
        <v>4601</v>
      </c>
      <c r="C5282" s="357" t="s">
        <v>132</v>
      </c>
      <c r="D5282" s="357" t="s">
        <v>350</v>
      </c>
      <c r="E5282" s="353">
        <v>10.76</v>
      </c>
      <c r="F5282" s="77"/>
    </row>
    <row r="5283" spans="1:6" ht="13.5">
      <c r="A5283" s="353">
        <v>79467</v>
      </c>
      <c r="B5283" s="357" t="s">
        <v>4602</v>
      </c>
      <c r="C5283" s="357" t="s">
        <v>144</v>
      </c>
      <c r="D5283" s="357" t="s">
        <v>350</v>
      </c>
      <c r="E5283" s="353">
        <v>10.7</v>
      </c>
      <c r="F5283" s="77"/>
    </row>
    <row r="5284" spans="1:6" ht="13.5">
      <c r="A5284" s="353" t="s">
        <v>6964</v>
      </c>
      <c r="B5284" s="357" t="s">
        <v>4603</v>
      </c>
      <c r="C5284" s="357" t="s">
        <v>132</v>
      </c>
      <c r="D5284" s="357" t="s">
        <v>350</v>
      </c>
      <c r="E5284" s="353">
        <v>15.09</v>
      </c>
      <c r="F5284" s="77"/>
    </row>
    <row r="5285" spans="1:6" ht="13.5">
      <c r="A5285" s="353">
        <v>84663</v>
      </c>
      <c r="B5285" s="357" t="s">
        <v>4604</v>
      </c>
      <c r="C5285" s="357" t="s">
        <v>132</v>
      </c>
      <c r="D5285" s="357" t="s">
        <v>350</v>
      </c>
      <c r="E5285" s="353">
        <v>16.68</v>
      </c>
      <c r="F5285" s="77"/>
    </row>
    <row r="5286" spans="1:6" ht="13.5">
      <c r="A5286" s="353">
        <v>84665</v>
      </c>
      <c r="B5286" s="357" t="s">
        <v>112</v>
      </c>
      <c r="C5286" s="357" t="s">
        <v>132</v>
      </c>
      <c r="D5286" s="357" t="s">
        <v>350</v>
      </c>
      <c r="E5286" s="353">
        <v>15.7</v>
      </c>
      <c r="F5286" s="77"/>
    </row>
    <row r="5287" spans="1:6" ht="13.5">
      <c r="A5287" s="353">
        <v>84666</v>
      </c>
      <c r="B5287" s="357" t="s">
        <v>4605</v>
      </c>
      <c r="C5287" s="357" t="s">
        <v>132</v>
      </c>
      <c r="D5287" s="357" t="s">
        <v>270</v>
      </c>
      <c r="E5287" s="353">
        <v>16.239999999999998</v>
      </c>
      <c r="F5287" s="77"/>
    </row>
    <row r="5288" spans="1:6" ht="13.5">
      <c r="A5288" s="353">
        <v>75889</v>
      </c>
      <c r="B5288" s="357" t="s">
        <v>4606</v>
      </c>
      <c r="C5288" s="357" t="s">
        <v>132</v>
      </c>
      <c r="D5288" s="357" t="s">
        <v>350</v>
      </c>
      <c r="E5288" s="353">
        <v>15.11</v>
      </c>
      <c r="F5288" s="77"/>
    </row>
    <row r="5289" spans="1:6" ht="13.5">
      <c r="A5289" s="353">
        <v>72191</v>
      </c>
      <c r="B5289" s="357" t="s">
        <v>4607</v>
      </c>
      <c r="C5289" s="357" t="s">
        <v>132</v>
      </c>
      <c r="D5289" s="357" t="s">
        <v>350</v>
      </c>
      <c r="E5289" s="353">
        <v>63.34</v>
      </c>
      <c r="F5289" s="77"/>
    </row>
    <row r="5290" spans="1:6" ht="13.5">
      <c r="A5290" s="353">
        <v>72192</v>
      </c>
      <c r="B5290" s="357" t="s">
        <v>4608</v>
      </c>
      <c r="C5290" s="357" t="s">
        <v>132</v>
      </c>
      <c r="D5290" s="357" t="s">
        <v>350</v>
      </c>
      <c r="E5290" s="353">
        <v>17.13</v>
      </c>
      <c r="F5290" s="77"/>
    </row>
    <row r="5291" spans="1:6" ht="13.5">
      <c r="A5291" s="353">
        <v>72193</v>
      </c>
      <c r="B5291" s="357" t="s">
        <v>4609</v>
      </c>
      <c r="C5291" s="357" t="s">
        <v>132</v>
      </c>
      <c r="D5291" s="357" t="s">
        <v>350</v>
      </c>
      <c r="E5291" s="353">
        <v>45.68</v>
      </c>
      <c r="F5291" s="77"/>
    </row>
    <row r="5292" spans="1:6" ht="13.5">
      <c r="A5292" s="353">
        <v>73655</v>
      </c>
      <c r="B5292" s="357" t="s">
        <v>4610</v>
      </c>
      <c r="C5292" s="357" t="s">
        <v>132</v>
      </c>
      <c r="D5292" s="357" t="s">
        <v>350</v>
      </c>
      <c r="E5292" s="353">
        <v>183.28</v>
      </c>
      <c r="F5292" s="77"/>
    </row>
    <row r="5293" spans="1:6" ht="13.5">
      <c r="A5293" s="353" t="s">
        <v>6965</v>
      </c>
      <c r="B5293" s="357" t="s">
        <v>4611</v>
      </c>
      <c r="C5293" s="357" t="s">
        <v>132</v>
      </c>
      <c r="D5293" s="357" t="s">
        <v>270</v>
      </c>
      <c r="E5293" s="353">
        <v>152.16999999999999</v>
      </c>
      <c r="F5293" s="77"/>
    </row>
    <row r="5294" spans="1:6" ht="13.5">
      <c r="A5294" s="353">
        <v>84181</v>
      </c>
      <c r="B5294" s="357" t="s">
        <v>4612</v>
      </c>
      <c r="C5294" s="357" t="s">
        <v>132</v>
      </c>
      <c r="D5294" s="357" t="s">
        <v>270</v>
      </c>
      <c r="E5294" s="353">
        <v>128.69</v>
      </c>
      <c r="F5294" s="77"/>
    </row>
    <row r="5295" spans="1:6" ht="13.5">
      <c r="A5295" s="353">
        <v>87246</v>
      </c>
      <c r="B5295" s="357" t="s">
        <v>4613</v>
      </c>
      <c r="C5295" s="357" t="s">
        <v>132</v>
      </c>
      <c r="D5295" s="357" t="s">
        <v>350</v>
      </c>
      <c r="E5295" s="353">
        <v>37.130000000000003</v>
      </c>
      <c r="F5295" s="77"/>
    </row>
    <row r="5296" spans="1:6" ht="13.5">
      <c r="A5296" s="353">
        <v>87247</v>
      </c>
      <c r="B5296" s="357" t="s">
        <v>4614</v>
      </c>
      <c r="C5296" s="357" t="s">
        <v>132</v>
      </c>
      <c r="D5296" s="357" t="s">
        <v>350</v>
      </c>
      <c r="E5296" s="353">
        <v>32.020000000000003</v>
      </c>
      <c r="F5296" s="77"/>
    </row>
    <row r="5297" spans="1:6" ht="13.5">
      <c r="A5297" s="353">
        <v>87248</v>
      </c>
      <c r="B5297" s="357" t="s">
        <v>4615</v>
      </c>
      <c r="C5297" s="357" t="s">
        <v>132</v>
      </c>
      <c r="D5297" s="357" t="s">
        <v>350</v>
      </c>
      <c r="E5297" s="353">
        <v>27.75</v>
      </c>
      <c r="F5297" s="77"/>
    </row>
    <row r="5298" spans="1:6" ht="13.5">
      <c r="A5298" s="353">
        <v>87249</v>
      </c>
      <c r="B5298" s="357" t="s">
        <v>4616</v>
      </c>
      <c r="C5298" s="357" t="s">
        <v>132</v>
      </c>
      <c r="D5298" s="357" t="s">
        <v>350</v>
      </c>
      <c r="E5298" s="353">
        <v>42.02</v>
      </c>
      <c r="F5298" s="77"/>
    </row>
    <row r="5299" spans="1:6" ht="13.5">
      <c r="A5299" s="353">
        <v>87250</v>
      </c>
      <c r="B5299" s="357" t="s">
        <v>4617</v>
      </c>
      <c r="C5299" s="357" t="s">
        <v>132</v>
      </c>
      <c r="D5299" s="357" t="s">
        <v>350</v>
      </c>
      <c r="E5299" s="353">
        <v>33.93</v>
      </c>
      <c r="F5299" s="77"/>
    </row>
    <row r="5300" spans="1:6" ht="13.5">
      <c r="A5300" s="353">
        <v>87251</v>
      </c>
      <c r="B5300" s="357" t="s">
        <v>4618</v>
      </c>
      <c r="C5300" s="357" t="s">
        <v>132</v>
      </c>
      <c r="D5300" s="357" t="s">
        <v>350</v>
      </c>
      <c r="E5300" s="353">
        <v>28.61</v>
      </c>
      <c r="F5300" s="77"/>
    </row>
    <row r="5301" spans="1:6" ht="13.5">
      <c r="A5301" s="353">
        <v>87255</v>
      </c>
      <c r="B5301" s="357" t="s">
        <v>4619</v>
      </c>
      <c r="C5301" s="357" t="s">
        <v>132</v>
      </c>
      <c r="D5301" s="357" t="s">
        <v>350</v>
      </c>
      <c r="E5301" s="353">
        <v>65.760000000000005</v>
      </c>
      <c r="F5301" s="77"/>
    </row>
    <row r="5302" spans="1:6" ht="13.5">
      <c r="A5302" s="353">
        <v>87256</v>
      </c>
      <c r="B5302" s="357" t="s">
        <v>4620</v>
      </c>
      <c r="C5302" s="357" t="s">
        <v>132</v>
      </c>
      <c r="D5302" s="357" t="s">
        <v>350</v>
      </c>
      <c r="E5302" s="353">
        <v>56.22</v>
      </c>
      <c r="F5302" s="77"/>
    </row>
    <row r="5303" spans="1:6" ht="13.5">
      <c r="A5303" s="353">
        <v>87257</v>
      </c>
      <c r="B5303" s="357" t="s">
        <v>4621</v>
      </c>
      <c r="C5303" s="357" t="s">
        <v>132</v>
      </c>
      <c r="D5303" s="357" t="s">
        <v>350</v>
      </c>
      <c r="E5303" s="353">
        <v>50.02</v>
      </c>
      <c r="F5303" s="77"/>
    </row>
    <row r="5304" spans="1:6" ht="13.5">
      <c r="A5304" s="353">
        <v>87258</v>
      </c>
      <c r="B5304" s="357" t="s">
        <v>4622</v>
      </c>
      <c r="C5304" s="357" t="s">
        <v>132</v>
      </c>
      <c r="D5304" s="357" t="s">
        <v>350</v>
      </c>
      <c r="E5304" s="353">
        <v>87.29</v>
      </c>
      <c r="F5304" s="77"/>
    </row>
    <row r="5305" spans="1:6" ht="13.5">
      <c r="A5305" s="353">
        <v>87259</v>
      </c>
      <c r="B5305" s="357" t="s">
        <v>4623</v>
      </c>
      <c r="C5305" s="357" t="s">
        <v>132</v>
      </c>
      <c r="D5305" s="357" t="s">
        <v>350</v>
      </c>
      <c r="E5305" s="353">
        <v>78.27</v>
      </c>
      <c r="F5305" s="77"/>
    </row>
    <row r="5306" spans="1:6" ht="13.5">
      <c r="A5306" s="353">
        <v>87260</v>
      </c>
      <c r="B5306" s="357" t="s">
        <v>4624</v>
      </c>
      <c r="C5306" s="357" t="s">
        <v>132</v>
      </c>
      <c r="D5306" s="357" t="s">
        <v>350</v>
      </c>
      <c r="E5306" s="353">
        <v>72.84</v>
      </c>
      <c r="F5306" s="77"/>
    </row>
    <row r="5307" spans="1:6" ht="13.5">
      <c r="A5307" s="353">
        <v>87261</v>
      </c>
      <c r="B5307" s="357" t="s">
        <v>4625</v>
      </c>
      <c r="C5307" s="357" t="s">
        <v>132</v>
      </c>
      <c r="D5307" s="357" t="s">
        <v>350</v>
      </c>
      <c r="E5307" s="353">
        <v>99.77</v>
      </c>
      <c r="F5307" s="77"/>
    </row>
    <row r="5308" spans="1:6" ht="13.5">
      <c r="A5308" s="353">
        <v>87262</v>
      </c>
      <c r="B5308" s="357" t="s">
        <v>4626</v>
      </c>
      <c r="C5308" s="357" t="s">
        <v>132</v>
      </c>
      <c r="D5308" s="357" t="s">
        <v>350</v>
      </c>
      <c r="E5308" s="353">
        <v>89.44</v>
      </c>
      <c r="F5308" s="77"/>
    </row>
    <row r="5309" spans="1:6" ht="13.5">
      <c r="A5309" s="353">
        <v>87263</v>
      </c>
      <c r="B5309" s="357" t="s">
        <v>4627</v>
      </c>
      <c r="C5309" s="357" t="s">
        <v>132</v>
      </c>
      <c r="D5309" s="357" t="s">
        <v>350</v>
      </c>
      <c r="E5309" s="353">
        <v>83.05</v>
      </c>
      <c r="F5309" s="77"/>
    </row>
    <row r="5310" spans="1:6" ht="13.5">
      <c r="A5310" s="353">
        <v>89046</v>
      </c>
      <c r="B5310" s="357" t="s">
        <v>4628</v>
      </c>
      <c r="C5310" s="357" t="s">
        <v>132</v>
      </c>
      <c r="D5310" s="357" t="s">
        <v>350</v>
      </c>
      <c r="E5310" s="353">
        <v>31.75</v>
      </c>
      <c r="F5310" s="77"/>
    </row>
    <row r="5311" spans="1:6" ht="13.5">
      <c r="A5311" s="353">
        <v>89171</v>
      </c>
      <c r="B5311" s="357" t="s">
        <v>4629</v>
      </c>
      <c r="C5311" s="357" t="s">
        <v>132</v>
      </c>
      <c r="D5311" s="357" t="s">
        <v>350</v>
      </c>
      <c r="E5311" s="353">
        <v>29.69</v>
      </c>
      <c r="F5311" s="77"/>
    </row>
    <row r="5312" spans="1:6" ht="13.5">
      <c r="A5312" s="353">
        <v>93389</v>
      </c>
      <c r="B5312" s="357" t="s">
        <v>4630</v>
      </c>
      <c r="C5312" s="357" t="s">
        <v>132</v>
      </c>
      <c r="D5312" s="357" t="s">
        <v>350</v>
      </c>
      <c r="E5312" s="353">
        <v>33.99</v>
      </c>
      <c r="F5312" s="77"/>
    </row>
    <row r="5313" spans="1:6" ht="13.5">
      <c r="A5313" s="353">
        <v>93390</v>
      </c>
      <c r="B5313" s="357" t="s">
        <v>4631</v>
      </c>
      <c r="C5313" s="357" t="s">
        <v>132</v>
      </c>
      <c r="D5313" s="357" t="s">
        <v>350</v>
      </c>
      <c r="E5313" s="353">
        <v>28.93</v>
      </c>
      <c r="F5313" s="77"/>
    </row>
    <row r="5314" spans="1:6" ht="13.5">
      <c r="A5314" s="353">
        <v>93391</v>
      </c>
      <c r="B5314" s="357" t="s">
        <v>4632</v>
      </c>
      <c r="C5314" s="357" t="s">
        <v>132</v>
      </c>
      <c r="D5314" s="357" t="s">
        <v>350</v>
      </c>
      <c r="E5314" s="353">
        <v>24.66</v>
      </c>
      <c r="F5314" s="77"/>
    </row>
    <row r="5315" spans="1:6" ht="13.5">
      <c r="A5315" s="353" t="s">
        <v>6966</v>
      </c>
      <c r="B5315" s="357" t="s">
        <v>4633</v>
      </c>
      <c r="C5315" s="357" t="s">
        <v>132</v>
      </c>
      <c r="D5315" s="357" t="s">
        <v>350</v>
      </c>
      <c r="E5315" s="353">
        <v>252.11</v>
      </c>
      <c r="F5315" s="77"/>
    </row>
    <row r="5316" spans="1:6" ht="13.5">
      <c r="A5316" s="353" t="s">
        <v>6967</v>
      </c>
      <c r="B5316" s="357" t="s">
        <v>4634</v>
      </c>
      <c r="C5316" s="357" t="s">
        <v>132</v>
      </c>
      <c r="D5316" s="357" t="s">
        <v>350</v>
      </c>
      <c r="E5316" s="353">
        <v>50.5</v>
      </c>
      <c r="F5316" s="77"/>
    </row>
    <row r="5317" spans="1:6" ht="13.5">
      <c r="A5317" s="353">
        <v>84183</v>
      </c>
      <c r="B5317" s="357" t="s">
        <v>4635</v>
      </c>
      <c r="C5317" s="357" t="s">
        <v>132</v>
      </c>
      <c r="D5317" s="357" t="s">
        <v>350</v>
      </c>
      <c r="E5317" s="353">
        <v>173.05</v>
      </c>
      <c r="F5317" s="77"/>
    </row>
    <row r="5318" spans="1:6" ht="13.5">
      <c r="A5318" s="353">
        <v>98670</v>
      </c>
      <c r="B5318" s="357" t="s">
        <v>6968</v>
      </c>
      <c r="C5318" s="357" t="s">
        <v>132</v>
      </c>
      <c r="D5318" s="357" t="s">
        <v>270</v>
      </c>
      <c r="E5318" s="353">
        <v>123.65</v>
      </c>
      <c r="F5318" s="77"/>
    </row>
    <row r="5319" spans="1:6" ht="13.5">
      <c r="A5319" s="353">
        <v>98671</v>
      </c>
      <c r="B5319" s="357" t="s">
        <v>6969</v>
      </c>
      <c r="C5319" s="357" t="s">
        <v>132</v>
      </c>
      <c r="D5319" s="357" t="s">
        <v>350</v>
      </c>
      <c r="E5319" s="353">
        <v>204.52</v>
      </c>
      <c r="F5319" s="77"/>
    </row>
    <row r="5320" spans="1:6" ht="13.5">
      <c r="A5320" s="353">
        <v>98672</v>
      </c>
      <c r="B5320" s="357" t="s">
        <v>6970</v>
      </c>
      <c r="C5320" s="357" t="s">
        <v>132</v>
      </c>
      <c r="D5320" s="357" t="s">
        <v>350</v>
      </c>
      <c r="E5320" s="353">
        <v>251.37</v>
      </c>
      <c r="F5320" s="77"/>
    </row>
    <row r="5321" spans="1:6" ht="13.5">
      <c r="A5321" s="353">
        <v>98673</v>
      </c>
      <c r="B5321" s="357" t="s">
        <v>6971</v>
      </c>
      <c r="C5321" s="357" t="s">
        <v>132</v>
      </c>
      <c r="D5321" s="357" t="s">
        <v>270</v>
      </c>
      <c r="E5321" s="353">
        <v>105.5</v>
      </c>
      <c r="F5321" s="77"/>
    </row>
    <row r="5322" spans="1:6" ht="13.5">
      <c r="A5322" s="353">
        <v>98679</v>
      </c>
      <c r="B5322" s="357" t="s">
        <v>6972</v>
      </c>
      <c r="C5322" s="357" t="s">
        <v>132</v>
      </c>
      <c r="D5322" s="357" t="s">
        <v>270</v>
      </c>
      <c r="E5322" s="353">
        <v>23.11</v>
      </c>
      <c r="F5322" s="77"/>
    </row>
    <row r="5323" spans="1:6" ht="13.5">
      <c r="A5323" s="353">
        <v>98680</v>
      </c>
      <c r="B5323" s="357" t="s">
        <v>6973</v>
      </c>
      <c r="C5323" s="357" t="s">
        <v>132</v>
      </c>
      <c r="D5323" s="357" t="s">
        <v>270</v>
      </c>
      <c r="E5323" s="353">
        <v>29.17</v>
      </c>
      <c r="F5323" s="77"/>
    </row>
    <row r="5324" spans="1:6" ht="13.5">
      <c r="A5324" s="353">
        <v>98681</v>
      </c>
      <c r="B5324" s="357" t="s">
        <v>6974</v>
      </c>
      <c r="C5324" s="357" t="s">
        <v>132</v>
      </c>
      <c r="D5324" s="357" t="s">
        <v>270</v>
      </c>
      <c r="E5324" s="353">
        <v>21.62</v>
      </c>
      <c r="F5324" s="77"/>
    </row>
    <row r="5325" spans="1:6" ht="13.5">
      <c r="A5325" s="353">
        <v>98682</v>
      </c>
      <c r="B5325" s="357" t="s">
        <v>6975</v>
      </c>
      <c r="C5325" s="357" t="s">
        <v>132</v>
      </c>
      <c r="D5325" s="357" t="s">
        <v>270</v>
      </c>
      <c r="E5325" s="353">
        <v>27.68</v>
      </c>
      <c r="F5325" s="77"/>
    </row>
    <row r="5326" spans="1:6" ht="13.5">
      <c r="A5326" s="353">
        <v>98685</v>
      </c>
      <c r="B5326" s="357" t="s">
        <v>6976</v>
      </c>
      <c r="C5326" s="357" t="s">
        <v>129</v>
      </c>
      <c r="D5326" s="357" t="s">
        <v>350</v>
      </c>
      <c r="E5326" s="353">
        <v>37.590000000000003</v>
      </c>
      <c r="F5326" s="77"/>
    </row>
    <row r="5327" spans="1:6" ht="13.5">
      <c r="A5327" s="353">
        <v>98686</v>
      </c>
      <c r="B5327" s="357" t="s">
        <v>6977</v>
      </c>
      <c r="C5327" s="357" t="s">
        <v>129</v>
      </c>
      <c r="D5327" s="357" t="s">
        <v>270</v>
      </c>
      <c r="E5327" s="353">
        <v>28.8</v>
      </c>
      <c r="F5327" s="77"/>
    </row>
    <row r="5328" spans="1:6" ht="13.5">
      <c r="A5328" s="353">
        <v>98688</v>
      </c>
      <c r="B5328" s="357" t="s">
        <v>6978</v>
      </c>
      <c r="C5328" s="357" t="s">
        <v>129</v>
      </c>
      <c r="D5328" s="357" t="s">
        <v>270</v>
      </c>
      <c r="E5328" s="353">
        <v>32.68</v>
      </c>
      <c r="F5328" s="77"/>
    </row>
    <row r="5329" spans="1:6" ht="13.5">
      <c r="A5329" s="353">
        <v>98689</v>
      </c>
      <c r="B5329" s="357" t="s">
        <v>6979</v>
      </c>
      <c r="C5329" s="357" t="s">
        <v>129</v>
      </c>
      <c r="D5329" s="357" t="s">
        <v>350</v>
      </c>
      <c r="E5329" s="353">
        <v>54.3</v>
      </c>
      <c r="F5329" s="77"/>
    </row>
    <row r="5330" spans="1:6" ht="13.5">
      <c r="A5330" s="353">
        <v>72187</v>
      </c>
      <c r="B5330" s="357" t="s">
        <v>4636</v>
      </c>
      <c r="C5330" s="357" t="s">
        <v>132</v>
      </c>
      <c r="D5330" s="357" t="s">
        <v>270</v>
      </c>
      <c r="E5330" s="353">
        <v>137.99</v>
      </c>
      <c r="F5330" s="77"/>
    </row>
    <row r="5331" spans="1:6" ht="13.5">
      <c r="A5331" s="353">
        <v>72188</v>
      </c>
      <c r="B5331" s="357" t="s">
        <v>4637</v>
      </c>
      <c r="C5331" s="357" t="s">
        <v>132</v>
      </c>
      <c r="D5331" s="357" t="s">
        <v>270</v>
      </c>
      <c r="E5331" s="353">
        <v>137.99</v>
      </c>
      <c r="F5331" s="77"/>
    </row>
    <row r="5332" spans="1:6" ht="13.5">
      <c r="A5332" s="353" t="s">
        <v>6980</v>
      </c>
      <c r="B5332" s="357" t="s">
        <v>4638</v>
      </c>
      <c r="C5332" s="357" t="s">
        <v>132</v>
      </c>
      <c r="D5332" s="357" t="s">
        <v>350</v>
      </c>
      <c r="E5332" s="353">
        <v>125.58</v>
      </c>
      <c r="F5332" s="77"/>
    </row>
    <row r="5333" spans="1:6" ht="13.5">
      <c r="A5333" s="353">
        <v>84186</v>
      </c>
      <c r="B5333" s="357" t="s">
        <v>4639</v>
      </c>
      <c r="C5333" s="357" t="s">
        <v>132</v>
      </c>
      <c r="D5333" s="357" t="s">
        <v>350</v>
      </c>
      <c r="E5333" s="353">
        <v>55.36</v>
      </c>
      <c r="F5333" s="77"/>
    </row>
    <row r="5334" spans="1:6" ht="13.5">
      <c r="A5334" s="353">
        <v>84187</v>
      </c>
      <c r="B5334" s="357" t="s">
        <v>4640</v>
      </c>
      <c r="C5334" s="357" t="s">
        <v>132</v>
      </c>
      <c r="D5334" s="357" t="s">
        <v>350</v>
      </c>
      <c r="E5334" s="353">
        <v>12.07</v>
      </c>
      <c r="F5334" s="77"/>
    </row>
    <row r="5335" spans="1:6" ht="13.5">
      <c r="A5335" s="353">
        <v>72136</v>
      </c>
      <c r="B5335" s="357" t="s">
        <v>4641</v>
      </c>
      <c r="C5335" s="357" t="s">
        <v>132</v>
      </c>
      <c r="D5335" s="357" t="s">
        <v>270</v>
      </c>
      <c r="E5335" s="353">
        <v>64.760000000000005</v>
      </c>
      <c r="F5335" s="77"/>
    </row>
    <row r="5336" spans="1:6" ht="13.5">
      <c r="A5336" s="353">
        <v>72137</v>
      </c>
      <c r="B5336" s="357" t="s">
        <v>4642</v>
      </c>
      <c r="C5336" s="357" t="s">
        <v>132</v>
      </c>
      <c r="D5336" s="357" t="s">
        <v>270</v>
      </c>
      <c r="E5336" s="353">
        <v>76.180000000000007</v>
      </c>
      <c r="F5336" s="77"/>
    </row>
    <row r="5337" spans="1:6" ht="13.5">
      <c r="A5337" s="353">
        <v>72815</v>
      </c>
      <c r="B5337" s="357" t="s">
        <v>4643</v>
      </c>
      <c r="C5337" s="357" t="s">
        <v>132</v>
      </c>
      <c r="D5337" s="357" t="s">
        <v>350</v>
      </c>
      <c r="E5337" s="353">
        <v>38.56</v>
      </c>
      <c r="F5337" s="77"/>
    </row>
    <row r="5338" spans="1:6" ht="13.5">
      <c r="A5338" s="353">
        <v>84191</v>
      </c>
      <c r="B5338" s="357" t="s">
        <v>4644</v>
      </c>
      <c r="C5338" s="357" t="s">
        <v>132</v>
      </c>
      <c r="D5338" s="357" t="s">
        <v>270</v>
      </c>
      <c r="E5338" s="353">
        <v>93.53</v>
      </c>
      <c r="F5338" s="77"/>
    </row>
    <row r="5339" spans="1:6" ht="13.5">
      <c r="A5339" s="353" t="s">
        <v>6981</v>
      </c>
      <c r="B5339" s="357" t="s">
        <v>4645</v>
      </c>
      <c r="C5339" s="357" t="s">
        <v>129</v>
      </c>
      <c r="D5339" s="357" t="s">
        <v>350</v>
      </c>
      <c r="E5339" s="353">
        <v>21.22</v>
      </c>
      <c r="F5339" s="77"/>
    </row>
    <row r="5340" spans="1:6" ht="13.5">
      <c r="A5340" s="353">
        <v>98695</v>
      </c>
      <c r="B5340" s="357" t="s">
        <v>6982</v>
      </c>
      <c r="C5340" s="357" t="s">
        <v>129</v>
      </c>
      <c r="D5340" s="357" t="s">
        <v>350</v>
      </c>
      <c r="E5340" s="353">
        <v>47.31</v>
      </c>
      <c r="F5340" s="77"/>
    </row>
    <row r="5341" spans="1:6" ht="13.5">
      <c r="A5341" s="353">
        <v>98697</v>
      </c>
      <c r="B5341" s="357" t="s">
        <v>6983</v>
      </c>
      <c r="C5341" s="357" t="s">
        <v>129</v>
      </c>
      <c r="D5341" s="357" t="s">
        <v>350</v>
      </c>
      <c r="E5341" s="353">
        <v>30.75</v>
      </c>
      <c r="F5341" s="77"/>
    </row>
    <row r="5342" spans="1:6" ht="13.5">
      <c r="A5342" s="353" t="s">
        <v>6984</v>
      </c>
      <c r="B5342" s="357" t="s">
        <v>4646</v>
      </c>
      <c r="C5342" s="357" t="s">
        <v>129</v>
      </c>
      <c r="D5342" s="357" t="s">
        <v>270</v>
      </c>
      <c r="E5342" s="353">
        <v>15.83</v>
      </c>
      <c r="F5342" s="77"/>
    </row>
    <row r="5343" spans="1:6" ht="13.5">
      <c r="A5343" s="353">
        <v>84162</v>
      </c>
      <c r="B5343" s="357" t="s">
        <v>4647</v>
      </c>
      <c r="C5343" s="357" t="s">
        <v>129</v>
      </c>
      <c r="D5343" s="357" t="s">
        <v>270</v>
      </c>
      <c r="E5343" s="353">
        <v>15.92</v>
      </c>
      <c r="F5343" s="77"/>
    </row>
    <row r="5344" spans="1:6" ht="13.5">
      <c r="A5344" s="353">
        <v>88648</v>
      </c>
      <c r="B5344" s="357" t="s">
        <v>4648</v>
      </c>
      <c r="C5344" s="357" t="s">
        <v>129</v>
      </c>
      <c r="D5344" s="357" t="s">
        <v>350</v>
      </c>
      <c r="E5344" s="353">
        <v>4.38</v>
      </c>
      <c r="F5344" s="77"/>
    </row>
    <row r="5345" spans="1:6" ht="13.5">
      <c r="A5345" s="353">
        <v>88649</v>
      </c>
      <c r="B5345" s="357" t="s">
        <v>4649</v>
      </c>
      <c r="C5345" s="357" t="s">
        <v>129</v>
      </c>
      <c r="D5345" s="357" t="s">
        <v>350</v>
      </c>
      <c r="E5345" s="353">
        <v>4.91</v>
      </c>
      <c r="F5345" s="77"/>
    </row>
    <row r="5346" spans="1:6" ht="13.5">
      <c r="A5346" s="353">
        <v>88650</v>
      </c>
      <c r="B5346" s="357" t="s">
        <v>4650</v>
      </c>
      <c r="C5346" s="357" t="s">
        <v>129</v>
      </c>
      <c r="D5346" s="357" t="s">
        <v>350</v>
      </c>
      <c r="E5346" s="353">
        <v>9.1</v>
      </c>
      <c r="F5346" s="77"/>
    </row>
    <row r="5347" spans="1:6" ht="13.5">
      <c r="A5347" s="353">
        <v>96467</v>
      </c>
      <c r="B5347" s="357" t="s">
        <v>4651</v>
      </c>
      <c r="C5347" s="357" t="s">
        <v>129</v>
      </c>
      <c r="D5347" s="357" t="s">
        <v>350</v>
      </c>
      <c r="E5347" s="353">
        <v>4.03</v>
      </c>
      <c r="F5347" s="77"/>
    </row>
    <row r="5348" spans="1:6" ht="13.5">
      <c r="A5348" s="353" t="s">
        <v>6985</v>
      </c>
      <c r="B5348" s="357" t="s">
        <v>4652</v>
      </c>
      <c r="C5348" s="357" t="s">
        <v>129</v>
      </c>
      <c r="D5348" s="357" t="s">
        <v>350</v>
      </c>
      <c r="E5348" s="353">
        <v>19.77</v>
      </c>
      <c r="F5348" s="77"/>
    </row>
    <row r="5349" spans="1:6" ht="13.5">
      <c r="A5349" s="353">
        <v>84168</v>
      </c>
      <c r="B5349" s="357" t="s">
        <v>4653</v>
      </c>
      <c r="C5349" s="357" t="s">
        <v>129</v>
      </c>
      <c r="D5349" s="357" t="s">
        <v>350</v>
      </c>
      <c r="E5349" s="353">
        <v>21.72</v>
      </c>
      <c r="F5349" s="77"/>
    </row>
    <row r="5350" spans="1:6" ht="13.5">
      <c r="A5350" s="353">
        <v>68325</v>
      </c>
      <c r="B5350" s="357" t="s">
        <v>4654</v>
      </c>
      <c r="C5350" s="357" t="s">
        <v>132</v>
      </c>
      <c r="D5350" s="357" t="s">
        <v>270</v>
      </c>
      <c r="E5350" s="353">
        <v>39.78</v>
      </c>
      <c r="F5350" s="77"/>
    </row>
    <row r="5351" spans="1:6" ht="13.5">
      <c r="A5351" s="353">
        <v>68333</v>
      </c>
      <c r="B5351" s="357" t="s">
        <v>4655</v>
      </c>
      <c r="C5351" s="357" t="s">
        <v>132</v>
      </c>
      <c r="D5351" s="357" t="s">
        <v>270</v>
      </c>
      <c r="E5351" s="353">
        <v>41.94</v>
      </c>
      <c r="F5351" s="77"/>
    </row>
    <row r="5352" spans="1:6" ht="13.5">
      <c r="A5352" s="353">
        <v>72183</v>
      </c>
      <c r="B5352" s="357" t="s">
        <v>4656</v>
      </c>
      <c r="C5352" s="357" t="s">
        <v>132</v>
      </c>
      <c r="D5352" s="357" t="s">
        <v>270</v>
      </c>
      <c r="E5352" s="353">
        <v>67.48</v>
      </c>
      <c r="F5352" s="77"/>
    </row>
    <row r="5353" spans="1:6" ht="13.5">
      <c r="A5353" s="353">
        <v>84175</v>
      </c>
      <c r="B5353" s="357" t="s">
        <v>4657</v>
      </c>
      <c r="C5353" s="357" t="s">
        <v>129</v>
      </c>
      <c r="D5353" s="357" t="s">
        <v>270</v>
      </c>
      <c r="E5353" s="353">
        <v>9.65</v>
      </c>
      <c r="F5353" s="77"/>
    </row>
    <row r="5354" spans="1:6" ht="13.5">
      <c r="A5354" s="353">
        <v>84176</v>
      </c>
      <c r="B5354" s="357" t="s">
        <v>4658</v>
      </c>
      <c r="C5354" s="357" t="s">
        <v>129</v>
      </c>
      <c r="D5354" s="357" t="s">
        <v>350</v>
      </c>
      <c r="E5354" s="353">
        <v>18.440000000000001</v>
      </c>
      <c r="F5354" s="77"/>
    </row>
    <row r="5355" spans="1:6" ht="13.5">
      <c r="A5355" s="353">
        <v>94990</v>
      </c>
      <c r="B5355" s="357" t="s">
        <v>238</v>
      </c>
      <c r="C5355" s="357" t="s">
        <v>136</v>
      </c>
      <c r="D5355" s="357" t="s">
        <v>270</v>
      </c>
      <c r="E5355" s="353">
        <v>521.27</v>
      </c>
      <c r="F5355" s="77"/>
    </row>
    <row r="5356" spans="1:6" ht="13.5">
      <c r="A5356" s="353">
        <v>94991</v>
      </c>
      <c r="B5356" s="357" t="s">
        <v>4659</v>
      </c>
      <c r="C5356" s="357" t="s">
        <v>136</v>
      </c>
      <c r="D5356" s="357" t="s">
        <v>350</v>
      </c>
      <c r="E5356" s="353">
        <v>401.27</v>
      </c>
      <c r="F5356" s="77"/>
    </row>
    <row r="5357" spans="1:6" ht="13.5">
      <c r="A5357" s="353">
        <v>94992</v>
      </c>
      <c r="B5357" s="357" t="s">
        <v>4660</v>
      </c>
      <c r="C5357" s="357" t="s">
        <v>132</v>
      </c>
      <c r="D5357" s="357" t="s">
        <v>270</v>
      </c>
      <c r="E5357" s="353">
        <v>53.62</v>
      </c>
      <c r="F5357" s="77"/>
    </row>
    <row r="5358" spans="1:6" ht="13.5">
      <c r="A5358" s="353">
        <v>94993</v>
      </c>
      <c r="B5358" s="357" t="s">
        <v>4661</v>
      </c>
      <c r="C5358" s="357" t="s">
        <v>132</v>
      </c>
      <c r="D5358" s="357" t="s">
        <v>270</v>
      </c>
      <c r="E5358" s="353">
        <v>46.41</v>
      </c>
      <c r="F5358" s="77"/>
    </row>
    <row r="5359" spans="1:6" ht="13.5">
      <c r="A5359" s="353">
        <v>94994</v>
      </c>
      <c r="B5359" s="357" t="s">
        <v>4662</v>
      </c>
      <c r="C5359" s="357" t="s">
        <v>132</v>
      </c>
      <c r="D5359" s="357" t="s">
        <v>270</v>
      </c>
      <c r="E5359" s="353">
        <v>65.66</v>
      </c>
      <c r="F5359" s="77"/>
    </row>
    <row r="5360" spans="1:6" ht="13.5">
      <c r="A5360" s="353">
        <v>94995</v>
      </c>
      <c r="B5360" s="357" t="s">
        <v>4663</v>
      </c>
      <c r="C5360" s="357" t="s">
        <v>132</v>
      </c>
      <c r="D5360" s="357" t="s">
        <v>270</v>
      </c>
      <c r="E5360" s="353">
        <v>56.07</v>
      </c>
      <c r="F5360" s="77"/>
    </row>
    <row r="5361" spans="1:6" ht="13.5">
      <c r="A5361" s="353">
        <v>94996</v>
      </c>
      <c r="B5361" s="357" t="s">
        <v>4664</v>
      </c>
      <c r="C5361" s="357" t="s">
        <v>132</v>
      </c>
      <c r="D5361" s="357" t="s">
        <v>270</v>
      </c>
      <c r="E5361" s="353">
        <v>76</v>
      </c>
      <c r="F5361" s="77"/>
    </row>
    <row r="5362" spans="1:6" ht="13.5">
      <c r="A5362" s="353">
        <v>94997</v>
      </c>
      <c r="B5362" s="357" t="s">
        <v>4665</v>
      </c>
      <c r="C5362" s="357" t="s">
        <v>132</v>
      </c>
      <c r="D5362" s="357" t="s">
        <v>270</v>
      </c>
      <c r="E5362" s="353">
        <v>63.99</v>
      </c>
      <c r="F5362" s="77"/>
    </row>
    <row r="5363" spans="1:6" ht="13.5">
      <c r="A5363" s="353">
        <v>94998</v>
      </c>
      <c r="B5363" s="357" t="s">
        <v>4666</v>
      </c>
      <c r="C5363" s="357" t="s">
        <v>132</v>
      </c>
      <c r="D5363" s="357" t="s">
        <v>270</v>
      </c>
      <c r="E5363" s="353">
        <v>85.92</v>
      </c>
      <c r="F5363" s="77"/>
    </row>
    <row r="5364" spans="1:6" ht="13.5">
      <c r="A5364" s="353">
        <v>94999</v>
      </c>
      <c r="B5364" s="357" t="s">
        <v>4667</v>
      </c>
      <c r="C5364" s="357" t="s">
        <v>132</v>
      </c>
      <c r="D5364" s="357" t="s">
        <v>270</v>
      </c>
      <c r="E5364" s="353">
        <v>71.53</v>
      </c>
      <c r="F5364" s="77"/>
    </row>
    <row r="5365" spans="1:6" ht="13.5">
      <c r="A5365" s="353">
        <v>87620</v>
      </c>
      <c r="B5365" s="357" t="s">
        <v>199</v>
      </c>
      <c r="C5365" s="357" t="s">
        <v>132</v>
      </c>
      <c r="D5365" s="357" t="s">
        <v>270</v>
      </c>
      <c r="E5365" s="353">
        <v>22.62</v>
      </c>
      <c r="F5365" s="77"/>
    </row>
    <row r="5366" spans="1:6" ht="13.5">
      <c r="A5366" s="353">
        <v>87622</v>
      </c>
      <c r="B5366" s="357" t="s">
        <v>4668</v>
      </c>
      <c r="C5366" s="357" t="s">
        <v>132</v>
      </c>
      <c r="D5366" s="357" t="s">
        <v>350</v>
      </c>
      <c r="E5366" s="353">
        <v>25.02</v>
      </c>
      <c r="F5366" s="77"/>
    </row>
    <row r="5367" spans="1:6" ht="13.5">
      <c r="A5367" s="353">
        <v>87623</v>
      </c>
      <c r="B5367" s="357" t="s">
        <v>4669</v>
      </c>
      <c r="C5367" s="357" t="s">
        <v>132</v>
      </c>
      <c r="D5367" s="357" t="s">
        <v>270</v>
      </c>
      <c r="E5367" s="353">
        <v>49.88</v>
      </c>
      <c r="F5367" s="77"/>
    </row>
    <row r="5368" spans="1:6" ht="13.5">
      <c r="A5368" s="353">
        <v>87624</v>
      </c>
      <c r="B5368" s="357" t="s">
        <v>4670</v>
      </c>
      <c r="C5368" s="357" t="s">
        <v>132</v>
      </c>
      <c r="D5368" s="357" t="s">
        <v>350</v>
      </c>
      <c r="E5368" s="353">
        <v>54.4</v>
      </c>
      <c r="F5368" s="77"/>
    </row>
    <row r="5369" spans="1:6" ht="13.5">
      <c r="A5369" s="353">
        <v>87630</v>
      </c>
      <c r="B5369" s="357" t="s">
        <v>4671</v>
      </c>
      <c r="C5369" s="357" t="s">
        <v>132</v>
      </c>
      <c r="D5369" s="357" t="s">
        <v>270</v>
      </c>
      <c r="E5369" s="353">
        <v>28.19</v>
      </c>
      <c r="F5369" s="77"/>
    </row>
    <row r="5370" spans="1:6" ht="13.5">
      <c r="A5370" s="353">
        <v>87632</v>
      </c>
      <c r="B5370" s="357" t="s">
        <v>4672</v>
      </c>
      <c r="C5370" s="357" t="s">
        <v>132</v>
      </c>
      <c r="D5370" s="357" t="s">
        <v>350</v>
      </c>
      <c r="E5370" s="353">
        <v>31.53</v>
      </c>
      <c r="F5370" s="77"/>
    </row>
    <row r="5371" spans="1:6" ht="13.5">
      <c r="A5371" s="353">
        <v>87633</v>
      </c>
      <c r="B5371" s="357" t="s">
        <v>4673</v>
      </c>
      <c r="C5371" s="357" t="s">
        <v>132</v>
      </c>
      <c r="D5371" s="357" t="s">
        <v>270</v>
      </c>
      <c r="E5371" s="353">
        <v>66.099999999999994</v>
      </c>
      <c r="F5371" s="77"/>
    </row>
    <row r="5372" spans="1:6" ht="13.5">
      <c r="A5372" s="353">
        <v>87634</v>
      </c>
      <c r="B5372" s="357" t="s">
        <v>4674</v>
      </c>
      <c r="C5372" s="357" t="s">
        <v>132</v>
      </c>
      <c r="D5372" s="357" t="s">
        <v>350</v>
      </c>
      <c r="E5372" s="353">
        <v>72.38</v>
      </c>
      <c r="F5372" s="77"/>
    </row>
    <row r="5373" spans="1:6" ht="13.5">
      <c r="A5373" s="353">
        <v>87640</v>
      </c>
      <c r="B5373" s="357" t="s">
        <v>4675</v>
      </c>
      <c r="C5373" s="357" t="s">
        <v>132</v>
      </c>
      <c r="D5373" s="357" t="s">
        <v>270</v>
      </c>
      <c r="E5373" s="353">
        <v>32.700000000000003</v>
      </c>
      <c r="F5373" s="77"/>
    </row>
    <row r="5374" spans="1:6" ht="13.5">
      <c r="A5374" s="353">
        <v>87642</v>
      </c>
      <c r="B5374" s="357" t="s">
        <v>4676</v>
      </c>
      <c r="C5374" s="357" t="s">
        <v>132</v>
      </c>
      <c r="D5374" s="357" t="s">
        <v>350</v>
      </c>
      <c r="E5374" s="353">
        <v>36.799999999999997</v>
      </c>
      <c r="F5374" s="77"/>
    </row>
    <row r="5375" spans="1:6" ht="13.5">
      <c r="A5375" s="353">
        <v>87643</v>
      </c>
      <c r="B5375" s="357" t="s">
        <v>4677</v>
      </c>
      <c r="C5375" s="357" t="s">
        <v>132</v>
      </c>
      <c r="D5375" s="357" t="s">
        <v>270</v>
      </c>
      <c r="E5375" s="353">
        <v>79.31</v>
      </c>
      <c r="F5375" s="77"/>
    </row>
    <row r="5376" spans="1:6" ht="13.5">
      <c r="A5376" s="353">
        <v>87644</v>
      </c>
      <c r="B5376" s="357" t="s">
        <v>4678</v>
      </c>
      <c r="C5376" s="357" t="s">
        <v>132</v>
      </c>
      <c r="D5376" s="357" t="s">
        <v>350</v>
      </c>
      <c r="E5376" s="353">
        <v>87.03</v>
      </c>
      <c r="F5376" s="77"/>
    </row>
    <row r="5377" spans="1:6" ht="13.5">
      <c r="A5377" s="353">
        <v>87680</v>
      </c>
      <c r="B5377" s="357" t="s">
        <v>4679</v>
      </c>
      <c r="C5377" s="357" t="s">
        <v>132</v>
      </c>
      <c r="D5377" s="357" t="s">
        <v>270</v>
      </c>
      <c r="E5377" s="353">
        <v>26.96</v>
      </c>
      <c r="F5377" s="77"/>
    </row>
    <row r="5378" spans="1:6" ht="13.5">
      <c r="A5378" s="353">
        <v>87682</v>
      </c>
      <c r="B5378" s="357" t="s">
        <v>4680</v>
      </c>
      <c r="C5378" s="357" t="s">
        <v>132</v>
      </c>
      <c r="D5378" s="357" t="s">
        <v>350</v>
      </c>
      <c r="E5378" s="353">
        <v>31.06</v>
      </c>
      <c r="F5378" s="77"/>
    </row>
    <row r="5379" spans="1:6" ht="13.5">
      <c r="A5379" s="353">
        <v>87683</v>
      </c>
      <c r="B5379" s="357" t="s">
        <v>4681</v>
      </c>
      <c r="C5379" s="357" t="s">
        <v>132</v>
      </c>
      <c r="D5379" s="357" t="s">
        <v>270</v>
      </c>
      <c r="E5379" s="353">
        <v>73.569999999999993</v>
      </c>
      <c r="F5379" s="77"/>
    </row>
    <row r="5380" spans="1:6" ht="13.5">
      <c r="A5380" s="353">
        <v>87684</v>
      </c>
      <c r="B5380" s="357" t="s">
        <v>4682</v>
      </c>
      <c r="C5380" s="357" t="s">
        <v>132</v>
      </c>
      <c r="D5380" s="357" t="s">
        <v>350</v>
      </c>
      <c r="E5380" s="353">
        <v>81.290000000000006</v>
      </c>
      <c r="F5380" s="77"/>
    </row>
    <row r="5381" spans="1:6" ht="13.5">
      <c r="A5381" s="353">
        <v>87690</v>
      </c>
      <c r="B5381" s="357" t="s">
        <v>4683</v>
      </c>
      <c r="C5381" s="357" t="s">
        <v>132</v>
      </c>
      <c r="D5381" s="357" t="s">
        <v>270</v>
      </c>
      <c r="E5381" s="353">
        <v>31.28</v>
      </c>
      <c r="F5381" s="77"/>
    </row>
    <row r="5382" spans="1:6" ht="13.5">
      <c r="A5382" s="353">
        <v>87692</v>
      </c>
      <c r="B5382" s="357" t="s">
        <v>4684</v>
      </c>
      <c r="C5382" s="357" t="s">
        <v>132</v>
      </c>
      <c r="D5382" s="357" t="s">
        <v>350</v>
      </c>
      <c r="E5382" s="353">
        <v>35.979999999999997</v>
      </c>
      <c r="F5382" s="77"/>
    </row>
    <row r="5383" spans="1:6" ht="13.5">
      <c r="A5383" s="353">
        <v>87693</v>
      </c>
      <c r="B5383" s="357" t="s">
        <v>4685</v>
      </c>
      <c r="C5383" s="357" t="s">
        <v>132</v>
      </c>
      <c r="D5383" s="357" t="s">
        <v>270</v>
      </c>
      <c r="E5383" s="353">
        <v>84.67</v>
      </c>
      <c r="F5383" s="77"/>
    </row>
    <row r="5384" spans="1:6" ht="13.5">
      <c r="A5384" s="353">
        <v>87694</v>
      </c>
      <c r="B5384" s="357" t="s">
        <v>4686</v>
      </c>
      <c r="C5384" s="357" t="s">
        <v>132</v>
      </c>
      <c r="D5384" s="357" t="s">
        <v>350</v>
      </c>
      <c r="E5384" s="353">
        <v>93.51</v>
      </c>
      <c r="F5384" s="77"/>
    </row>
    <row r="5385" spans="1:6" ht="13.5">
      <c r="A5385" s="353">
        <v>87700</v>
      </c>
      <c r="B5385" s="357" t="s">
        <v>4687</v>
      </c>
      <c r="C5385" s="357" t="s">
        <v>132</v>
      </c>
      <c r="D5385" s="357" t="s">
        <v>270</v>
      </c>
      <c r="E5385" s="353">
        <v>33.799999999999997</v>
      </c>
      <c r="F5385" s="77"/>
    </row>
    <row r="5386" spans="1:6" ht="13.5">
      <c r="A5386" s="353">
        <v>87702</v>
      </c>
      <c r="B5386" s="357" t="s">
        <v>4688</v>
      </c>
      <c r="C5386" s="357" t="s">
        <v>132</v>
      </c>
      <c r="D5386" s="357" t="s">
        <v>350</v>
      </c>
      <c r="E5386" s="353">
        <v>38.92</v>
      </c>
      <c r="F5386" s="77"/>
    </row>
    <row r="5387" spans="1:6" ht="13.5">
      <c r="A5387" s="353">
        <v>87703</v>
      </c>
      <c r="B5387" s="357" t="s">
        <v>4689</v>
      </c>
      <c r="C5387" s="357" t="s">
        <v>132</v>
      </c>
      <c r="D5387" s="357" t="s">
        <v>270</v>
      </c>
      <c r="E5387" s="353">
        <v>91.94</v>
      </c>
      <c r="F5387" s="77"/>
    </row>
    <row r="5388" spans="1:6" ht="13.5">
      <c r="A5388" s="353">
        <v>87704</v>
      </c>
      <c r="B5388" s="357" t="s">
        <v>4690</v>
      </c>
      <c r="C5388" s="357" t="s">
        <v>132</v>
      </c>
      <c r="D5388" s="357" t="s">
        <v>350</v>
      </c>
      <c r="E5388" s="353">
        <v>101.56</v>
      </c>
      <c r="F5388" s="77"/>
    </row>
    <row r="5389" spans="1:6" ht="13.5">
      <c r="A5389" s="353">
        <v>87735</v>
      </c>
      <c r="B5389" s="357" t="s">
        <v>4691</v>
      </c>
      <c r="C5389" s="357" t="s">
        <v>132</v>
      </c>
      <c r="D5389" s="357" t="s">
        <v>270</v>
      </c>
      <c r="E5389" s="353">
        <v>29.29</v>
      </c>
      <c r="F5389" s="77"/>
    </row>
    <row r="5390" spans="1:6" ht="13.5">
      <c r="A5390" s="353">
        <v>87737</v>
      </c>
      <c r="B5390" s="357" t="s">
        <v>4692</v>
      </c>
      <c r="C5390" s="357" t="s">
        <v>132</v>
      </c>
      <c r="D5390" s="357" t="s">
        <v>350</v>
      </c>
      <c r="E5390" s="353">
        <v>31.69</v>
      </c>
      <c r="F5390" s="77"/>
    </row>
    <row r="5391" spans="1:6" ht="13.5">
      <c r="A5391" s="353">
        <v>87738</v>
      </c>
      <c r="B5391" s="357" t="s">
        <v>4693</v>
      </c>
      <c r="C5391" s="357" t="s">
        <v>132</v>
      </c>
      <c r="D5391" s="357" t="s">
        <v>270</v>
      </c>
      <c r="E5391" s="353">
        <v>56.55</v>
      </c>
      <c r="F5391" s="77"/>
    </row>
    <row r="5392" spans="1:6" ht="13.5">
      <c r="A5392" s="353">
        <v>87739</v>
      </c>
      <c r="B5392" s="357" t="s">
        <v>4694</v>
      </c>
      <c r="C5392" s="357" t="s">
        <v>132</v>
      </c>
      <c r="D5392" s="357" t="s">
        <v>350</v>
      </c>
      <c r="E5392" s="353">
        <v>61.07</v>
      </c>
      <c r="F5392" s="77"/>
    </row>
    <row r="5393" spans="1:6" ht="13.5">
      <c r="A5393" s="353">
        <v>87745</v>
      </c>
      <c r="B5393" s="357" t="s">
        <v>4695</v>
      </c>
      <c r="C5393" s="357" t="s">
        <v>132</v>
      </c>
      <c r="D5393" s="357" t="s">
        <v>270</v>
      </c>
      <c r="E5393" s="353">
        <v>34.869999999999997</v>
      </c>
      <c r="F5393" s="77"/>
    </row>
    <row r="5394" spans="1:6" ht="13.5">
      <c r="A5394" s="353">
        <v>87747</v>
      </c>
      <c r="B5394" s="357" t="s">
        <v>4696</v>
      </c>
      <c r="C5394" s="357" t="s">
        <v>132</v>
      </c>
      <c r="D5394" s="357" t="s">
        <v>350</v>
      </c>
      <c r="E5394" s="353">
        <v>38.21</v>
      </c>
      <c r="F5394" s="77"/>
    </row>
    <row r="5395" spans="1:6" ht="13.5">
      <c r="A5395" s="353">
        <v>87748</v>
      </c>
      <c r="B5395" s="357" t="s">
        <v>4697</v>
      </c>
      <c r="C5395" s="357" t="s">
        <v>132</v>
      </c>
      <c r="D5395" s="357" t="s">
        <v>270</v>
      </c>
      <c r="E5395" s="353">
        <v>72.78</v>
      </c>
      <c r="F5395" s="77"/>
    </row>
    <row r="5396" spans="1:6" ht="13.5">
      <c r="A5396" s="353">
        <v>87749</v>
      </c>
      <c r="B5396" s="357" t="s">
        <v>4698</v>
      </c>
      <c r="C5396" s="357" t="s">
        <v>132</v>
      </c>
      <c r="D5396" s="357" t="s">
        <v>350</v>
      </c>
      <c r="E5396" s="353">
        <v>79.06</v>
      </c>
      <c r="F5396" s="77"/>
    </row>
    <row r="5397" spans="1:6" ht="13.5">
      <c r="A5397" s="353">
        <v>87755</v>
      </c>
      <c r="B5397" s="357" t="s">
        <v>4699</v>
      </c>
      <c r="C5397" s="357" t="s">
        <v>132</v>
      </c>
      <c r="D5397" s="357" t="s">
        <v>270</v>
      </c>
      <c r="E5397" s="353">
        <v>31.6</v>
      </c>
      <c r="F5397" s="77"/>
    </row>
    <row r="5398" spans="1:6" ht="13.5">
      <c r="A5398" s="353">
        <v>87757</v>
      </c>
      <c r="B5398" s="357" t="s">
        <v>4700</v>
      </c>
      <c r="C5398" s="357" t="s">
        <v>132</v>
      </c>
      <c r="D5398" s="357" t="s">
        <v>350</v>
      </c>
      <c r="E5398" s="353">
        <v>34.94</v>
      </c>
      <c r="F5398" s="77"/>
    </row>
    <row r="5399" spans="1:6" ht="13.5">
      <c r="A5399" s="353">
        <v>87758</v>
      </c>
      <c r="B5399" s="357" t="s">
        <v>4701</v>
      </c>
      <c r="C5399" s="357" t="s">
        <v>132</v>
      </c>
      <c r="D5399" s="357" t="s">
        <v>270</v>
      </c>
      <c r="E5399" s="353">
        <v>69.510000000000005</v>
      </c>
      <c r="F5399" s="77"/>
    </row>
    <row r="5400" spans="1:6" ht="13.5">
      <c r="A5400" s="353">
        <v>87759</v>
      </c>
      <c r="B5400" s="357" t="s">
        <v>4702</v>
      </c>
      <c r="C5400" s="357" t="s">
        <v>132</v>
      </c>
      <c r="D5400" s="357" t="s">
        <v>350</v>
      </c>
      <c r="E5400" s="353">
        <v>75.790000000000006</v>
      </c>
      <c r="F5400" s="77"/>
    </row>
    <row r="5401" spans="1:6" ht="13.5">
      <c r="A5401" s="353">
        <v>87765</v>
      </c>
      <c r="B5401" s="357" t="s">
        <v>4703</v>
      </c>
      <c r="C5401" s="357" t="s">
        <v>132</v>
      </c>
      <c r="D5401" s="357" t="s">
        <v>270</v>
      </c>
      <c r="E5401" s="353">
        <v>36.11</v>
      </c>
      <c r="F5401" s="77"/>
    </row>
    <row r="5402" spans="1:6" ht="13.5">
      <c r="A5402" s="353">
        <v>87767</v>
      </c>
      <c r="B5402" s="357" t="s">
        <v>4704</v>
      </c>
      <c r="C5402" s="357" t="s">
        <v>132</v>
      </c>
      <c r="D5402" s="357" t="s">
        <v>350</v>
      </c>
      <c r="E5402" s="353">
        <v>40.21</v>
      </c>
      <c r="F5402" s="77"/>
    </row>
    <row r="5403" spans="1:6" ht="13.5">
      <c r="A5403" s="353">
        <v>87768</v>
      </c>
      <c r="B5403" s="357" t="s">
        <v>4705</v>
      </c>
      <c r="C5403" s="357" t="s">
        <v>132</v>
      </c>
      <c r="D5403" s="357" t="s">
        <v>270</v>
      </c>
      <c r="E5403" s="353">
        <v>82.72</v>
      </c>
      <c r="F5403" s="77"/>
    </row>
    <row r="5404" spans="1:6" ht="13.5">
      <c r="A5404" s="353">
        <v>87769</v>
      </c>
      <c r="B5404" s="357" t="s">
        <v>4706</v>
      </c>
      <c r="C5404" s="357" t="s">
        <v>132</v>
      </c>
      <c r="D5404" s="357" t="s">
        <v>350</v>
      </c>
      <c r="E5404" s="353">
        <v>90.44</v>
      </c>
      <c r="F5404" s="77"/>
    </row>
    <row r="5405" spans="1:6" ht="13.5">
      <c r="A5405" s="353">
        <v>88470</v>
      </c>
      <c r="B5405" s="357" t="s">
        <v>4707</v>
      </c>
      <c r="C5405" s="357" t="s">
        <v>132</v>
      </c>
      <c r="D5405" s="357" t="s">
        <v>350</v>
      </c>
      <c r="E5405" s="353">
        <v>17.91</v>
      </c>
      <c r="F5405" s="77"/>
    </row>
    <row r="5406" spans="1:6" ht="13.5">
      <c r="A5406" s="353">
        <v>88471</v>
      </c>
      <c r="B5406" s="357" t="s">
        <v>4708</v>
      </c>
      <c r="C5406" s="357" t="s">
        <v>132</v>
      </c>
      <c r="D5406" s="357" t="s">
        <v>350</v>
      </c>
      <c r="E5406" s="353">
        <v>22.14</v>
      </c>
      <c r="F5406" s="77"/>
    </row>
    <row r="5407" spans="1:6" ht="13.5">
      <c r="A5407" s="353">
        <v>88472</v>
      </c>
      <c r="B5407" s="357" t="s">
        <v>4709</v>
      </c>
      <c r="C5407" s="357" t="s">
        <v>132</v>
      </c>
      <c r="D5407" s="357" t="s">
        <v>350</v>
      </c>
      <c r="E5407" s="353">
        <v>25.45</v>
      </c>
      <c r="F5407" s="77"/>
    </row>
    <row r="5408" spans="1:6" ht="13.5">
      <c r="A5408" s="353">
        <v>88476</v>
      </c>
      <c r="B5408" s="357" t="s">
        <v>4710</v>
      </c>
      <c r="C5408" s="357" t="s">
        <v>132</v>
      </c>
      <c r="D5408" s="357" t="s">
        <v>350</v>
      </c>
      <c r="E5408" s="353">
        <v>14.74</v>
      </c>
      <c r="F5408" s="77"/>
    </row>
    <row r="5409" spans="1:6" ht="13.5">
      <c r="A5409" s="353">
        <v>88477</v>
      </c>
      <c r="B5409" s="357" t="s">
        <v>4711</v>
      </c>
      <c r="C5409" s="357" t="s">
        <v>132</v>
      </c>
      <c r="D5409" s="357" t="s">
        <v>350</v>
      </c>
      <c r="E5409" s="353">
        <v>20.149999999999999</v>
      </c>
      <c r="F5409" s="77"/>
    </row>
    <row r="5410" spans="1:6" ht="13.5">
      <c r="A5410" s="353">
        <v>88478</v>
      </c>
      <c r="B5410" s="357" t="s">
        <v>4712</v>
      </c>
      <c r="C5410" s="357" t="s">
        <v>132</v>
      </c>
      <c r="D5410" s="357" t="s">
        <v>350</v>
      </c>
      <c r="E5410" s="353">
        <v>24.55</v>
      </c>
      <c r="F5410" s="77"/>
    </row>
    <row r="5411" spans="1:6" ht="13.5">
      <c r="A5411" s="353">
        <v>90900</v>
      </c>
      <c r="B5411" s="357" t="s">
        <v>4713</v>
      </c>
      <c r="C5411" s="357" t="s">
        <v>132</v>
      </c>
      <c r="D5411" s="357" t="s">
        <v>270</v>
      </c>
      <c r="E5411" s="353">
        <v>58.09</v>
      </c>
      <c r="F5411" s="77"/>
    </row>
    <row r="5412" spans="1:6" ht="13.5">
      <c r="A5412" s="353">
        <v>90902</v>
      </c>
      <c r="B5412" s="357" t="s">
        <v>4714</v>
      </c>
      <c r="C5412" s="357" t="s">
        <v>132</v>
      </c>
      <c r="D5412" s="357" t="s">
        <v>270</v>
      </c>
      <c r="E5412" s="353">
        <v>62.79</v>
      </c>
      <c r="F5412" s="77"/>
    </row>
    <row r="5413" spans="1:6" ht="13.5">
      <c r="A5413" s="353">
        <v>90903</v>
      </c>
      <c r="B5413" s="357" t="s">
        <v>4715</v>
      </c>
      <c r="C5413" s="357" t="s">
        <v>132</v>
      </c>
      <c r="D5413" s="357" t="s">
        <v>270</v>
      </c>
      <c r="E5413" s="353">
        <v>111.48</v>
      </c>
      <c r="F5413" s="77"/>
    </row>
    <row r="5414" spans="1:6" ht="13.5">
      <c r="A5414" s="353">
        <v>90904</v>
      </c>
      <c r="B5414" s="357" t="s">
        <v>4716</v>
      </c>
      <c r="C5414" s="357" t="s">
        <v>132</v>
      </c>
      <c r="D5414" s="357" t="s">
        <v>270</v>
      </c>
      <c r="E5414" s="353">
        <v>120.32</v>
      </c>
      <c r="F5414" s="77"/>
    </row>
    <row r="5415" spans="1:6" ht="13.5">
      <c r="A5415" s="353">
        <v>90910</v>
      </c>
      <c r="B5415" s="357" t="s">
        <v>4717</v>
      </c>
      <c r="C5415" s="357" t="s">
        <v>132</v>
      </c>
      <c r="D5415" s="357" t="s">
        <v>270</v>
      </c>
      <c r="E5415" s="353">
        <v>61.21</v>
      </c>
      <c r="F5415" s="77"/>
    </row>
    <row r="5416" spans="1:6" ht="13.5">
      <c r="A5416" s="353">
        <v>90912</v>
      </c>
      <c r="B5416" s="357" t="s">
        <v>4718</v>
      </c>
      <c r="C5416" s="357" t="s">
        <v>132</v>
      </c>
      <c r="D5416" s="357" t="s">
        <v>270</v>
      </c>
      <c r="E5416" s="353">
        <v>66.33</v>
      </c>
      <c r="F5416" s="77"/>
    </row>
    <row r="5417" spans="1:6" ht="13.5">
      <c r="A5417" s="353">
        <v>90913</v>
      </c>
      <c r="B5417" s="357" t="s">
        <v>4719</v>
      </c>
      <c r="C5417" s="357" t="s">
        <v>132</v>
      </c>
      <c r="D5417" s="357" t="s">
        <v>270</v>
      </c>
      <c r="E5417" s="353">
        <v>119.35</v>
      </c>
      <c r="F5417" s="77"/>
    </row>
    <row r="5418" spans="1:6" ht="13.5">
      <c r="A5418" s="353">
        <v>90914</v>
      </c>
      <c r="B5418" s="357" t="s">
        <v>4720</v>
      </c>
      <c r="C5418" s="357" t="s">
        <v>132</v>
      </c>
      <c r="D5418" s="357" t="s">
        <v>270</v>
      </c>
      <c r="E5418" s="353">
        <v>128.97</v>
      </c>
      <c r="F5418" s="77"/>
    </row>
    <row r="5419" spans="1:6" ht="13.5">
      <c r="A5419" s="353">
        <v>90920</v>
      </c>
      <c r="B5419" s="357" t="s">
        <v>4721</v>
      </c>
      <c r="C5419" s="357" t="s">
        <v>132</v>
      </c>
      <c r="D5419" s="357" t="s">
        <v>270</v>
      </c>
      <c r="E5419" s="353">
        <v>67</v>
      </c>
      <c r="F5419" s="77"/>
    </row>
    <row r="5420" spans="1:6" ht="13.5">
      <c r="A5420" s="353">
        <v>90922</v>
      </c>
      <c r="B5420" s="357" t="s">
        <v>4722</v>
      </c>
      <c r="C5420" s="357" t="s">
        <v>132</v>
      </c>
      <c r="D5420" s="357" t="s">
        <v>270</v>
      </c>
      <c r="E5420" s="353">
        <v>72.88</v>
      </c>
      <c r="F5420" s="77"/>
    </row>
    <row r="5421" spans="1:6" ht="13.5">
      <c r="A5421" s="353">
        <v>90923</v>
      </c>
      <c r="B5421" s="357" t="s">
        <v>4723</v>
      </c>
      <c r="C5421" s="357" t="s">
        <v>132</v>
      </c>
      <c r="D5421" s="357" t="s">
        <v>270</v>
      </c>
      <c r="E5421" s="353">
        <v>133.85</v>
      </c>
      <c r="F5421" s="77"/>
    </row>
    <row r="5422" spans="1:6" ht="13.5">
      <c r="A5422" s="353">
        <v>90924</v>
      </c>
      <c r="B5422" s="357" t="s">
        <v>4724</v>
      </c>
      <c r="C5422" s="357" t="s">
        <v>132</v>
      </c>
      <c r="D5422" s="357" t="s">
        <v>270</v>
      </c>
      <c r="E5422" s="353">
        <v>144.91999999999999</v>
      </c>
      <c r="F5422" s="77"/>
    </row>
    <row r="5423" spans="1:6" ht="13.5">
      <c r="A5423" s="353">
        <v>90930</v>
      </c>
      <c r="B5423" s="357" t="s">
        <v>4725</v>
      </c>
      <c r="C5423" s="357" t="s">
        <v>132</v>
      </c>
      <c r="D5423" s="357" t="s">
        <v>270</v>
      </c>
      <c r="E5423" s="353">
        <v>53.68</v>
      </c>
      <c r="F5423" s="77"/>
    </row>
    <row r="5424" spans="1:6" ht="13.5">
      <c r="A5424" s="353">
        <v>90932</v>
      </c>
      <c r="B5424" s="357" t="s">
        <v>4726</v>
      </c>
      <c r="C5424" s="357" t="s">
        <v>132</v>
      </c>
      <c r="D5424" s="357" t="s">
        <v>270</v>
      </c>
      <c r="E5424" s="353">
        <v>58.38</v>
      </c>
      <c r="F5424" s="77"/>
    </row>
    <row r="5425" spans="1:6" ht="13.5">
      <c r="A5425" s="353">
        <v>90933</v>
      </c>
      <c r="B5425" s="357" t="s">
        <v>4727</v>
      </c>
      <c r="C5425" s="357" t="s">
        <v>132</v>
      </c>
      <c r="D5425" s="357" t="s">
        <v>270</v>
      </c>
      <c r="E5425" s="353">
        <v>107.07</v>
      </c>
      <c r="F5425" s="77"/>
    </row>
    <row r="5426" spans="1:6" ht="13.5">
      <c r="A5426" s="353">
        <v>90934</v>
      </c>
      <c r="B5426" s="357" t="s">
        <v>4728</v>
      </c>
      <c r="C5426" s="357" t="s">
        <v>132</v>
      </c>
      <c r="D5426" s="357" t="s">
        <v>270</v>
      </c>
      <c r="E5426" s="353">
        <v>115.91</v>
      </c>
      <c r="F5426" s="77"/>
    </row>
    <row r="5427" spans="1:6" ht="13.5">
      <c r="A5427" s="353">
        <v>90940</v>
      </c>
      <c r="B5427" s="357" t="s">
        <v>4729</v>
      </c>
      <c r="C5427" s="357" t="s">
        <v>132</v>
      </c>
      <c r="D5427" s="357" t="s">
        <v>270</v>
      </c>
      <c r="E5427" s="353">
        <v>56.83</v>
      </c>
      <c r="F5427" s="77"/>
    </row>
    <row r="5428" spans="1:6" ht="13.5">
      <c r="A5428" s="353">
        <v>90942</v>
      </c>
      <c r="B5428" s="357" t="s">
        <v>4730</v>
      </c>
      <c r="C5428" s="357" t="s">
        <v>132</v>
      </c>
      <c r="D5428" s="357" t="s">
        <v>270</v>
      </c>
      <c r="E5428" s="353">
        <v>61.95</v>
      </c>
      <c r="F5428" s="77"/>
    </row>
    <row r="5429" spans="1:6" ht="13.5">
      <c r="A5429" s="353">
        <v>90943</v>
      </c>
      <c r="B5429" s="357" t="s">
        <v>4731</v>
      </c>
      <c r="C5429" s="357" t="s">
        <v>132</v>
      </c>
      <c r="D5429" s="357" t="s">
        <v>270</v>
      </c>
      <c r="E5429" s="353">
        <v>114.97</v>
      </c>
      <c r="F5429" s="77"/>
    </row>
    <row r="5430" spans="1:6" ht="13.5">
      <c r="A5430" s="353">
        <v>90944</v>
      </c>
      <c r="B5430" s="357" t="s">
        <v>4732</v>
      </c>
      <c r="C5430" s="357" t="s">
        <v>132</v>
      </c>
      <c r="D5430" s="357" t="s">
        <v>270</v>
      </c>
      <c r="E5430" s="353">
        <v>124.59</v>
      </c>
      <c r="F5430" s="77"/>
    </row>
    <row r="5431" spans="1:6" ht="13.5">
      <c r="A5431" s="353">
        <v>90950</v>
      </c>
      <c r="B5431" s="357" t="s">
        <v>4733</v>
      </c>
      <c r="C5431" s="357" t="s">
        <v>132</v>
      </c>
      <c r="D5431" s="357" t="s">
        <v>270</v>
      </c>
      <c r="E5431" s="353">
        <v>62.6</v>
      </c>
      <c r="F5431" s="77"/>
    </row>
    <row r="5432" spans="1:6" ht="13.5">
      <c r="A5432" s="353">
        <v>90952</v>
      </c>
      <c r="B5432" s="357" t="s">
        <v>4734</v>
      </c>
      <c r="C5432" s="357" t="s">
        <v>132</v>
      </c>
      <c r="D5432" s="357" t="s">
        <v>270</v>
      </c>
      <c r="E5432" s="353">
        <v>68.48</v>
      </c>
      <c r="F5432" s="77"/>
    </row>
    <row r="5433" spans="1:6" ht="13.5">
      <c r="A5433" s="353">
        <v>90953</v>
      </c>
      <c r="B5433" s="357" t="s">
        <v>4735</v>
      </c>
      <c r="C5433" s="357" t="s">
        <v>132</v>
      </c>
      <c r="D5433" s="357" t="s">
        <v>270</v>
      </c>
      <c r="E5433" s="353">
        <v>129.44999999999999</v>
      </c>
      <c r="F5433" s="77"/>
    </row>
    <row r="5434" spans="1:6" ht="13.5">
      <c r="A5434" s="353">
        <v>90954</v>
      </c>
      <c r="B5434" s="357" t="s">
        <v>4736</v>
      </c>
      <c r="C5434" s="357" t="s">
        <v>132</v>
      </c>
      <c r="D5434" s="357" t="s">
        <v>270</v>
      </c>
      <c r="E5434" s="353">
        <v>140.52000000000001</v>
      </c>
      <c r="F5434" s="77"/>
    </row>
    <row r="5435" spans="1:6" ht="13.5">
      <c r="A5435" s="353">
        <v>94438</v>
      </c>
      <c r="B5435" s="357" t="s">
        <v>4737</v>
      </c>
      <c r="C5435" s="357" t="s">
        <v>132</v>
      </c>
      <c r="D5435" s="357" t="s">
        <v>270</v>
      </c>
      <c r="E5435" s="353">
        <v>30.06</v>
      </c>
      <c r="F5435" s="77"/>
    </row>
    <row r="5436" spans="1:6" ht="13.5">
      <c r="A5436" s="353">
        <v>94439</v>
      </c>
      <c r="B5436" s="357" t="s">
        <v>4738</v>
      </c>
      <c r="C5436" s="357" t="s">
        <v>132</v>
      </c>
      <c r="D5436" s="357" t="s">
        <v>270</v>
      </c>
      <c r="E5436" s="353">
        <v>33.68</v>
      </c>
      <c r="F5436" s="77"/>
    </row>
    <row r="5437" spans="1:6" ht="13.5">
      <c r="A5437" s="353">
        <v>94779</v>
      </c>
      <c r="B5437" s="357" t="s">
        <v>4739</v>
      </c>
      <c r="C5437" s="357" t="s">
        <v>132</v>
      </c>
      <c r="D5437" s="357" t="s">
        <v>270</v>
      </c>
      <c r="E5437" s="353">
        <v>29.32</v>
      </c>
      <c r="F5437" s="77"/>
    </row>
    <row r="5438" spans="1:6" ht="13.5">
      <c r="A5438" s="353">
        <v>94782</v>
      </c>
      <c r="B5438" s="357" t="s">
        <v>4740</v>
      </c>
      <c r="C5438" s="357" t="s">
        <v>132</v>
      </c>
      <c r="D5438" s="357" t="s">
        <v>270</v>
      </c>
      <c r="E5438" s="353">
        <v>33.32</v>
      </c>
      <c r="F5438" s="77"/>
    </row>
    <row r="5439" spans="1:6" ht="13.5">
      <c r="A5439" s="353">
        <v>72190</v>
      </c>
      <c r="B5439" s="357" t="s">
        <v>4741</v>
      </c>
      <c r="C5439" s="357" t="s">
        <v>129</v>
      </c>
      <c r="D5439" s="357" t="s">
        <v>350</v>
      </c>
      <c r="E5439" s="353">
        <v>23.88</v>
      </c>
      <c r="F5439" s="77"/>
    </row>
    <row r="5440" spans="1:6" ht="13.5">
      <c r="A5440" s="353">
        <v>87871</v>
      </c>
      <c r="B5440" s="357" t="s">
        <v>191</v>
      </c>
      <c r="C5440" s="357" t="s">
        <v>132</v>
      </c>
      <c r="D5440" s="357" t="s">
        <v>350</v>
      </c>
      <c r="E5440" s="353">
        <v>13.93</v>
      </c>
      <c r="F5440" s="77"/>
    </row>
    <row r="5441" spans="1:6" ht="13.5">
      <c r="A5441" s="353">
        <v>87872</v>
      </c>
      <c r="B5441" s="357" t="s">
        <v>4742</v>
      </c>
      <c r="C5441" s="357" t="s">
        <v>132</v>
      </c>
      <c r="D5441" s="357" t="s">
        <v>270</v>
      </c>
      <c r="E5441" s="353">
        <v>13.4</v>
      </c>
      <c r="F5441" s="77"/>
    </row>
    <row r="5442" spans="1:6" ht="13.5">
      <c r="A5442" s="353">
        <v>87873</v>
      </c>
      <c r="B5442" s="357" t="s">
        <v>4743</v>
      </c>
      <c r="C5442" s="357" t="s">
        <v>132</v>
      </c>
      <c r="D5442" s="357" t="s">
        <v>350</v>
      </c>
      <c r="E5442" s="353">
        <v>3.7</v>
      </c>
      <c r="F5442" s="77"/>
    </row>
    <row r="5443" spans="1:6" ht="13.5">
      <c r="A5443" s="353">
        <v>87874</v>
      </c>
      <c r="B5443" s="357" t="s">
        <v>4744</v>
      </c>
      <c r="C5443" s="357" t="s">
        <v>132</v>
      </c>
      <c r="D5443" s="357" t="s">
        <v>270</v>
      </c>
      <c r="E5443" s="353">
        <v>3.6</v>
      </c>
      <c r="F5443" s="77"/>
    </row>
    <row r="5444" spans="1:6" ht="13.5">
      <c r="A5444" s="353">
        <v>87876</v>
      </c>
      <c r="B5444" s="357" t="s">
        <v>4745</v>
      </c>
      <c r="C5444" s="357" t="s">
        <v>132</v>
      </c>
      <c r="D5444" s="357" t="s">
        <v>350</v>
      </c>
      <c r="E5444" s="353">
        <v>7.54</v>
      </c>
      <c r="F5444" s="77"/>
    </row>
    <row r="5445" spans="1:6" ht="13.5">
      <c r="A5445" s="353">
        <v>87877</v>
      </c>
      <c r="B5445" s="357" t="s">
        <v>4746</v>
      </c>
      <c r="C5445" s="357" t="s">
        <v>132</v>
      </c>
      <c r="D5445" s="357" t="s">
        <v>270</v>
      </c>
      <c r="E5445" s="353">
        <v>7.3</v>
      </c>
      <c r="F5445" s="77"/>
    </row>
    <row r="5446" spans="1:6" ht="13.5">
      <c r="A5446" s="353">
        <v>87878</v>
      </c>
      <c r="B5446" s="357" t="s">
        <v>4747</v>
      </c>
      <c r="C5446" s="357" t="s">
        <v>132</v>
      </c>
      <c r="D5446" s="357" t="s">
        <v>350</v>
      </c>
      <c r="E5446" s="353">
        <v>2.87</v>
      </c>
      <c r="F5446" s="77"/>
    </row>
    <row r="5447" spans="1:6" ht="13.5">
      <c r="A5447" s="353">
        <v>87879</v>
      </c>
      <c r="B5447" s="357" t="s">
        <v>4748</v>
      </c>
      <c r="C5447" s="357" t="s">
        <v>132</v>
      </c>
      <c r="D5447" s="357" t="s">
        <v>270</v>
      </c>
      <c r="E5447" s="353">
        <v>2.5299999999999998</v>
      </c>
      <c r="F5447" s="77"/>
    </row>
    <row r="5448" spans="1:6" ht="13.5">
      <c r="A5448" s="353">
        <v>87881</v>
      </c>
      <c r="B5448" s="357" t="s">
        <v>4749</v>
      </c>
      <c r="C5448" s="357" t="s">
        <v>132</v>
      </c>
      <c r="D5448" s="357" t="s">
        <v>350</v>
      </c>
      <c r="E5448" s="353">
        <v>3.63</v>
      </c>
      <c r="F5448" s="77"/>
    </row>
    <row r="5449" spans="1:6" ht="13.5">
      <c r="A5449" s="353">
        <v>87882</v>
      </c>
      <c r="B5449" s="357" t="s">
        <v>93</v>
      </c>
      <c r="C5449" s="357" t="s">
        <v>132</v>
      </c>
      <c r="D5449" s="357" t="s">
        <v>270</v>
      </c>
      <c r="E5449" s="353">
        <v>3.53</v>
      </c>
      <c r="F5449" s="77"/>
    </row>
    <row r="5450" spans="1:6" ht="13.5">
      <c r="A5450" s="353">
        <v>87884</v>
      </c>
      <c r="B5450" s="357" t="s">
        <v>4750</v>
      </c>
      <c r="C5450" s="357" t="s">
        <v>132</v>
      </c>
      <c r="D5450" s="357" t="s">
        <v>350</v>
      </c>
      <c r="E5450" s="353">
        <v>7.47</v>
      </c>
      <c r="F5450" s="77"/>
    </row>
    <row r="5451" spans="1:6" ht="13.5">
      <c r="A5451" s="353">
        <v>87885</v>
      </c>
      <c r="B5451" s="357" t="s">
        <v>4751</v>
      </c>
      <c r="C5451" s="357" t="s">
        <v>132</v>
      </c>
      <c r="D5451" s="357" t="s">
        <v>270</v>
      </c>
      <c r="E5451" s="353">
        <v>7.23</v>
      </c>
      <c r="F5451" s="77"/>
    </row>
    <row r="5452" spans="1:6" ht="13.5">
      <c r="A5452" s="353">
        <v>87886</v>
      </c>
      <c r="B5452" s="357" t="s">
        <v>4752</v>
      </c>
      <c r="C5452" s="357" t="s">
        <v>132</v>
      </c>
      <c r="D5452" s="357" t="s">
        <v>350</v>
      </c>
      <c r="E5452" s="353">
        <v>18.100000000000001</v>
      </c>
      <c r="F5452" s="77"/>
    </row>
    <row r="5453" spans="1:6" ht="13.5">
      <c r="A5453" s="353">
        <v>87887</v>
      </c>
      <c r="B5453" s="357" t="s">
        <v>193</v>
      </c>
      <c r="C5453" s="357" t="s">
        <v>132</v>
      </c>
      <c r="D5453" s="357" t="s">
        <v>270</v>
      </c>
      <c r="E5453" s="353">
        <v>17.57</v>
      </c>
      <c r="F5453" s="77"/>
    </row>
    <row r="5454" spans="1:6" ht="13.5">
      <c r="A5454" s="353">
        <v>87888</v>
      </c>
      <c r="B5454" s="357" t="s">
        <v>4753</v>
      </c>
      <c r="C5454" s="357" t="s">
        <v>132</v>
      </c>
      <c r="D5454" s="357" t="s">
        <v>350</v>
      </c>
      <c r="E5454" s="353">
        <v>4.59</v>
      </c>
      <c r="F5454" s="77"/>
    </row>
    <row r="5455" spans="1:6" ht="13.5">
      <c r="A5455" s="353">
        <v>87889</v>
      </c>
      <c r="B5455" s="357" t="s">
        <v>4754</v>
      </c>
      <c r="C5455" s="357" t="s">
        <v>132</v>
      </c>
      <c r="D5455" s="357" t="s">
        <v>270</v>
      </c>
      <c r="E5455" s="353">
        <v>4.49</v>
      </c>
      <c r="F5455" s="77"/>
    </row>
    <row r="5456" spans="1:6" ht="13.5">
      <c r="A5456" s="353">
        <v>87891</v>
      </c>
      <c r="B5456" s="357" t="s">
        <v>4755</v>
      </c>
      <c r="C5456" s="357" t="s">
        <v>132</v>
      </c>
      <c r="D5456" s="357" t="s">
        <v>350</v>
      </c>
      <c r="E5456" s="353">
        <v>8.43</v>
      </c>
      <c r="F5456" s="77"/>
    </row>
    <row r="5457" spans="1:6" ht="13.5">
      <c r="A5457" s="353">
        <v>87892</v>
      </c>
      <c r="B5457" s="357" t="s">
        <v>4756</v>
      </c>
      <c r="C5457" s="357" t="s">
        <v>132</v>
      </c>
      <c r="D5457" s="357" t="s">
        <v>270</v>
      </c>
      <c r="E5457" s="353">
        <v>8.19</v>
      </c>
      <c r="F5457" s="77"/>
    </row>
    <row r="5458" spans="1:6" ht="13.5">
      <c r="A5458" s="353">
        <v>87893</v>
      </c>
      <c r="B5458" s="357" t="s">
        <v>4757</v>
      </c>
      <c r="C5458" s="357" t="s">
        <v>132</v>
      </c>
      <c r="D5458" s="357" t="s">
        <v>350</v>
      </c>
      <c r="E5458" s="353">
        <v>4.43</v>
      </c>
      <c r="F5458" s="77"/>
    </row>
    <row r="5459" spans="1:6" ht="13.5">
      <c r="A5459" s="353">
        <v>87894</v>
      </c>
      <c r="B5459" s="357" t="s">
        <v>4758</v>
      </c>
      <c r="C5459" s="357" t="s">
        <v>132</v>
      </c>
      <c r="D5459" s="357" t="s">
        <v>270</v>
      </c>
      <c r="E5459" s="353">
        <v>4.09</v>
      </c>
      <c r="F5459" s="77"/>
    </row>
    <row r="5460" spans="1:6" ht="13.5">
      <c r="A5460" s="353">
        <v>87896</v>
      </c>
      <c r="B5460" s="357" t="s">
        <v>4759</v>
      </c>
      <c r="C5460" s="357" t="s">
        <v>132</v>
      </c>
      <c r="D5460" s="357" t="s">
        <v>270</v>
      </c>
      <c r="E5460" s="353">
        <v>4.03</v>
      </c>
      <c r="F5460" s="77"/>
    </row>
    <row r="5461" spans="1:6" ht="13.5">
      <c r="A5461" s="353">
        <v>87897</v>
      </c>
      <c r="B5461" s="357" t="s">
        <v>4760</v>
      </c>
      <c r="C5461" s="357" t="s">
        <v>132</v>
      </c>
      <c r="D5461" s="357" t="s">
        <v>270</v>
      </c>
      <c r="E5461" s="353">
        <v>3.69</v>
      </c>
      <c r="F5461" s="77"/>
    </row>
    <row r="5462" spans="1:6" ht="13.5">
      <c r="A5462" s="353">
        <v>87899</v>
      </c>
      <c r="B5462" s="357" t="s">
        <v>4761</v>
      </c>
      <c r="C5462" s="357" t="s">
        <v>132</v>
      </c>
      <c r="D5462" s="357" t="s">
        <v>350</v>
      </c>
      <c r="E5462" s="353">
        <v>5.38</v>
      </c>
      <c r="F5462" s="77"/>
    </row>
    <row r="5463" spans="1:6" ht="13.5">
      <c r="A5463" s="353">
        <v>87900</v>
      </c>
      <c r="B5463" s="357" t="s">
        <v>4762</v>
      </c>
      <c r="C5463" s="357" t="s">
        <v>132</v>
      </c>
      <c r="D5463" s="357" t="s">
        <v>270</v>
      </c>
      <c r="E5463" s="353">
        <v>5.28</v>
      </c>
      <c r="F5463" s="77"/>
    </row>
    <row r="5464" spans="1:6" ht="13.5">
      <c r="A5464" s="353">
        <v>87902</v>
      </c>
      <c r="B5464" s="357" t="s">
        <v>4763</v>
      </c>
      <c r="C5464" s="357" t="s">
        <v>132</v>
      </c>
      <c r="D5464" s="357" t="s">
        <v>350</v>
      </c>
      <c r="E5464" s="353">
        <v>9.2200000000000006</v>
      </c>
      <c r="F5464" s="77"/>
    </row>
    <row r="5465" spans="1:6" ht="13.5">
      <c r="A5465" s="353">
        <v>87903</v>
      </c>
      <c r="B5465" s="357" t="s">
        <v>4764</v>
      </c>
      <c r="C5465" s="357" t="s">
        <v>132</v>
      </c>
      <c r="D5465" s="357" t="s">
        <v>270</v>
      </c>
      <c r="E5465" s="353">
        <v>8.98</v>
      </c>
      <c r="F5465" s="77"/>
    </row>
    <row r="5466" spans="1:6" ht="13.5">
      <c r="A5466" s="353">
        <v>87904</v>
      </c>
      <c r="B5466" s="357" t="s">
        <v>4765</v>
      </c>
      <c r="C5466" s="357" t="s">
        <v>132</v>
      </c>
      <c r="D5466" s="357" t="s">
        <v>350</v>
      </c>
      <c r="E5466" s="353">
        <v>5.73</v>
      </c>
      <c r="F5466" s="77"/>
    </row>
    <row r="5467" spans="1:6" ht="13.5">
      <c r="A5467" s="353">
        <v>87905</v>
      </c>
      <c r="B5467" s="357" t="s">
        <v>4766</v>
      </c>
      <c r="C5467" s="357" t="s">
        <v>132</v>
      </c>
      <c r="D5467" s="357" t="s">
        <v>270</v>
      </c>
      <c r="E5467" s="353">
        <v>5.39</v>
      </c>
      <c r="F5467" s="77"/>
    </row>
    <row r="5468" spans="1:6" ht="13.5">
      <c r="A5468" s="353">
        <v>87907</v>
      </c>
      <c r="B5468" s="357" t="s">
        <v>4767</v>
      </c>
      <c r="C5468" s="357" t="s">
        <v>132</v>
      </c>
      <c r="D5468" s="357" t="s">
        <v>270</v>
      </c>
      <c r="E5468" s="353">
        <v>5.17</v>
      </c>
      <c r="F5468" s="77"/>
    </row>
    <row r="5469" spans="1:6" ht="13.5">
      <c r="A5469" s="353">
        <v>87908</v>
      </c>
      <c r="B5469" s="357" t="s">
        <v>4768</v>
      </c>
      <c r="C5469" s="357" t="s">
        <v>132</v>
      </c>
      <c r="D5469" s="357" t="s">
        <v>270</v>
      </c>
      <c r="E5469" s="353">
        <v>4.83</v>
      </c>
      <c r="F5469" s="77"/>
    </row>
    <row r="5470" spans="1:6" ht="13.5">
      <c r="A5470" s="353">
        <v>87910</v>
      </c>
      <c r="B5470" s="357" t="s">
        <v>4769</v>
      </c>
      <c r="C5470" s="357" t="s">
        <v>132</v>
      </c>
      <c r="D5470" s="357" t="s">
        <v>350</v>
      </c>
      <c r="E5470" s="353">
        <v>18</v>
      </c>
      <c r="F5470" s="77"/>
    </row>
    <row r="5471" spans="1:6" ht="13.5">
      <c r="A5471" s="353">
        <v>87911</v>
      </c>
      <c r="B5471" s="357" t="s">
        <v>4770</v>
      </c>
      <c r="C5471" s="357" t="s">
        <v>132</v>
      </c>
      <c r="D5471" s="357" t="s">
        <v>270</v>
      </c>
      <c r="E5471" s="353">
        <v>17.47</v>
      </c>
      <c r="F5471" s="77"/>
    </row>
    <row r="5472" spans="1:6" ht="13.5">
      <c r="A5472" s="353">
        <v>5991</v>
      </c>
      <c r="B5472" s="357" t="s">
        <v>4771</v>
      </c>
      <c r="C5472" s="357" t="s">
        <v>132</v>
      </c>
      <c r="D5472" s="357" t="s">
        <v>270</v>
      </c>
      <c r="E5472" s="353">
        <v>34.29</v>
      </c>
      <c r="F5472" s="77"/>
    </row>
    <row r="5473" spans="1:6" ht="13.5">
      <c r="A5473" s="353">
        <v>84023</v>
      </c>
      <c r="B5473" s="357" t="s">
        <v>4772</v>
      </c>
      <c r="C5473" s="357" t="s">
        <v>132</v>
      </c>
      <c r="D5473" s="357" t="s">
        <v>350</v>
      </c>
      <c r="E5473" s="353">
        <v>32.31</v>
      </c>
      <c r="F5473" s="77"/>
    </row>
    <row r="5474" spans="1:6" ht="13.5">
      <c r="A5474" s="353">
        <v>84024</v>
      </c>
      <c r="B5474" s="357" t="s">
        <v>4773</v>
      </c>
      <c r="C5474" s="357" t="s">
        <v>132</v>
      </c>
      <c r="D5474" s="357" t="s">
        <v>350</v>
      </c>
      <c r="E5474" s="353">
        <v>30.28</v>
      </c>
      <c r="F5474" s="77"/>
    </row>
    <row r="5475" spans="1:6" ht="13.5">
      <c r="A5475" s="353">
        <v>84026</v>
      </c>
      <c r="B5475" s="357" t="s">
        <v>4774</v>
      </c>
      <c r="C5475" s="357" t="s">
        <v>132</v>
      </c>
      <c r="D5475" s="357" t="s">
        <v>350</v>
      </c>
      <c r="E5475" s="353">
        <v>38.380000000000003</v>
      </c>
      <c r="F5475" s="77"/>
    </row>
    <row r="5476" spans="1:6" ht="13.5">
      <c r="A5476" s="353">
        <v>84027</v>
      </c>
      <c r="B5476" s="357" t="s">
        <v>4775</v>
      </c>
      <c r="C5476" s="357" t="s">
        <v>132</v>
      </c>
      <c r="D5476" s="357" t="s">
        <v>350</v>
      </c>
      <c r="E5476" s="353">
        <v>25.39</v>
      </c>
      <c r="F5476" s="77"/>
    </row>
    <row r="5477" spans="1:6" ht="13.5">
      <c r="A5477" s="353">
        <v>84028</v>
      </c>
      <c r="B5477" s="357" t="s">
        <v>4776</v>
      </c>
      <c r="C5477" s="357" t="s">
        <v>132</v>
      </c>
      <c r="D5477" s="357" t="s">
        <v>350</v>
      </c>
      <c r="E5477" s="353">
        <v>44.17</v>
      </c>
      <c r="F5477" s="77"/>
    </row>
    <row r="5478" spans="1:6" ht="13.5">
      <c r="A5478" s="353">
        <v>84072</v>
      </c>
      <c r="B5478" s="357" t="s">
        <v>4777</v>
      </c>
      <c r="C5478" s="357" t="s">
        <v>132</v>
      </c>
      <c r="D5478" s="357" t="s">
        <v>350</v>
      </c>
      <c r="E5478" s="353">
        <v>25.85</v>
      </c>
      <c r="F5478" s="77"/>
    </row>
    <row r="5479" spans="1:6" ht="13.5">
      <c r="A5479" s="353">
        <v>87411</v>
      </c>
      <c r="B5479" s="357" t="s">
        <v>4778</v>
      </c>
      <c r="C5479" s="357" t="s">
        <v>132</v>
      </c>
      <c r="D5479" s="357" t="s">
        <v>350</v>
      </c>
      <c r="E5479" s="353">
        <v>8.6199999999999992</v>
      </c>
      <c r="F5479" s="77"/>
    </row>
    <row r="5480" spans="1:6" ht="13.5">
      <c r="A5480" s="353">
        <v>87412</v>
      </c>
      <c r="B5480" s="357" t="s">
        <v>4779</v>
      </c>
      <c r="C5480" s="357" t="s">
        <v>132</v>
      </c>
      <c r="D5480" s="357" t="s">
        <v>350</v>
      </c>
      <c r="E5480" s="353">
        <v>12.26</v>
      </c>
      <c r="F5480" s="77"/>
    </row>
    <row r="5481" spans="1:6" ht="13.5">
      <c r="A5481" s="353">
        <v>87413</v>
      </c>
      <c r="B5481" s="357" t="s">
        <v>4780</v>
      </c>
      <c r="C5481" s="357" t="s">
        <v>132</v>
      </c>
      <c r="D5481" s="357" t="s">
        <v>350</v>
      </c>
      <c r="E5481" s="353">
        <v>14.33</v>
      </c>
      <c r="F5481" s="77"/>
    </row>
    <row r="5482" spans="1:6" ht="13.5">
      <c r="A5482" s="353">
        <v>87414</v>
      </c>
      <c r="B5482" s="357" t="s">
        <v>4781</v>
      </c>
      <c r="C5482" s="357" t="s">
        <v>132</v>
      </c>
      <c r="D5482" s="357" t="s">
        <v>350</v>
      </c>
      <c r="E5482" s="353">
        <v>12.86</v>
      </c>
      <c r="F5482" s="77"/>
    </row>
    <row r="5483" spans="1:6" ht="13.5">
      <c r="A5483" s="353">
        <v>87415</v>
      </c>
      <c r="B5483" s="357" t="s">
        <v>4782</v>
      </c>
      <c r="C5483" s="357" t="s">
        <v>132</v>
      </c>
      <c r="D5483" s="357" t="s">
        <v>350</v>
      </c>
      <c r="E5483" s="353">
        <v>16.37</v>
      </c>
      <c r="F5483" s="77"/>
    </row>
    <row r="5484" spans="1:6" ht="13.5">
      <c r="A5484" s="353">
        <v>87416</v>
      </c>
      <c r="B5484" s="357" t="s">
        <v>4783</v>
      </c>
      <c r="C5484" s="357" t="s">
        <v>132</v>
      </c>
      <c r="D5484" s="357" t="s">
        <v>350</v>
      </c>
      <c r="E5484" s="353">
        <v>18.579999999999998</v>
      </c>
      <c r="F5484" s="77"/>
    </row>
    <row r="5485" spans="1:6" ht="13.5">
      <c r="A5485" s="353">
        <v>87417</v>
      </c>
      <c r="B5485" s="357" t="s">
        <v>4784</v>
      </c>
      <c r="C5485" s="357" t="s">
        <v>132</v>
      </c>
      <c r="D5485" s="357" t="s">
        <v>350</v>
      </c>
      <c r="E5485" s="353">
        <v>9.1300000000000008</v>
      </c>
      <c r="F5485" s="77"/>
    </row>
    <row r="5486" spans="1:6" ht="13.5">
      <c r="A5486" s="353">
        <v>87418</v>
      </c>
      <c r="B5486" s="357" t="s">
        <v>4785</v>
      </c>
      <c r="C5486" s="357" t="s">
        <v>132</v>
      </c>
      <c r="D5486" s="357" t="s">
        <v>350</v>
      </c>
      <c r="E5486" s="353">
        <v>9.4</v>
      </c>
      <c r="F5486" s="77"/>
    </row>
    <row r="5487" spans="1:6" ht="13.5">
      <c r="A5487" s="353">
        <v>87419</v>
      </c>
      <c r="B5487" s="357" t="s">
        <v>4786</v>
      </c>
      <c r="C5487" s="357" t="s">
        <v>132</v>
      </c>
      <c r="D5487" s="357" t="s">
        <v>350</v>
      </c>
      <c r="E5487" s="353">
        <v>10.18</v>
      </c>
      <c r="F5487" s="77"/>
    </row>
    <row r="5488" spans="1:6" ht="13.5">
      <c r="A5488" s="353">
        <v>87420</v>
      </c>
      <c r="B5488" s="357" t="s">
        <v>4787</v>
      </c>
      <c r="C5488" s="357" t="s">
        <v>132</v>
      </c>
      <c r="D5488" s="357" t="s">
        <v>350</v>
      </c>
      <c r="E5488" s="353">
        <v>13.77</v>
      </c>
      <c r="F5488" s="77"/>
    </row>
    <row r="5489" spans="1:6" ht="13.5">
      <c r="A5489" s="353">
        <v>87421</v>
      </c>
      <c r="B5489" s="357" t="s">
        <v>4788</v>
      </c>
      <c r="C5489" s="357" t="s">
        <v>132</v>
      </c>
      <c r="D5489" s="357" t="s">
        <v>350</v>
      </c>
      <c r="E5489" s="353">
        <v>14.03</v>
      </c>
      <c r="F5489" s="77"/>
    </row>
    <row r="5490" spans="1:6" ht="13.5">
      <c r="A5490" s="353">
        <v>87422</v>
      </c>
      <c r="B5490" s="357" t="s">
        <v>4789</v>
      </c>
      <c r="C5490" s="357" t="s">
        <v>132</v>
      </c>
      <c r="D5490" s="357" t="s">
        <v>350</v>
      </c>
      <c r="E5490" s="353">
        <v>14.82</v>
      </c>
      <c r="F5490" s="77"/>
    </row>
    <row r="5491" spans="1:6" ht="13.5">
      <c r="A5491" s="353">
        <v>87423</v>
      </c>
      <c r="B5491" s="357" t="s">
        <v>4790</v>
      </c>
      <c r="C5491" s="357" t="s">
        <v>132</v>
      </c>
      <c r="D5491" s="357" t="s">
        <v>350</v>
      </c>
      <c r="E5491" s="353">
        <v>18.190000000000001</v>
      </c>
      <c r="F5491" s="77"/>
    </row>
    <row r="5492" spans="1:6" ht="13.5">
      <c r="A5492" s="353">
        <v>87424</v>
      </c>
      <c r="B5492" s="357" t="s">
        <v>4791</v>
      </c>
      <c r="C5492" s="357" t="s">
        <v>132</v>
      </c>
      <c r="D5492" s="357" t="s">
        <v>350</v>
      </c>
      <c r="E5492" s="353">
        <v>18.579999999999998</v>
      </c>
      <c r="F5492" s="77"/>
    </row>
    <row r="5493" spans="1:6" ht="13.5">
      <c r="A5493" s="353">
        <v>87425</v>
      </c>
      <c r="B5493" s="357" t="s">
        <v>4792</v>
      </c>
      <c r="C5493" s="357" t="s">
        <v>132</v>
      </c>
      <c r="D5493" s="357" t="s">
        <v>350</v>
      </c>
      <c r="E5493" s="353">
        <v>19.23</v>
      </c>
      <c r="F5493" s="77"/>
    </row>
    <row r="5494" spans="1:6" ht="13.5">
      <c r="A5494" s="353">
        <v>87426</v>
      </c>
      <c r="B5494" s="357" t="s">
        <v>4793</v>
      </c>
      <c r="C5494" s="357" t="s">
        <v>132</v>
      </c>
      <c r="D5494" s="357" t="s">
        <v>350</v>
      </c>
      <c r="E5494" s="353">
        <v>21.4</v>
      </c>
      <c r="F5494" s="77"/>
    </row>
    <row r="5495" spans="1:6" ht="13.5">
      <c r="A5495" s="353">
        <v>87427</v>
      </c>
      <c r="B5495" s="357" t="s">
        <v>4794</v>
      </c>
      <c r="C5495" s="357" t="s">
        <v>132</v>
      </c>
      <c r="D5495" s="357" t="s">
        <v>350</v>
      </c>
      <c r="E5495" s="353">
        <v>21.79</v>
      </c>
      <c r="F5495" s="77"/>
    </row>
    <row r="5496" spans="1:6" ht="13.5">
      <c r="A5496" s="353">
        <v>87428</v>
      </c>
      <c r="B5496" s="357" t="s">
        <v>4795</v>
      </c>
      <c r="C5496" s="357" t="s">
        <v>132</v>
      </c>
      <c r="D5496" s="357" t="s">
        <v>350</v>
      </c>
      <c r="E5496" s="353">
        <v>22.44</v>
      </c>
      <c r="F5496" s="77"/>
    </row>
    <row r="5497" spans="1:6" ht="13.5">
      <c r="A5497" s="353">
        <v>87429</v>
      </c>
      <c r="B5497" s="357" t="s">
        <v>4796</v>
      </c>
      <c r="C5497" s="357" t="s">
        <v>132</v>
      </c>
      <c r="D5497" s="357" t="s">
        <v>270</v>
      </c>
      <c r="E5497" s="353">
        <v>10.48</v>
      </c>
      <c r="F5497" s="77"/>
    </row>
    <row r="5498" spans="1:6" ht="13.5">
      <c r="A5498" s="353">
        <v>87430</v>
      </c>
      <c r="B5498" s="357" t="s">
        <v>4797</v>
      </c>
      <c r="C5498" s="357" t="s">
        <v>132</v>
      </c>
      <c r="D5498" s="357" t="s">
        <v>270</v>
      </c>
      <c r="E5498" s="353">
        <v>10.75</v>
      </c>
      <c r="F5498" s="77"/>
    </row>
    <row r="5499" spans="1:6" ht="13.5">
      <c r="A5499" s="353">
        <v>87431</v>
      </c>
      <c r="B5499" s="357" t="s">
        <v>4798</v>
      </c>
      <c r="C5499" s="357" t="s">
        <v>132</v>
      </c>
      <c r="D5499" s="357" t="s">
        <v>270</v>
      </c>
      <c r="E5499" s="353">
        <v>10.88</v>
      </c>
      <c r="F5499" s="77"/>
    </row>
    <row r="5500" spans="1:6" ht="13.5">
      <c r="A5500" s="353">
        <v>87432</v>
      </c>
      <c r="B5500" s="357" t="s">
        <v>4799</v>
      </c>
      <c r="C5500" s="357" t="s">
        <v>132</v>
      </c>
      <c r="D5500" s="357" t="s">
        <v>270</v>
      </c>
      <c r="E5500" s="353">
        <v>15.24</v>
      </c>
      <c r="F5500" s="77"/>
    </row>
    <row r="5501" spans="1:6" ht="13.5">
      <c r="A5501" s="353">
        <v>87433</v>
      </c>
      <c r="B5501" s="357" t="s">
        <v>4800</v>
      </c>
      <c r="C5501" s="357" t="s">
        <v>132</v>
      </c>
      <c r="D5501" s="357" t="s">
        <v>270</v>
      </c>
      <c r="E5501" s="353">
        <v>15.76</v>
      </c>
      <c r="F5501" s="77"/>
    </row>
    <row r="5502" spans="1:6" ht="13.5">
      <c r="A5502" s="353">
        <v>87434</v>
      </c>
      <c r="B5502" s="357" t="s">
        <v>4801</v>
      </c>
      <c r="C5502" s="357" t="s">
        <v>132</v>
      </c>
      <c r="D5502" s="357" t="s">
        <v>270</v>
      </c>
      <c r="E5502" s="353">
        <v>16.149999999999999</v>
      </c>
      <c r="F5502" s="77"/>
    </row>
    <row r="5503" spans="1:6" ht="13.5">
      <c r="A5503" s="353">
        <v>87435</v>
      </c>
      <c r="B5503" s="357" t="s">
        <v>4802</v>
      </c>
      <c r="C5503" s="357" t="s">
        <v>132</v>
      </c>
      <c r="D5503" s="357" t="s">
        <v>270</v>
      </c>
      <c r="E5503" s="353">
        <v>16.93</v>
      </c>
      <c r="F5503" s="77"/>
    </row>
    <row r="5504" spans="1:6" ht="13.5">
      <c r="A5504" s="353">
        <v>87436</v>
      </c>
      <c r="B5504" s="357" t="s">
        <v>4803</v>
      </c>
      <c r="C5504" s="357" t="s">
        <v>132</v>
      </c>
      <c r="D5504" s="357" t="s">
        <v>270</v>
      </c>
      <c r="E5504" s="353">
        <v>17.84</v>
      </c>
      <c r="F5504" s="77"/>
    </row>
    <row r="5505" spans="1:6" ht="13.5">
      <c r="A5505" s="353">
        <v>87437</v>
      </c>
      <c r="B5505" s="357" t="s">
        <v>4804</v>
      </c>
      <c r="C5505" s="357" t="s">
        <v>132</v>
      </c>
      <c r="D5505" s="357" t="s">
        <v>270</v>
      </c>
      <c r="E5505" s="353">
        <v>18.489999999999998</v>
      </c>
      <c r="F5505" s="77"/>
    </row>
    <row r="5506" spans="1:6" ht="13.5">
      <c r="A5506" s="353">
        <v>87438</v>
      </c>
      <c r="B5506" s="357" t="s">
        <v>4805</v>
      </c>
      <c r="C5506" s="357" t="s">
        <v>132</v>
      </c>
      <c r="D5506" s="357" t="s">
        <v>270</v>
      </c>
      <c r="E5506" s="353">
        <v>20.92</v>
      </c>
      <c r="F5506" s="77"/>
    </row>
    <row r="5507" spans="1:6" ht="13.5">
      <c r="A5507" s="353">
        <v>87439</v>
      </c>
      <c r="B5507" s="357" t="s">
        <v>4806</v>
      </c>
      <c r="C5507" s="357" t="s">
        <v>132</v>
      </c>
      <c r="D5507" s="357" t="s">
        <v>270</v>
      </c>
      <c r="E5507" s="353">
        <v>22.09</v>
      </c>
      <c r="F5507" s="77"/>
    </row>
    <row r="5508" spans="1:6" ht="13.5">
      <c r="A5508" s="353">
        <v>87440</v>
      </c>
      <c r="B5508" s="357" t="s">
        <v>4807</v>
      </c>
      <c r="C5508" s="357" t="s">
        <v>132</v>
      </c>
      <c r="D5508" s="357" t="s">
        <v>270</v>
      </c>
      <c r="E5508" s="353">
        <v>22.61</v>
      </c>
      <c r="F5508" s="77"/>
    </row>
    <row r="5509" spans="1:6" ht="13.5">
      <c r="A5509" s="353">
        <v>87527</v>
      </c>
      <c r="B5509" s="357" t="s">
        <v>4808</v>
      </c>
      <c r="C5509" s="357" t="s">
        <v>132</v>
      </c>
      <c r="D5509" s="357" t="s">
        <v>270</v>
      </c>
      <c r="E5509" s="353">
        <v>28.43</v>
      </c>
      <c r="F5509" s="77"/>
    </row>
    <row r="5510" spans="1:6" ht="13.5">
      <c r="A5510" s="353">
        <v>87528</v>
      </c>
      <c r="B5510" s="357" t="s">
        <v>4809</v>
      </c>
      <c r="C5510" s="357" t="s">
        <v>132</v>
      </c>
      <c r="D5510" s="357" t="s">
        <v>350</v>
      </c>
      <c r="E5510" s="353">
        <v>31.27</v>
      </c>
      <c r="F5510" s="77"/>
    </row>
    <row r="5511" spans="1:6" ht="13.5">
      <c r="A5511" s="353">
        <v>87529</v>
      </c>
      <c r="B5511" s="357" t="s">
        <v>194</v>
      </c>
      <c r="C5511" s="357" t="s">
        <v>132</v>
      </c>
      <c r="D5511" s="357" t="s">
        <v>270</v>
      </c>
      <c r="E5511" s="353">
        <v>26.18</v>
      </c>
      <c r="F5511" s="77"/>
    </row>
    <row r="5512" spans="1:6" ht="13.5">
      <c r="A5512" s="353">
        <v>87530</v>
      </c>
      <c r="B5512" s="357" t="s">
        <v>4810</v>
      </c>
      <c r="C5512" s="357" t="s">
        <v>132</v>
      </c>
      <c r="D5512" s="357" t="s">
        <v>350</v>
      </c>
      <c r="E5512" s="353">
        <v>29.02</v>
      </c>
      <c r="F5512" s="77"/>
    </row>
    <row r="5513" spans="1:6" ht="13.5">
      <c r="A5513" s="353">
        <v>87531</v>
      </c>
      <c r="B5513" s="357" t="s">
        <v>4811</v>
      </c>
      <c r="C5513" s="357" t="s">
        <v>132</v>
      </c>
      <c r="D5513" s="357" t="s">
        <v>270</v>
      </c>
      <c r="E5513" s="353">
        <v>25.38</v>
      </c>
      <c r="F5513" s="77"/>
    </row>
    <row r="5514" spans="1:6" ht="13.5">
      <c r="A5514" s="353">
        <v>87532</v>
      </c>
      <c r="B5514" s="357" t="s">
        <v>4812</v>
      </c>
      <c r="C5514" s="357" t="s">
        <v>132</v>
      </c>
      <c r="D5514" s="357" t="s">
        <v>350</v>
      </c>
      <c r="E5514" s="353">
        <v>28.22</v>
      </c>
      <c r="F5514" s="77"/>
    </row>
    <row r="5515" spans="1:6" ht="13.5">
      <c r="A5515" s="353">
        <v>87535</v>
      </c>
      <c r="B5515" s="357" t="s">
        <v>4813</v>
      </c>
      <c r="C5515" s="357" t="s">
        <v>132</v>
      </c>
      <c r="D5515" s="357" t="s">
        <v>270</v>
      </c>
      <c r="E5515" s="353">
        <v>23.12</v>
      </c>
      <c r="F5515" s="77"/>
    </row>
    <row r="5516" spans="1:6" ht="13.5">
      <c r="A5516" s="353">
        <v>87536</v>
      </c>
      <c r="B5516" s="357" t="s">
        <v>4814</v>
      </c>
      <c r="C5516" s="357" t="s">
        <v>132</v>
      </c>
      <c r="D5516" s="357" t="s">
        <v>350</v>
      </c>
      <c r="E5516" s="353">
        <v>25.96</v>
      </c>
      <c r="F5516" s="77"/>
    </row>
    <row r="5517" spans="1:6" ht="13.5">
      <c r="A5517" s="353">
        <v>87537</v>
      </c>
      <c r="B5517" s="357" t="s">
        <v>4815</v>
      </c>
      <c r="C5517" s="357" t="s">
        <v>132</v>
      </c>
      <c r="D5517" s="357" t="s">
        <v>270</v>
      </c>
      <c r="E5517" s="353">
        <v>43.53</v>
      </c>
      <c r="F5517" s="77"/>
    </row>
    <row r="5518" spans="1:6" ht="13.5">
      <c r="A5518" s="353">
        <v>87538</v>
      </c>
      <c r="B5518" s="357" t="s">
        <v>4816</v>
      </c>
      <c r="C5518" s="357" t="s">
        <v>132</v>
      </c>
      <c r="D5518" s="357" t="s">
        <v>270</v>
      </c>
      <c r="E5518" s="353">
        <v>41.6</v>
      </c>
      <c r="F5518" s="77"/>
    </row>
    <row r="5519" spans="1:6" ht="13.5">
      <c r="A5519" s="353">
        <v>87539</v>
      </c>
      <c r="B5519" s="357" t="s">
        <v>4817</v>
      </c>
      <c r="C5519" s="357" t="s">
        <v>132</v>
      </c>
      <c r="D5519" s="357" t="s">
        <v>270</v>
      </c>
      <c r="E5519" s="353">
        <v>40.909999999999997</v>
      </c>
      <c r="F5519" s="77"/>
    </row>
    <row r="5520" spans="1:6" ht="13.5">
      <c r="A5520" s="353">
        <v>87541</v>
      </c>
      <c r="B5520" s="357" t="s">
        <v>4818</v>
      </c>
      <c r="C5520" s="357" t="s">
        <v>132</v>
      </c>
      <c r="D5520" s="357" t="s">
        <v>270</v>
      </c>
      <c r="E5520" s="353">
        <v>38.979999999999997</v>
      </c>
      <c r="F5520" s="77"/>
    </row>
    <row r="5521" spans="1:6" ht="13.5">
      <c r="A5521" s="353">
        <v>87543</v>
      </c>
      <c r="B5521" s="357" t="s">
        <v>4819</v>
      </c>
      <c r="C5521" s="357" t="s">
        <v>132</v>
      </c>
      <c r="D5521" s="357" t="s">
        <v>270</v>
      </c>
      <c r="E5521" s="353">
        <v>13.73</v>
      </c>
      <c r="F5521" s="77"/>
    </row>
    <row r="5522" spans="1:6" ht="13.5">
      <c r="A5522" s="353">
        <v>87545</v>
      </c>
      <c r="B5522" s="357" t="s">
        <v>4820</v>
      </c>
      <c r="C5522" s="357" t="s">
        <v>132</v>
      </c>
      <c r="D5522" s="357" t="s">
        <v>270</v>
      </c>
      <c r="E5522" s="353">
        <v>18.79</v>
      </c>
      <c r="F5522" s="77"/>
    </row>
    <row r="5523" spans="1:6" ht="13.5">
      <c r="A5523" s="353">
        <v>87546</v>
      </c>
      <c r="B5523" s="357" t="s">
        <v>4821</v>
      </c>
      <c r="C5523" s="357" t="s">
        <v>132</v>
      </c>
      <c r="D5523" s="357" t="s">
        <v>350</v>
      </c>
      <c r="E5523" s="353">
        <v>20.399999999999999</v>
      </c>
      <c r="F5523" s="77"/>
    </row>
    <row r="5524" spans="1:6" ht="13.5">
      <c r="A5524" s="353">
        <v>87547</v>
      </c>
      <c r="B5524" s="357" t="s">
        <v>4822</v>
      </c>
      <c r="C5524" s="357" t="s">
        <v>132</v>
      </c>
      <c r="D5524" s="357" t="s">
        <v>270</v>
      </c>
      <c r="E5524" s="353">
        <v>16.55</v>
      </c>
      <c r="F5524" s="77"/>
    </row>
    <row r="5525" spans="1:6" ht="13.5">
      <c r="A5525" s="353">
        <v>87548</v>
      </c>
      <c r="B5525" s="357" t="s">
        <v>4823</v>
      </c>
      <c r="C5525" s="357" t="s">
        <v>132</v>
      </c>
      <c r="D5525" s="357" t="s">
        <v>350</v>
      </c>
      <c r="E5525" s="353">
        <v>18.16</v>
      </c>
      <c r="F5525" s="77"/>
    </row>
    <row r="5526" spans="1:6" ht="13.5">
      <c r="A5526" s="353">
        <v>87549</v>
      </c>
      <c r="B5526" s="357" t="s">
        <v>4824</v>
      </c>
      <c r="C5526" s="357" t="s">
        <v>132</v>
      </c>
      <c r="D5526" s="357" t="s">
        <v>270</v>
      </c>
      <c r="E5526" s="353">
        <v>15.73</v>
      </c>
      <c r="F5526" s="77"/>
    </row>
    <row r="5527" spans="1:6" ht="13.5">
      <c r="A5527" s="353">
        <v>87550</v>
      </c>
      <c r="B5527" s="357" t="s">
        <v>4825</v>
      </c>
      <c r="C5527" s="357" t="s">
        <v>132</v>
      </c>
      <c r="D5527" s="357" t="s">
        <v>350</v>
      </c>
      <c r="E5527" s="353">
        <v>17.34</v>
      </c>
      <c r="F5527" s="77"/>
    </row>
    <row r="5528" spans="1:6" ht="13.5">
      <c r="A5528" s="353">
        <v>87553</v>
      </c>
      <c r="B5528" s="357" t="s">
        <v>4826</v>
      </c>
      <c r="C5528" s="357" t="s">
        <v>132</v>
      </c>
      <c r="D5528" s="357" t="s">
        <v>270</v>
      </c>
      <c r="E5528" s="353">
        <v>13.47</v>
      </c>
      <c r="F5528" s="77"/>
    </row>
    <row r="5529" spans="1:6" ht="13.5">
      <c r="A5529" s="353">
        <v>87554</v>
      </c>
      <c r="B5529" s="357" t="s">
        <v>4827</v>
      </c>
      <c r="C5529" s="357" t="s">
        <v>132</v>
      </c>
      <c r="D5529" s="357" t="s">
        <v>350</v>
      </c>
      <c r="E5529" s="353">
        <v>15.08</v>
      </c>
      <c r="F5529" s="77"/>
    </row>
    <row r="5530" spans="1:6" ht="13.5">
      <c r="A5530" s="353">
        <v>87555</v>
      </c>
      <c r="B5530" s="357" t="s">
        <v>4828</v>
      </c>
      <c r="C5530" s="357" t="s">
        <v>132</v>
      </c>
      <c r="D5530" s="357" t="s">
        <v>270</v>
      </c>
      <c r="E5530" s="353">
        <v>26.65</v>
      </c>
      <c r="F5530" s="77"/>
    </row>
    <row r="5531" spans="1:6" ht="13.5">
      <c r="A5531" s="353">
        <v>87556</v>
      </c>
      <c r="B5531" s="357" t="s">
        <v>4829</v>
      </c>
      <c r="C5531" s="357" t="s">
        <v>132</v>
      </c>
      <c r="D5531" s="357" t="s">
        <v>270</v>
      </c>
      <c r="E5531" s="353">
        <v>24.73</v>
      </c>
      <c r="F5531" s="77"/>
    </row>
    <row r="5532" spans="1:6" ht="13.5">
      <c r="A5532" s="353">
        <v>87557</v>
      </c>
      <c r="B5532" s="357" t="s">
        <v>4830</v>
      </c>
      <c r="C5532" s="357" t="s">
        <v>132</v>
      </c>
      <c r="D5532" s="357" t="s">
        <v>270</v>
      </c>
      <c r="E5532" s="353">
        <v>24.04</v>
      </c>
      <c r="F5532" s="77"/>
    </row>
    <row r="5533" spans="1:6" ht="13.5">
      <c r="A5533" s="353">
        <v>87559</v>
      </c>
      <c r="B5533" s="357" t="s">
        <v>4831</v>
      </c>
      <c r="C5533" s="357" t="s">
        <v>132</v>
      </c>
      <c r="D5533" s="357" t="s">
        <v>270</v>
      </c>
      <c r="E5533" s="353">
        <v>22.11</v>
      </c>
      <c r="F5533" s="77"/>
    </row>
    <row r="5534" spans="1:6" ht="13.5">
      <c r="A5534" s="353">
        <v>87561</v>
      </c>
      <c r="B5534" s="357" t="s">
        <v>4832</v>
      </c>
      <c r="C5534" s="357" t="s">
        <v>132</v>
      </c>
      <c r="D5534" s="357" t="s">
        <v>270</v>
      </c>
      <c r="E5534" s="353">
        <v>24.2</v>
      </c>
      <c r="F5534" s="77"/>
    </row>
    <row r="5535" spans="1:6" ht="13.5">
      <c r="A5535" s="353">
        <v>87775</v>
      </c>
      <c r="B5535" s="357" t="s">
        <v>94</v>
      </c>
      <c r="C5535" s="357" t="s">
        <v>132</v>
      </c>
      <c r="D5535" s="357" t="s">
        <v>270</v>
      </c>
      <c r="E5535" s="353">
        <v>37.58</v>
      </c>
      <c r="F5535" s="77"/>
    </row>
    <row r="5536" spans="1:6" ht="13.5">
      <c r="A5536" s="353">
        <v>87777</v>
      </c>
      <c r="B5536" s="357" t="s">
        <v>4833</v>
      </c>
      <c r="C5536" s="357" t="s">
        <v>132</v>
      </c>
      <c r="D5536" s="357" t="s">
        <v>270</v>
      </c>
      <c r="E5536" s="353">
        <v>39.950000000000003</v>
      </c>
      <c r="F5536" s="77"/>
    </row>
    <row r="5537" spans="1:6" ht="13.5">
      <c r="A5537" s="353">
        <v>87778</v>
      </c>
      <c r="B5537" s="357" t="s">
        <v>4834</v>
      </c>
      <c r="C5537" s="357" t="s">
        <v>132</v>
      </c>
      <c r="D5537" s="357" t="s">
        <v>270</v>
      </c>
      <c r="E5537" s="353">
        <v>48.52</v>
      </c>
      <c r="F5537" s="77"/>
    </row>
    <row r="5538" spans="1:6" ht="13.5">
      <c r="A5538" s="353">
        <v>87779</v>
      </c>
      <c r="B5538" s="357" t="s">
        <v>4835</v>
      </c>
      <c r="C5538" s="357" t="s">
        <v>132</v>
      </c>
      <c r="D5538" s="357" t="s">
        <v>270</v>
      </c>
      <c r="E5538" s="353">
        <v>44.58</v>
      </c>
      <c r="F5538" s="77"/>
    </row>
    <row r="5539" spans="1:6" ht="13.5">
      <c r="A5539" s="353">
        <v>87781</v>
      </c>
      <c r="B5539" s="357" t="s">
        <v>4836</v>
      </c>
      <c r="C5539" s="357" t="s">
        <v>132</v>
      </c>
      <c r="D5539" s="357" t="s">
        <v>270</v>
      </c>
      <c r="E5539" s="353">
        <v>47.76</v>
      </c>
      <c r="F5539" s="77"/>
    </row>
    <row r="5540" spans="1:6" ht="13.5">
      <c r="A5540" s="353">
        <v>87783</v>
      </c>
      <c r="B5540" s="357" t="s">
        <v>4837</v>
      </c>
      <c r="C5540" s="357" t="s">
        <v>132</v>
      </c>
      <c r="D5540" s="357" t="s">
        <v>270</v>
      </c>
      <c r="E5540" s="353">
        <v>60.51</v>
      </c>
      <c r="F5540" s="77"/>
    </row>
    <row r="5541" spans="1:6" ht="13.5">
      <c r="A5541" s="353">
        <v>87784</v>
      </c>
      <c r="B5541" s="357" t="s">
        <v>4838</v>
      </c>
      <c r="C5541" s="357" t="s">
        <v>132</v>
      </c>
      <c r="D5541" s="357" t="s">
        <v>270</v>
      </c>
      <c r="E5541" s="353">
        <v>51.57</v>
      </c>
      <c r="F5541" s="77"/>
    </row>
    <row r="5542" spans="1:6" ht="13.5">
      <c r="A5542" s="353">
        <v>87786</v>
      </c>
      <c r="B5542" s="357" t="s">
        <v>4839</v>
      </c>
      <c r="C5542" s="357" t="s">
        <v>132</v>
      </c>
      <c r="D5542" s="357" t="s">
        <v>270</v>
      </c>
      <c r="E5542" s="353">
        <v>55.56</v>
      </c>
      <c r="F5542" s="77"/>
    </row>
    <row r="5543" spans="1:6" ht="13.5">
      <c r="A5543" s="353">
        <v>87787</v>
      </c>
      <c r="B5543" s="357" t="s">
        <v>4840</v>
      </c>
      <c r="C5543" s="357" t="s">
        <v>132</v>
      </c>
      <c r="D5543" s="357" t="s">
        <v>270</v>
      </c>
      <c r="E5543" s="353">
        <v>72.510000000000005</v>
      </c>
      <c r="F5543" s="77"/>
    </row>
    <row r="5544" spans="1:6" ht="13.5">
      <c r="A5544" s="353">
        <v>87788</v>
      </c>
      <c r="B5544" s="357" t="s">
        <v>4841</v>
      </c>
      <c r="C5544" s="357" t="s">
        <v>132</v>
      </c>
      <c r="D5544" s="357" t="s">
        <v>270</v>
      </c>
      <c r="E5544" s="353">
        <v>65.06</v>
      </c>
      <c r="F5544" s="77"/>
    </row>
    <row r="5545" spans="1:6" ht="13.5">
      <c r="A5545" s="353">
        <v>87790</v>
      </c>
      <c r="B5545" s="357" t="s">
        <v>4842</v>
      </c>
      <c r="C5545" s="357" t="s">
        <v>132</v>
      </c>
      <c r="D5545" s="357" t="s">
        <v>270</v>
      </c>
      <c r="E5545" s="353">
        <v>69.45</v>
      </c>
      <c r="F5545" s="77"/>
    </row>
    <row r="5546" spans="1:6" ht="13.5">
      <c r="A5546" s="353">
        <v>87791</v>
      </c>
      <c r="B5546" s="357" t="s">
        <v>4843</v>
      </c>
      <c r="C5546" s="357" t="s">
        <v>132</v>
      </c>
      <c r="D5546" s="357" t="s">
        <v>270</v>
      </c>
      <c r="E5546" s="353">
        <v>85.89</v>
      </c>
      <c r="F5546" s="77"/>
    </row>
    <row r="5547" spans="1:6" ht="13.5">
      <c r="A5547" s="353">
        <v>87792</v>
      </c>
      <c r="B5547" s="357" t="s">
        <v>4844</v>
      </c>
      <c r="C5547" s="357" t="s">
        <v>132</v>
      </c>
      <c r="D5547" s="357" t="s">
        <v>270</v>
      </c>
      <c r="E5547" s="353">
        <v>25.99</v>
      </c>
      <c r="F5547" s="77"/>
    </row>
    <row r="5548" spans="1:6" ht="13.5">
      <c r="A5548" s="353">
        <v>87794</v>
      </c>
      <c r="B5548" s="357" t="s">
        <v>4845</v>
      </c>
      <c r="C5548" s="357" t="s">
        <v>132</v>
      </c>
      <c r="D5548" s="357" t="s">
        <v>270</v>
      </c>
      <c r="E5548" s="353">
        <v>28.21</v>
      </c>
      <c r="F5548" s="77"/>
    </row>
    <row r="5549" spans="1:6" ht="13.5">
      <c r="A5549" s="353">
        <v>87795</v>
      </c>
      <c r="B5549" s="357" t="s">
        <v>4846</v>
      </c>
      <c r="C5549" s="357" t="s">
        <v>132</v>
      </c>
      <c r="D5549" s="357" t="s">
        <v>270</v>
      </c>
      <c r="E5549" s="353">
        <v>35.950000000000003</v>
      </c>
      <c r="F5549" s="77"/>
    </row>
    <row r="5550" spans="1:6" ht="13.5">
      <c r="A5550" s="353">
        <v>87797</v>
      </c>
      <c r="B5550" s="357" t="s">
        <v>4847</v>
      </c>
      <c r="C5550" s="357" t="s">
        <v>132</v>
      </c>
      <c r="D5550" s="357" t="s">
        <v>270</v>
      </c>
      <c r="E5550" s="353">
        <v>32.67</v>
      </c>
      <c r="F5550" s="77"/>
    </row>
    <row r="5551" spans="1:6" ht="13.5">
      <c r="A5551" s="353">
        <v>87799</v>
      </c>
      <c r="B5551" s="357" t="s">
        <v>4848</v>
      </c>
      <c r="C5551" s="357" t="s">
        <v>132</v>
      </c>
      <c r="D5551" s="357" t="s">
        <v>270</v>
      </c>
      <c r="E5551" s="353">
        <v>35.65</v>
      </c>
      <c r="F5551" s="77"/>
    </row>
    <row r="5552" spans="1:6" ht="13.5">
      <c r="A5552" s="353">
        <v>87800</v>
      </c>
      <c r="B5552" s="357" t="s">
        <v>4849</v>
      </c>
      <c r="C5552" s="357" t="s">
        <v>132</v>
      </c>
      <c r="D5552" s="357" t="s">
        <v>270</v>
      </c>
      <c r="E5552" s="353">
        <v>47.31</v>
      </c>
      <c r="F5552" s="77"/>
    </row>
    <row r="5553" spans="1:6" ht="13.5">
      <c r="A5553" s="353">
        <v>87801</v>
      </c>
      <c r="B5553" s="357" t="s">
        <v>4850</v>
      </c>
      <c r="C5553" s="357" t="s">
        <v>132</v>
      </c>
      <c r="D5553" s="357" t="s">
        <v>270</v>
      </c>
      <c r="E5553" s="353">
        <v>39.369999999999997</v>
      </c>
      <c r="F5553" s="77"/>
    </row>
    <row r="5554" spans="1:6" ht="13.5">
      <c r="A5554" s="353">
        <v>87803</v>
      </c>
      <c r="B5554" s="357" t="s">
        <v>4851</v>
      </c>
      <c r="C5554" s="357" t="s">
        <v>132</v>
      </c>
      <c r="D5554" s="357" t="s">
        <v>270</v>
      </c>
      <c r="E5554" s="353">
        <v>43.1</v>
      </c>
      <c r="F5554" s="77"/>
    </row>
    <row r="5555" spans="1:6" ht="13.5">
      <c r="A5555" s="353">
        <v>87804</v>
      </c>
      <c r="B5555" s="357" t="s">
        <v>4852</v>
      </c>
      <c r="C5555" s="357" t="s">
        <v>132</v>
      </c>
      <c r="D5555" s="357" t="s">
        <v>270</v>
      </c>
      <c r="E5555" s="353">
        <v>58.68</v>
      </c>
      <c r="F5555" s="77"/>
    </row>
    <row r="5556" spans="1:6" ht="13.5">
      <c r="A5556" s="353">
        <v>87805</v>
      </c>
      <c r="B5556" s="357" t="s">
        <v>4853</v>
      </c>
      <c r="C5556" s="357" t="s">
        <v>132</v>
      </c>
      <c r="D5556" s="357" t="s">
        <v>270</v>
      </c>
      <c r="E5556" s="353">
        <v>45</v>
      </c>
      <c r="F5556" s="77"/>
    </row>
    <row r="5557" spans="1:6" ht="13.5">
      <c r="A5557" s="353">
        <v>87807</v>
      </c>
      <c r="B5557" s="357" t="s">
        <v>4854</v>
      </c>
      <c r="C5557" s="357" t="s">
        <v>132</v>
      </c>
      <c r="D5557" s="357" t="s">
        <v>270</v>
      </c>
      <c r="E5557" s="353">
        <v>49.1</v>
      </c>
      <c r="F5557" s="77"/>
    </row>
    <row r="5558" spans="1:6" ht="13.5">
      <c r="A5558" s="353">
        <v>87808</v>
      </c>
      <c r="B5558" s="357" t="s">
        <v>4855</v>
      </c>
      <c r="C5558" s="357" t="s">
        <v>132</v>
      </c>
      <c r="D5558" s="357" t="s">
        <v>270</v>
      </c>
      <c r="E5558" s="353">
        <v>64.06</v>
      </c>
      <c r="F5558" s="77"/>
    </row>
    <row r="5559" spans="1:6" ht="13.5">
      <c r="A5559" s="353">
        <v>87809</v>
      </c>
      <c r="B5559" s="357" t="s">
        <v>4856</v>
      </c>
      <c r="C5559" s="357" t="s">
        <v>132</v>
      </c>
      <c r="D5559" s="357" t="s">
        <v>270</v>
      </c>
      <c r="E5559" s="353">
        <v>57.19</v>
      </c>
      <c r="F5559" s="77"/>
    </row>
    <row r="5560" spans="1:6" ht="13.5">
      <c r="A5560" s="353">
        <v>87811</v>
      </c>
      <c r="B5560" s="357" t="s">
        <v>4857</v>
      </c>
      <c r="C5560" s="357" t="s">
        <v>132</v>
      </c>
      <c r="D5560" s="357" t="s">
        <v>350</v>
      </c>
      <c r="E5560" s="353">
        <v>59.41</v>
      </c>
      <c r="F5560" s="77"/>
    </row>
    <row r="5561" spans="1:6" ht="13.5">
      <c r="A5561" s="353">
        <v>87812</v>
      </c>
      <c r="B5561" s="357" t="s">
        <v>4858</v>
      </c>
      <c r="C5561" s="357" t="s">
        <v>132</v>
      </c>
      <c r="D5561" s="357" t="s">
        <v>270</v>
      </c>
      <c r="E5561" s="353">
        <v>66.87</v>
      </c>
      <c r="F5561" s="77"/>
    </row>
    <row r="5562" spans="1:6" ht="13.5">
      <c r="A5562" s="353">
        <v>87813</v>
      </c>
      <c r="B5562" s="357" t="s">
        <v>4859</v>
      </c>
      <c r="C5562" s="357" t="s">
        <v>132</v>
      </c>
      <c r="D5562" s="357" t="s">
        <v>270</v>
      </c>
      <c r="E5562" s="353">
        <v>63.89</v>
      </c>
      <c r="F5562" s="77"/>
    </row>
    <row r="5563" spans="1:6" ht="13.5">
      <c r="A5563" s="353">
        <v>87815</v>
      </c>
      <c r="B5563" s="357" t="s">
        <v>4860</v>
      </c>
      <c r="C5563" s="357" t="s">
        <v>132</v>
      </c>
      <c r="D5563" s="357" t="s">
        <v>350</v>
      </c>
      <c r="E5563" s="353">
        <v>66.87</v>
      </c>
      <c r="F5563" s="77"/>
    </row>
    <row r="5564" spans="1:6" ht="13.5">
      <c r="A5564" s="353">
        <v>87816</v>
      </c>
      <c r="B5564" s="357" t="s">
        <v>4861</v>
      </c>
      <c r="C5564" s="357" t="s">
        <v>132</v>
      </c>
      <c r="D5564" s="357" t="s">
        <v>270</v>
      </c>
      <c r="E5564" s="353">
        <v>78.23</v>
      </c>
      <c r="F5564" s="77"/>
    </row>
    <row r="5565" spans="1:6" ht="13.5">
      <c r="A5565" s="353">
        <v>87817</v>
      </c>
      <c r="B5565" s="357" t="s">
        <v>4862</v>
      </c>
      <c r="C5565" s="357" t="s">
        <v>132</v>
      </c>
      <c r="D5565" s="357" t="s">
        <v>270</v>
      </c>
      <c r="E5565" s="353">
        <v>70.3</v>
      </c>
      <c r="F5565" s="77"/>
    </row>
    <row r="5566" spans="1:6" ht="13.5">
      <c r="A5566" s="353">
        <v>87819</v>
      </c>
      <c r="B5566" s="357" t="s">
        <v>4863</v>
      </c>
      <c r="C5566" s="357" t="s">
        <v>132</v>
      </c>
      <c r="D5566" s="357" t="s">
        <v>350</v>
      </c>
      <c r="E5566" s="353">
        <v>74.03</v>
      </c>
      <c r="F5566" s="77"/>
    </row>
    <row r="5567" spans="1:6" ht="13.5">
      <c r="A5567" s="353">
        <v>87820</v>
      </c>
      <c r="B5567" s="357" t="s">
        <v>4864</v>
      </c>
      <c r="C5567" s="357" t="s">
        <v>132</v>
      </c>
      <c r="D5567" s="357" t="s">
        <v>270</v>
      </c>
      <c r="E5567" s="353">
        <v>89.59</v>
      </c>
      <c r="F5567" s="77"/>
    </row>
    <row r="5568" spans="1:6" ht="13.5">
      <c r="A5568" s="353">
        <v>87821</v>
      </c>
      <c r="B5568" s="357" t="s">
        <v>4865</v>
      </c>
      <c r="C5568" s="357" t="s">
        <v>132</v>
      </c>
      <c r="D5568" s="357" t="s">
        <v>270</v>
      </c>
      <c r="E5568" s="353">
        <v>99.09</v>
      </c>
      <c r="F5568" s="77"/>
    </row>
    <row r="5569" spans="1:6" ht="13.5">
      <c r="A5569" s="353">
        <v>87823</v>
      </c>
      <c r="B5569" s="357" t="s">
        <v>4866</v>
      </c>
      <c r="C5569" s="357" t="s">
        <v>132</v>
      </c>
      <c r="D5569" s="357" t="s">
        <v>350</v>
      </c>
      <c r="E5569" s="353">
        <v>103.19</v>
      </c>
      <c r="F5569" s="77"/>
    </row>
    <row r="5570" spans="1:6" ht="13.5">
      <c r="A5570" s="353">
        <v>87824</v>
      </c>
      <c r="B5570" s="357" t="s">
        <v>4867</v>
      </c>
      <c r="C5570" s="357" t="s">
        <v>132</v>
      </c>
      <c r="D5570" s="357" t="s">
        <v>270</v>
      </c>
      <c r="E5570" s="353">
        <v>117.86</v>
      </c>
      <c r="F5570" s="77"/>
    </row>
    <row r="5571" spans="1:6" ht="13.5">
      <c r="A5571" s="353">
        <v>87825</v>
      </c>
      <c r="B5571" s="357" t="s">
        <v>4868</v>
      </c>
      <c r="C5571" s="357" t="s">
        <v>132</v>
      </c>
      <c r="D5571" s="357" t="s">
        <v>270</v>
      </c>
      <c r="E5571" s="353">
        <v>46.96</v>
      </c>
      <c r="F5571" s="77"/>
    </row>
    <row r="5572" spans="1:6" ht="13.5">
      <c r="A5572" s="353">
        <v>87827</v>
      </c>
      <c r="B5572" s="357" t="s">
        <v>4869</v>
      </c>
      <c r="C5572" s="357" t="s">
        <v>132</v>
      </c>
      <c r="D5572" s="357" t="s">
        <v>350</v>
      </c>
      <c r="E5572" s="353">
        <v>49.67</v>
      </c>
      <c r="F5572" s="77"/>
    </row>
    <row r="5573" spans="1:6" ht="13.5">
      <c r="A5573" s="353">
        <v>87828</v>
      </c>
      <c r="B5573" s="357" t="s">
        <v>4870</v>
      </c>
      <c r="C5573" s="357" t="s">
        <v>132</v>
      </c>
      <c r="D5573" s="357" t="s">
        <v>270</v>
      </c>
      <c r="E5573" s="353">
        <v>60</v>
      </c>
      <c r="F5573" s="77"/>
    </row>
    <row r="5574" spans="1:6" ht="13.5">
      <c r="A5574" s="353">
        <v>87829</v>
      </c>
      <c r="B5574" s="357" t="s">
        <v>4871</v>
      </c>
      <c r="C5574" s="357" t="s">
        <v>132</v>
      </c>
      <c r="D5574" s="357" t="s">
        <v>270</v>
      </c>
      <c r="E5574" s="353">
        <v>54.61</v>
      </c>
      <c r="F5574" s="77"/>
    </row>
    <row r="5575" spans="1:6" ht="13.5">
      <c r="A5575" s="353">
        <v>87831</v>
      </c>
      <c r="B5575" s="357" t="s">
        <v>4872</v>
      </c>
      <c r="C5575" s="357" t="s">
        <v>132</v>
      </c>
      <c r="D5575" s="357" t="s">
        <v>350</v>
      </c>
      <c r="E5575" s="353">
        <v>58.25</v>
      </c>
      <c r="F5575" s="77"/>
    </row>
    <row r="5576" spans="1:6" ht="13.5">
      <c r="A5576" s="353">
        <v>87832</v>
      </c>
      <c r="B5576" s="357" t="s">
        <v>4873</v>
      </c>
      <c r="C5576" s="357" t="s">
        <v>132</v>
      </c>
      <c r="D5576" s="357" t="s">
        <v>270</v>
      </c>
      <c r="E5576" s="353">
        <v>73.349999999999994</v>
      </c>
      <c r="F5576" s="77"/>
    </row>
    <row r="5577" spans="1:6" ht="13.5">
      <c r="A5577" s="353">
        <v>87834</v>
      </c>
      <c r="B5577" s="357" t="s">
        <v>4874</v>
      </c>
      <c r="C5577" s="357" t="s">
        <v>132</v>
      </c>
      <c r="D5577" s="357" t="s">
        <v>270</v>
      </c>
      <c r="E5577" s="353">
        <v>128.63999999999999</v>
      </c>
      <c r="F5577" s="77"/>
    </row>
    <row r="5578" spans="1:6" ht="13.5">
      <c r="A5578" s="353">
        <v>87835</v>
      </c>
      <c r="B5578" s="357" t="s">
        <v>4875</v>
      </c>
      <c r="C5578" s="357" t="s">
        <v>132</v>
      </c>
      <c r="D5578" s="357" t="s">
        <v>270</v>
      </c>
      <c r="E5578" s="353">
        <v>86.25</v>
      </c>
      <c r="F5578" s="77"/>
    </row>
    <row r="5579" spans="1:6" ht="13.5">
      <c r="A5579" s="353">
        <v>87836</v>
      </c>
      <c r="B5579" s="357" t="s">
        <v>4876</v>
      </c>
      <c r="C5579" s="357" t="s">
        <v>132</v>
      </c>
      <c r="D5579" s="357" t="s">
        <v>270</v>
      </c>
      <c r="E5579" s="353">
        <v>123.05</v>
      </c>
      <c r="F5579" s="77"/>
    </row>
    <row r="5580" spans="1:6" ht="13.5">
      <c r="A5580" s="353">
        <v>87837</v>
      </c>
      <c r="B5580" s="357" t="s">
        <v>4877</v>
      </c>
      <c r="C5580" s="357" t="s">
        <v>132</v>
      </c>
      <c r="D5580" s="357" t="s">
        <v>270</v>
      </c>
      <c r="E5580" s="353">
        <v>81.44</v>
      </c>
      <c r="F5580" s="77"/>
    </row>
    <row r="5581" spans="1:6" ht="13.5">
      <c r="A5581" s="353">
        <v>87838</v>
      </c>
      <c r="B5581" s="357" t="s">
        <v>4878</v>
      </c>
      <c r="C5581" s="357" t="s">
        <v>132</v>
      </c>
      <c r="D5581" s="357" t="s">
        <v>270</v>
      </c>
      <c r="E5581" s="353">
        <v>135.26</v>
      </c>
      <c r="F5581" s="77"/>
    </row>
    <row r="5582" spans="1:6" ht="13.5">
      <c r="A5582" s="353">
        <v>87839</v>
      </c>
      <c r="B5582" s="357" t="s">
        <v>4879</v>
      </c>
      <c r="C5582" s="357" t="s">
        <v>132</v>
      </c>
      <c r="D5582" s="357" t="s">
        <v>270</v>
      </c>
      <c r="E5582" s="353">
        <v>90.15</v>
      </c>
      <c r="F5582" s="77"/>
    </row>
    <row r="5583" spans="1:6" ht="13.5">
      <c r="A5583" s="353">
        <v>87840</v>
      </c>
      <c r="B5583" s="357" t="s">
        <v>4880</v>
      </c>
      <c r="C5583" s="357" t="s">
        <v>132</v>
      </c>
      <c r="D5583" s="357" t="s">
        <v>270</v>
      </c>
      <c r="E5583" s="353">
        <v>128.51</v>
      </c>
      <c r="F5583" s="77"/>
    </row>
    <row r="5584" spans="1:6" ht="13.5">
      <c r="A5584" s="353">
        <v>87841</v>
      </c>
      <c r="B5584" s="357" t="s">
        <v>4881</v>
      </c>
      <c r="C5584" s="357" t="s">
        <v>132</v>
      </c>
      <c r="D5584" s="357" t="s">
        <v>270</v>
      </c>
      <c r="E5584" s="353">
        <v>84.16</v>
      </c>
      <c r="F5584" s="77"/>
    </row>
    <row r="5585" spans="1:6" ht="13.5">
      <c r="A5585" s="353">
        <v>87842</v>
      </c>
      <c r="B5585" s="357" t="s">
        <v>4882</v>
      </c>
      <c r="C5585" s="357" t="s">
        <v>132</v>
      </c>
      <c r="D5585" s="357" t="s">
        <v>270</v>
      </c>
      <c r="E5585" s="353">
        <v>127.73</v>
      </c>
      <c r="F5585" s="77"/>
    </row>
    <row r="5586" spans="1:6" ht="13.5">
      <c r="A5586" s="353">
        <v>87843</v>
      </c>
      <c r="B5586" s="357" t="s">
        <v>4883</v>
      </c>
      <c r="C5586" s="357" t="s">
        <v>132</v>
      </c>
      <c r="D5586" s="357" t="s">
        <v>270</v>
      </c>
      <c r="E5586" s="353">
        <v>94.13</v>
      </c>
      <c r="F5586" s="77"/>
    </row>
    <row r="5587" spans="1:6" ht="13.5">
      <c r="A5587" s="353">
        <v>87844</v>
      </c>
      <c r="B5587" s="357" t="s">
        <v>4884</v>
      </c>
      <c r="C5587" s="357" t="s">
        <v>132</v>
      </c>
      <c r="D5587" s="357" t="s">
        <v>270</v>
      </c>
      <c r="E5587" s="353">
        <v>117.89</v>
      </c>
      <c r="F5587" s="77"/>
    </row>
    <row r="5588" spans="1:6" ht="13.5">
      <c r="A5588" s="353">
        <v>87845</v>
      </c>
      <c r="B5588" s="357" t="s">
        <v>4885</v>
      </c>
      <c r="C5588" s="357" t="s">
        <v>132</v>
      </c>
      <c r="D5588" s="357" t="s">
        <v>270</v>
      </c>
      <c r="E5588" s="353">
        <v>85.08</v>
      </c>
      <c r="F5588" s="77"/>
    </row>
    <row r="5589" spans="1:6" ht="13.5">
      <c r="A5589" s="353">
        <v>87846</v>
      </c>
      <c r="B5589" s="357" t="s">
        <v>4886</v>
      </c>
      <c r="C5589" s="357" t="s">
        <v>132</v>
      </c>
      <c r="D5589" s="357" t="s">
        <v>270</v>
      </c>
      <c r="E5589" s="353">
        <v>138.82</v>
      </c>
      <c r="F5589" s="77"/>
    </row>
    <row r="5590" spans="1:6" ht="13.5">
      <c r="A5590" s="353">
        <v>87847</v>
      </c>
      <c r="B5590" s="357" t="s">
        <v>4887</v>
      </c>
      <c r="C5590" s="357" t="s">
        <v>132</v>
      </c>
      <c r="D5590" s="357" t="s">
        <v>270</v>
      </c>
      <c r="E5590" s="353">
        <v>96.44</v>
      </c>
      <c r="F5590" s="77"/>
    </row>
    <row r="5591" spans="1:6" ht="13.5">
      <c r="A5591" s="353">
        <v>87848</v>
      </c>
      <c r="B5591" s="357" t="s">
        <v>4888</v>
      </c>
      <c r="C5591" s="357" t="s">
        <v>132</v>
      </c>
      <c r="D5591" s="357" t="s">
        <v>270</v>
      </c>
      <c r="E5591" s="353">
        <v>132.35</v>
      </c>
      <c r="F5591" s="77"/>
    </row>
    <row r="5592" spans="1:6" ht="13.5">
      <c r="A5592" s="353">
        <v>87849</v>
      </c>
      <c r="B5592" s="357" t="s">
        <v>4889</v>
      </c>
      <c r="C5592" s="357" t="s">
        <v>132</v>
      </c>
      <c r="D5592" s="357" t="s">
        <v>270</v>
      </c>
      <c r="E5592" s="353">
        <v>90.74</v>
      </c>
      <c r="F5592" s="77"/>
    </row>
    <row r="5593" spans="1:6" ht="13.5">
      <c r="A5593" s="353">
        <v>87850</v>
      </c>
      <c r="B5593" s="357" t="s">
        <v>4890</v>
      </c>
      <c r="C5593" s="357" t="s">
        <v>132</v>
      </c>
      <c r="D5593" s="357" t="s">
        <v>270</v>
      </c>
      <c r="E5593" s="353">
        <v>145.46</v>
      </c>
      <c r="F5593" s="77"/>
    </row>
    <row r="5594" spans="1:6" ht="13.5">
      <c r="A5594" s="353">
        <v>87851</v>
      </c>
      <c r="B5594" s="357" t="s">
        <v>4891</v>
      </c>
      <c r="C5594" s="357" t="s">
        <v>132</v>
      </c>
      <c r="D5594" s="357" t="s">
        <v>270</v>
      </c>
      <c r="E5594" s="353">
        <v>100.36</v>
      </c>
      <c r="F5594" s="77"/>
    </row>
    <row r="5595" spans="1:6" ht="13.5">
      <c r="A5595" s="353">
        <v>87852</v>
      </c>
      <c r="B5595" s="357" t="s">
        <v>4892</v>
      </c>
      <c r="C5595" s="357" t="s">
        <v>132</v>
      </c>
      <c r="D5595" s="357" t="s">
        <v>270</v>
      </c>
      <c r="E5595" s="353">
        <v>137.79</v>
      </c>
      <c r="F5595" s="77"/>
    </row>
    <row r="5596" spans="1:6" ht="13.5">
      <c r="A5596" s="353">
        <v>87853</v>
      </c>
      <c r="B5596" s="357" t="s">
        <v>4893</v>
      </c>
      <c r="C5596" s="357" t="s">
        <v>132</v>
      </c>
      <c r="D5596" s="357" t="s">
        <v>270</v>
      </c>
      <c r="E5596" s="353">
        <v>93.44</v>
      </c>
      <c r="F5596" s="77"/>
    </row>
    <row r="5597" spans="1:6" ht="13.5">
      <c r="A5597" s="353">
        <v>87854</v>
      </c>
      <c r="B5597" s="357" t="s">
        <v>4894</v>
      </c>
      <c r="C5597" s="357" t="s">
        <v>132</v>
      </c>
      <c r="D5597" s="357" t="s">
        <v>270</v>
      </c>
      <c r="E5597" s="353">
        <v>137.91999999999999</v>
      </c>
      <c r="F5597" s="77"/>
    </row>
    <row r="5598" spans="1:6" ht="13.5">
      <c r="A5598" s="353">
        <v>87855</v>
      </c>
      <c r="B5598" s="357" t="s">
        <v>4895</v>
      </c>
      <c r="C5598" s="357" t="s">
        <v>132</v>
      </c>
      <c r="D5598" s="357" t="s">
        <v>270</v>
      </c>
      <c r="E5598" s="353">
        <v>104.33</v>
      </c>
      <c r="F5598" s="77"/>
    </row>
    <row r="5599" spans="1:6" ht="13.5">
      <c r="A5599" s="353">
        <v>87856</v>
      </c>
      <c r="B5599" s="357" t="s">
        <v>4896</v>
      </c>
      <c r="C5599" s="357" t="s">
        <v>132</v>
      </c>
      <c r="D5599" s="357" t="s">
        <v>270</v>
      </c>
      <c r="E5599" s="353">
        <v>127.19</v>
      </c>
      <c r="F5599" s="77"/>
    </row>
    <row r="5600" spans="1:6" ht="13.5">
      <c r="A5600" s="353">
        <v>87857</v>
      </c>
      <c r="B5600" s="357" t="s">
        <v>4897</v>
      </c>
      <c r="C5600" s="357" t="s">
        <v>132</v>
      </c>
      <c r="D5600" s="357" t="s">
        <v>270</v>
      </c>
      <c r="E5600" s="353">
        <v>94.35</v>
      </c>
      <c r="F5600" s="77"/>
    </row>
    <row r="5601" spans="1:6" ht="13.5">
      <c r="A5601" s="353">
        <v>87858</v>
      </c>
      <c r="B5601" s="357" t="s">
        <v>4898</v>
      </c>
      <c r="C5601" s="357" t="s">
        <v>132</v>
      </c>
      <c r="D5601" s="357" t="s">
        <v>270</v>
      </c>
      <c r="E5601" s="353">
        <v>91.63</v>
      </c>
      <c r="F5601" s="77"/>
    </row>
    <row r="5602" spans="1:6" ht="13.5">
      <c r="A5602" s="353">
        <v>87859</v>
      </c>
      <c r="B5602" s="357" t="s">
        <v>4899</v>
      </c>
      <c r="C5602" s="357" t="s">
        <v>132</v>
      </c>
      <c r="D5602" s="357" t="s">
        <v>270</v>
      </c>
      <c r="E5602" s="353">
        <v>105.54</v>
      </c>
      <c r="F5602" s="77"/>
    </row>
    <row r="5603" spans="1:6" ht="13.5">
      <c r="A5603" s="353">
        <v>89048</v>
      </c>
      <c r="B5603" s="357" t="s">
        <v>4900</v>
      </c>
      <c r="C5603" s="357" t="s">
        <v>132</v>
      </c>
      <c r="D5603" s="357" t="s">
        <v>270</v>
      </c>
      <c r="E5603" s="353">
        <v>26.65</v>
      </c>
      <c r="F5603" s="77"/>
    </row>
    <row r="5604" spans="1:6" ht="13.5">
      <c r="A5604" s="353">
        <v>89049</v>
      </c>
      <c r="B5604" s="357" t="s">
        <v>4901</v>
      </c>
      <c r="C5604" s="357" t="s">
        <v>132</v>
      </c>
      <c r="D5604" s="357" t="s">
        <v>350</v>
      </c>
      <c r="E5604" s="353">
        <v>11.95</v>
      </c>
      <c r="F5604" s="77"/>
    </row>
    <row r="5605" spans="1:6" ht="13.5">
      <c r="A5605" s="353">
        <v>89173</v>
      </c>
      <c r="B5605" s="357" t="s">
        <v>4902</v>
      </c>
      <c r="C5605" s="357" t="s">
        <v>132</v>
      </c>
      <c r="D5605" s="357" t="s">
        <v>270</v>
      </c>
      <c r="E5605" s="353">
        <v>26.29</v>
      </c>
      <c r="F5605" s="77"/>
    </row>
    <row r="5606" spans="1:6" ht="13.5">
      <c r="A5606" s="353">
        <v>90406</v>
      </c>
      <c r="B5606" s="357" t="s">
        <v>95</v>
      </c>
      <c r="C5606" s="357" t="s">
        <v>132</v>
      </c>
      <c r="D5606" s="357" t="s">
        <v>270</v>
      </c>
      <c r="E5606" s="353">
        <v>32.770000000000003</v>
      </c>
      <c r="F5606" s="77"/>
    </row>
    <row r="5607" spans="1:6" ht="13.5">
      <c r="A5607" s="353">
        <v>90407</v>
      </c>
      <c r="B5607" s="357" t="s">
        <v>4903</v>
      </c>
      <c r="C5607" s="357" t="s">
        <v>132</v>
      </c>
      <c r="D5607" s="357" t="s">
        <v>350</v>
      </c>
      <c r="E5607" s="353">
        <v>35.61</v>
      </c>
      <c r="F5607" s="77"/>
    </row>
    <row r="5608" spans="1:6" ht="13.5">
      <c r="A5608" s="353">
        <v>90408</v>
      </c>
      <c r="B5608" s="357" t="s">
        <v>4904</v>
      </c>
      <c r="C5608" s="357" t="s">
        <v>132</v>
      </c>
      <c r="D5608" s="357" t="s">
        <v>270</v>
      </c>
      <c r="E5608" s="353">
        <v>22.93</v>
      </c>
      <c r="F5608" s="77"/>
    </row>
    <row r="5609" spans="1:6" ht="13.5">
      <c r="A5609" s="353">
        <v>90409</v>
      </c>
      <c r="B5609" s="357" t="s">
        <v>4905</v>
      </c>
      <c r="C5609" s="357" t="s">
        <v>132</v>
      </c>
      <c r="D5609" s="357" t="s">
        <v>350</v>
      </c>
      <c r="E5609" s="353">
        <v>24.54</v>
      </c>
      <c r="F5609" s="77"/>
    </row>
    <row r="5610" spans="1:6" ht="13.5">
      <c r="A5610" s="353">
        <v>5998</v>
      </c>
      <c r="B5610" s="357" t="s">
        <v>4906</v>
      </c>
      <c r="C5610" s="357" t="s">
        <v>132</v>
      </c>
      <c r="D5610" s="357" t="s">
        <v>350</v>
      </c>
      <c r="E5610" s="353">
        <v>0.77</v>
      </c>
      <c r="F5610" s="77"/>
    </row>
    <row r="5611" spans="1:6" ht="13.5">
      <c r="A5611" s="353">
        <v>84084</v>
      </c>
      <c r="B5611" s="357" t="s">
        <v>4907</v>
      </c>
      <c r="C5611" s="357" t="s">
        <v>132</v>
      </c>
      <c r="D5611" s="357" t="s">
        <v>350</v>
      </c>
      <c r="E5611" s="353">
        <v>5.08</v>
      </c>
      <c r="F5611" s="77"/>
    </row>
    <row r="5612" spans="1:6" ht="13.5">
      <c r="A5612" s="353">
        <v>87242</v>
      </c>
      <c r="B5612" s="357" t="s">
        <v>4908</v>
      </c>
      <c r="C5612" s="357" t="s">
        <v>132</v>
      </c>
      <c r="D5612" s="357" t="s">
        <v>270</v>
      </c>
      <c r="E5612" s="353">
        <v>139.38</v>
      </c>
      <c r="F5612" s="77"/>
    </row>
    <row r="5613" spans="1:6" ht="13.5">
      <c r="A5613" s="353">
        <v>87243</v>
      </c>
      <c r="B5613" s="357" t="s">
        <v>4909</v>
      </c>
      <c r="C5613" s="357" t="s">
        <v>132</v>
      </c>
      <c r="D5613" s="357" t="s">
        <v>270</v>
      </c>
      <c r="E5613" s="353">
        <v>127.26</v>
      </c>
      <c r="F5613" s="77"/>
    </row>
    <row r="5614" spans="1:6" ht="13.5">
      <c r="A5614" s="353">
        <v>87244</v>
      </c>
      <c r="B5614" s="357" t="s">
        <v>4910</v>
      </c>
      <c r="C5614" s="357" t="s">
        <v>132</v>
      </c>
      <c r="D5614" s="357" t="s">
        <v>270</v>
      </c>
      <c r="E5614" s="353">
        <v>136.22999999999999</v>
      </c>
      <c r="F5614" s="77"/>
    </row>
    <row r="5615" spans="1:6" ht="13.5">
      <c r="A5615" s="353">
        <v>87245</v>
      </c>
      <c r="B5615" s="357" t="s">
        <v>4911</v>
      </c>
      <c r="C5615" s="357" t="s">
        <v>132</v>
      </c>
      <c r="D5615" s="357" t="s">
        <v>270</v>
      </c>
      <c r="E5615" s="353">
        <v>162.82</v>
      </c>
      <c r="F5615" s="77"/>
    </row>
    <row r="5616" spans="1:6" ht="13.5">
      <c r="A5616" s="353">
        <v>87264</v>
      </c>
      <c r="B5616" s="357" t="s">
        <v>4912</v>
      </c>
      <c r="C5616" s="357" t="s">
        <v>132</v>
      </c>
      <c r="D5616" s="357" t="s">
        <v>350</v>
      </c>
      <c r="E5616" s="353">
        <v>39.76</v>
      </c>
      <c r="F5616" s="77"/>
    </row>
    <row r="5617" spans="1:6" ht="13.5">
      <c r="A5617" s="353">
        <v>87265</v>
      </c>
      <c r="B5617" s="357" t="s">
        <v>4913</v>
      </c>
      <c r="C5617" s="357" t="s">
        <v>132</v>
      </c>
      <c r="D5617" s="357" t="s">
        <v>350</v>
      </c>
      <c r="E5617" s="353">
        <v>34.06</v>
      </c>
      <c r="F5617" s="77"/>
    </row>
    <row r="5618" spans="1:6" ht="13.5">
      <c r="A5618" s="353">
        <v>87266</v>
      </c>
      <c r="B5618" s="357" t="s">
        <v>4914</v>
      </c>
      <c r="C5618" s="357" t="s">
        <v>132</v>
      </c>
      <c r="D5618" s="357" t="s">
        <v>350</v>
      </c>
      <c r="E5618" s="353">
        <v>41.8</v>
      </c>
      <c r="F5618" s="77"/>
    </row>
    <row r="5619" spans="1:6" ht="13.5">
      <c r="A5619" s="353">
        <v>87267</v>
      </c>
      <c r="B5619" s="357" t="s">
        <v>4915</v>
      </c>
      <c r="C5619" s="357" t="s">
        <v>132</v>
      </c>
      <c r="D5619" s="357" t="s">
        <v>350</v>
      </c>
      <c r="E5619" s="353">
        <v>39.25</v>
      </c>
      <c r="F5619" s="77"/>
    </row>
    <row r="5620" spans="1:6" ht="13.5">
      <c r="A5620" s="353">
        <v>87268</v>
      </c>
      <c r="B5620" s="357" t="s">
        <v>4916</v>
      </c>
      <c r="C5620" s="357" t="s">
        <v>132</v>
      </c>
      <c r="D5620" s="357" t="s">
        <v>350</v>
      </c>
      <c r="E5620" s="353">
        <v>43.11</v>
      </c>
      <c r="F5620" s="77"/>
    </row>
    <row r="5621" spans="1:6" ht="13.5">
      <c r="A5621" s="353">
        <v>87269</v>
      </c>
      <c r="B5621" s="357" t="s">
        <v>4917</v>
      </c>
      <c r="C5621" s="357" t="s">
        <v>132</v>
      </c>
      <c r="D5621" s="357" t="s">
        <v>350</v>
      </c>
      <c r="E5621" s="353">
        <v>36.909999999999997</v>
      </c>
      <c r="F5621" s="77"/>
    </row>
    <row r="5622" spans="1:6" ht="13.5">
      <c r="A5622" s="353">
        <v>87270</v>
      </c>
      <c r="B5622" s="357" t="s">
        <v>4918</v>
      </c>
      <c r="C5622" s="357" t="s">
        <v>132</v>
      </c>
      <c r="D5622" s="357" t="s">
        <v>350</v>
      </c>
      <c r="E5622" s="353">
        <v>44.83</v>
      </c>
      <c r="F5622" s="77"/>
    </row>
    <row r="5623" spans="1:6" ht="13.5">
      <c r="A5623" s="353">
        <v>87271</v>
      </c>
      <c r="B5623" s="357" t="s">
        <v>4919</v>
      </c>
      <c r="C5623" s="357" t="s">
        <v>132</v>
      </c>
      <c r="D5623" s="357" t="s">
        <v>350</v>
      </c>
      <c r="E5623" s="353">
        <v>41.94</v>
      </c>
      <c r="F5623" s="77"/>
    </row>
    <row r="5624" spans="1:6" ht="13.5">
      <c r="A5624" s="353">
        <v>87272</v>
      </c>
      <c r="B5624" s="357" t="s">
        <v>4920</v>
      </c>
      <c r="C5624" s="357" t="s">
        <v>132</v>
      </c>
      <c r="D5624" s="357" t="s">
        <v>350</v>
      </c>
      <c r="E5624" s="353">
        <v>46.3</v>
      </c>
      <c r="F5624" s="77"/>
    </row>
    <row r="5625" spans="1:6" ht="13.5">
      <c r="A5625" s="353">
        <v>87273</v>
      </c>
      <c r="B5625" s="357" t="s">
        <v>4921</v>
      </c>
      <c r="C5625" s="357" t="s">
        <v>132</v>
      </c>
      <c r="D5625" s="357" t="s">
        <v>350</v>
      </c>
      <c r="E5625" s="353">
        <v>38.69</v>
      </c>
      <c r="F5625" s="77"/>
    </row>
    <row r="5626" spans="1:6" ht="13.5">
      <c r="A5626" s="353">
        <v>87274</v>
      </c>
      <c r="B5626" s="357" t="s">
        <v>4922</v>
      </c>
      <c r="C5626" s="357" t="s">
        <v>132</v>
      </c>
      <c r="D5626" s="357" t="s">
        <v>350</v>
      </c>
      <c r="E5626" s="353">
        <v>47.52</v>
      </c>
      <c r="F5626" s="77"/>
    </row>
    <row r="5627" spans="1:6" ht="13.5">
      <c r="A5627" s="353">
        <v>87275</v>
      </c>
      <c r="B5627" s="357" t="s">
        <v>4923</v>
      </c>
      <c r="C5627" s="357" t="s">
        <v>132</v>
      </c>
      <c r="D5627" s="357" t="s">
        <v>350</v>
      </c>
      <c r="E5627" s="353">
        <v>44.91</v>
      </c>
      <c r="F5627" s="77"/>
    </row>
    <row r="5628" spans="1:6" ht="13.5">
      <c r="A5628" s="353">
        <v>88786</v>
      </c>
      <c r="B5628" s="357" t="s">
        <v>4924</v>
      </c>
      <c r="C5628" s="357" t="s">
        <v>132</v>
      </c>
      <c r="D5628" s="357" t="s">
        <v>270</v>
      </c>
      <c r="E5628" s="353">
        <v>154.85</v>
      </c>
      <c r="F5628" s="77"/>
    </row>
    <row r="5629" spans="1:6" ht="13.5">
      <c r="A5629" s="353">
        <v>88787</v>
      </c>
      <c r="B5629" s="357" t="s">
        <v>4925</v>
      </c>
      <c r="C5629" s="357" t="s">
        <v>132</v>
      </c>
      <c r="D5629" s="357" t="s">
        <v>270</v>
      </c>
      <c r="E5629" s="353">
        <v>142.09</v>
      </c>
      <c r="F5629" s="77"/>
    </row>
    <row r="5630" spans="1:6" ht="13.5">
      <c r="A5630" s="353">
        <v>88788</v>
      </c>
      <c r="B5630" s="357" t="s">
        <v>4926</v>
      </c>
      <c r="C5630" s="357" t="s">
        <v>132</v>
      </c>
      <c r="D5630" s="357" t="s">
        <v>270</v>
      </c>
      <c r="E5630" s="353">
        <v>151.06</v>
      </c>
      <c r="F5630" s="77"/>
    </row>
    <row r="5631" spans="1:6" ht="13.5">
      <c r="A5631" s="353">
        <v>88789</v>
      </c>
      <c r="B5631" s="357" t="s">
        <v>4927</v>
      </c>
      <c r="C5631" s="357" t="s">
        <v>132</v>
      </c>
      <c r="D5631" s="357" t="s">
        <v>270</v>
      </c>
      <c r="E5631" s="353">
        <v>179.85</v>
      </c>
      <c r="F5631" s="77"/>
    </row>
    <row r="5632" spans="1:6" ht="13.5">
      <c r="A5632" s="353">
        <v>89045</v>
      </c>
      <c r="B5632" s="357" t="s">
        <v>4928</v>
      </c>
      <c r="C5632" s="357" t="s">
        <v>132</v>
      </c>
      <c r="D5632" s="357" t="s">
        <v>350</v>
      </c>
      <c r="E5632" s="353">
        <v>39.61</v>
      </c>
      <c r="F5632" s="77"/>
    </row>
    <row r="5633" spans="1:6" ht="13.5">
      <c r="A5633" s="353">
        <v>89170</v>
      </c>
      <c r="B5633" s="357" t="s">
        <v>4929</v>
      </c>
      <c r="C5633" s="357" t="s">
        <v>132</v>
      </c>
      <c r="D5633" s="357" t="s">
        <v>350</v>
      </c>
      <c r="E5633" s="353">
        <v>38.18</v>
      </c>
      <c r="F5633" s="77"/>
    </row>
    <row r="5634" spans="1:6" ht="13.5">
      <c r="A5634" s="353">
        <v>93392</v>
      </c>
      <c r="B5634" s="357" t="s">
        <v>6986</v>
      </c>
      <c r="C5634" s="357" t="s">
        <v>132</v>
      </c>
      <c r="D5634" s="357" t="s">
        <v>350</v>
      </c>
      <c r="E5634" s="353">
        <v>32.61</v>
      </c>
      <c r="F5634" s="77"/>
    </row>
    <row r="5635" spans="1:6" ht="13.5">
      <c r="A5635" s="353">
        <v>93393</v>
      </c>
      <c r="B5635" s="357" t="s">
        <v>6987</v>
      </c>
      <c r="C5635" s="357" t="s">
        <v>132</v>
      </c>
      <c r="D5635" s="357" t="s">
        <v>350</v>
      </c>
      <c r="E5635" s="353">
        <v>26.97</v>
      </c>
      <c r="F5635" s="77"/>
    </row>
    <row r="5636" spans="1:6" ht="13.5">
      <c r="A5636" s="353">
        <v>93394</v>
      </c>
      <c r="B5636" s="357" t="s">
        <v>6988</v>
      </c>
      <c r="C5636" s="357" t="s">
        <v>132</v>
      </c>
      <c r="D5636" s="357" t="s">
        <v>350</v>
      </c>
      <c r="E5636" s="353">
        <v>34.65</v>
      </c>
      <c r="F5636" s="77"/>
    </row>
    <row r="5637" spans="1:6" ht="13.5">
      <c r="A5637" s="353">
        <v>93395</v>
      </c>
      <c r="B5637" s="357" t="s">
        <v>6989</v>
      </c>
      <c r="C5637" s="357" t="s">
        <v>132</v>
      </c>
      <c r="D5637" s="357" t="s">
        <v>350</v>
      </c>
      <c r="E5637" s="353">
        <v>32.1</v>
      </c>
      <c r="F5637" s="77"/>
    </row>
    <row r="5638" spans="1:6" ht="13.5">
      <c r="A5638" s="353">
        <v>99194</v>
      </c>
      <c r="B5638" s="357" t="s">
        <v>6990</v>
      </c>
      <c r="C5638" s="357" t="s">
        <v>132</v>
      </c>
      <c r="D5638" s="357" t="s">
        <v>350</v>
      </c>
      <c r="E5638" s="353">
        <v>37.56</v>
      </c>
      <c r="F5638" s="77"/>
    </row>
    <row r="5639" spans="1:6" ht="13.5">
      <c r="A5639" s="353">
        <v>99195</v>
      </c>
      <c r="B5639" s="357" t="s">
        <v>6991</v>
      </c>
      <c r="C5639" s="357" t="s">
        <v>132</v>
      </c>
      <c r="D5639" s="357" t="s">
        <v>350</v>
      </c>
      <c r="E5639" s="353">
        <v>31.92</v>
      </c>
      <c r="F5639" s="77"/>
    </row>
    <row r="5640" spans="1:6" ht="13.5">
      <c r="A5640" s="353">
        <v>99196</v>
      </c>
      <c r="B5640" s="357" t="s">
        <v>6992</v>
      </c>
      <c r="C5640" s="357" t="s">
        <v>132</v>
      </c>
      <c r="D5640" s="357" t="s">
        <v>350</v>
      </c>
      <c r="E5640" s="353">
        <v>39.6</v>
      </c>
      <c r="F5640" s="77"/>
    </row>
    <row r="5641" spans="1:6" ht="13.5">
      <c r="A5641" s="353">
        <v>99198</v>
      </c>
      <c r="B5641" s="357" t="s">
        <v>6993</v>
      </c>
      <c r="C5641" s="357" t="s">
        <v>132</v>
      </c>
      <c r="D5641" s="357" t="s">
        <v>350</v>
      </c>
      <c r="E5641" s="353">
        <v>37.049999999999997</v>
      </c>
      <c r="F5641" s="77"/>
    </row>
    <row r="5642" spans="1:6" ht="13.5">
      <c r="A5642" s="353">
        <v>84088</v>
      </c>
      <c r="B5642" s="357" t="s">
        <v>4930</v>
      </c>
      <c r="C5642" s="357" t="s">
        <v>129</v>
      </c>
      <c r="D5642" s="357" t="s">
        <v>350</v>
      </c>
      <c r="E5642" s="353">
        <v>59.13</v>
      </c>
      <c r="F5642" s="77"/>
    </row>
    <row r="5643" spans="1:6" ht="13.5">
      <c r="A5643" s="353">
        <v>84089</v>
      </c>
      <c r="B5643" s="357" t="s">
        <v>4931</v>
      </c>
      <c r="C5643" s="357" t="s">
        <v>129</v>
      </c>
      <c r="D5643" s="357" t="s">
        <v>350</v>
      </c>
      <c r="E5643" s="353">
        <v>83.98</v>
      </c>
      <c r="F5643" s="77"/>
    </row>
    <row r="5644" spans="1:6" ht="13.5">
      <c r="A5644" s="353">
        <v>40675</v>
      </c>
      <c r="B5644" s="357" t="s">
        <v>4932</v>
      </c>
      <c r="C5644" s="357" t="s">
        <v>129</v>
      </c>
      <c r="D5644" s="357" t="s">
        <v>350</v>
      </c>
      <c r="E5644" s="353">
        <v>3.37</v>
      </c>
      <c r="F5644" s="77"/>
    </row>
    <row r="5645" spans="1:6" ht="13.5">
      <c r="A5645" s="353">
        <v>84093</v>
      </c>
      <c r="B5645" s="357" t="s">
        <v>4933</v>
      </c>
      <c r="C5645" s="357" t="s">
        <v>129</v>
      </c>
      <c r="D5645" s="357" t="s">
        <v>350</v>
      </c>
      <c r="E5645" s="353">
        <v>35.28</v>
      </c>
      <c r="F5645" s="77"/>
    </row>
    <row r="5646" spans="1:6" ht="13.5">
      <c r="A5646" s="353">
        <v>96112</v>
      </c>
      <c r="B5646" s="357" t="s">
        <v>4934</v>
      </c>
      <c r="C5646" s="357" t="s">
        <v>132</v>
      </c>
      <c r="D5646" s="357" t="s">
        <v>270</v>
      </c>
      <c r="E5646" s="353">
        <v>92.32</v>
      </c>
      <c r="F5646" s="77"/>
    </row>
    <row r="5647" spans="1:6" ht="13.5">
      <c r="A5647" s="353">
        <v>96117</v>
      </c>
      <c r="B5647" s="357" t="s">
        <v>4935</v>
      </c>
      <c r="C5647" s="357" t="s">
        <v>132</v>
      </c>
      <c r="D5647" s="357" t="s">
        <v>270</v>
      </c>
      <c r="E5647" s="353">
        <v>119.31</v>
      </c>
      <c r="F5647" s="77"/>
    </row>
    <row r="5648" spans="1:6" ht="13.5">
      <c r="A5648" s="353">
        <v>96122</v>
      </c>
      <c r="B5648" s="357" t="s">
        <v>4936</v>
      </c>
      <c r="C5648" s="357" t="s">
        <v>129</v>
      </c>
      <c r="D5648" s="357" t="s">
        <v>270</v>
      </c>
      <c r="E5648" s="353">
        <v>28.49</v>
      </c>
      <c r="F5648" s="77"/>
    </row>
    <row r="5649" spans="1:6" ht="13.5">
      <c r="A5649" s="353">
        <v>96109</v>
      </c>
      <c r="B5649" s="357" t="s">
        <v>4937</v>
      </c>
      <c r="C5649" s="357" t="s">
        <v>132</v>
      </c>
      <c r="D5649" s="357" t="s">
        <v>350</v>
      </c>
      <c r="E5649" s="353">
        <v>26.49</v>
      </c>
      <c r="F5649" s="77"/>
    </row>
    <row r="5650" spans="1:6" ht="13.5">
      <c r="A5650" s="353">
        <v>96110</v>
      </c>
      <c r="B5650" s="357" t="s">
        <v>4938</v>
      </c>
      <c r="C5650" s="357" t="s">
        <v>132</v>
      </c>
      <c r="D5650" s="357" t="s">
        <v>350</v>
      </c>
      <c r="E5650" s="353">
        <v>48.49</v>
      </c>
      <c r="F5650" s="77"/>
    </row>
    <row r="5651" spans="1:6" ht="13.5">
      <c r="A5651" s="353">
        <v>96113</v>
      </c>
      <c r="B5651" s="357" t="s">
        <v>4939</v>
      </c>
      <c r="C5651" s="357" t="s">
        <v>132</v>
      </c>
      <c r="D5651" s="357" t="s">
        <v>350</v>
      </c>
      <c r="E5651" s="353">
        <v>23.68</v>
      </c>
      <c r="F5651" s="77"/>
    </row>
    <row r="5652" spans="1:6" ht="13.5">
      <c r="A5652" s="353">
        <v>96114</v>
      </c>
      <c r="B5652" s="357" t="s">
        <v>4940</v>
      </c>
      <c r="C5652" s="357" t="s">
        <v>132</v>
      </c>
      <c r="D5652" s="357" t="s">
        <v>350</v>
      </c>
      <c r="E5652" s="353">
        <v>51.62</v>
      </c>
      <c r="F5652" s="77"/>
    </row>
    <row r="5653" spans="1:6" ht="13.5">
      <c r="A5653" s="353">
        <v>96120</v>
      </c>
      <c r="B5653" s="357" t="s">
        <v>4941</v>
      </c>
      <c r="C5653" s="357" t="s">
        <v>129</v>
      </c>
      <c r="D5653" s="357" t="s">
        <v>350</v>
      </c>
      <c r="E5653" s="353">
        <v>1.83</v>
      </c>
      <c r="F5653" s="77"/>
    </row>
    <row r="5654" spans="1:6" ht="13.5">
      <c r="A5654" s="353">
        <v>96123</v>
      </c>
      <c r="B5654" s="357" t="s">
        <v>4942</v>
      </c>
      <c r="C5654" s="357" t="s">
        <v>129</v>
      </c>
      <c r="D5654" s="357" t="s">
        <v>350</v>
      </c>
      <c r="E5654" s="353">
        <v>22.91</v>
      </c>
      <c r="F5654" s="77"/>
    </row>
    <row r="5655" spans="1:6" ht="13.5">
      <c r="A5655" s="353">
        <v>99054</v>
      </c>
      <c r="B5655" s="357" t="s">
        <v>6994</v>
      </c>
      <c r="C5655" s="357" t="s">
        <v>132</v>
      </c>
      <c r="D5655" s="357" t="s">
        <v>350</v>
      </c>
      <c r="E5655" s="353">
        <v>32.33</v>
      </c>
      <c r="F5655" s="77"/>
    </row>
    <row r="5656" spans="1:6" ht="13.5">
      <c r="A5656" s="353">
        <v>72200</v>
      </c>
      <c r="B5656" s="357" t="s">
        <v>4943</v>
      </c>
      <c r="C5656" s="357" t="s">
        <v>132</v>
      </c>
      <c r="D5656" s="357" t="s">
        <v>270</v>
      </c>
      <c r="E5656" s="353">
        <v>83.95</v>
      </c>
      <c r="F5656" s="77"/>
    </row>
    <row r="5657" spans="1:6" ht="13.5">
      <c r="A5657" s="353" t="s">
        <v>6995</v>
      </c>
      <c r="B5657" s="357" t="s">
        <v>4944</v>
      </c>
      <c r="C5657" s="357" t="s">
        <v>129</v>
      </c>
      <c r="D5657" s="357" t="s">
        <v>350</v>
      </c>
      <c r="E5657" s="353">
        <v>78.03</v>
      </c>
      <c r="F5657" s="77"/>
    </row>
    <row r="5658" spans="1:6" ht="13.5">
      <c r="A5658" s="353">
        <v>72201</v>
      </c>
      <c r="B5658" s="357" t="s">
        <v>4945</v>
      </c>
      <c r="C5658" s="357" t="s">
        <v>132</v>
      </c>
      <c r="D5658" s="357" t="s">
        <v>350</v>
      </c>
      <c r="E5658" s="353">
        <v>8.56</v>
      </c>
      <c r="F5658" s="77"/>
    </row>
    <row r="5659" spans="1:6" ht="13.5">
      <c r="A5659" s="353">
        <v>96111</v>
      </c>
      <c r="B5659" s="357" t="s">
        <v>4946</v>
      </c>
      <c r="C5659" s="357" t="s">
        <v>132</v>
      </c>
      <c r="D5659" s="357" t="s">
        <v>350</v>
      </c>
      <c r="E5659" s="353">
        <v>40.96</v>
      </c>
      <c r="F5659" s="77"/>
    </row>
    <row r="5660" spans="1:6" ht="13.5">
      <c r="A5660" s="353">
        <v>96116</v>
      </c>
      <c r="B5660" s="357" t="s">
        <v>4947</v>
      </c>
      <c r="C5660" s="357" t="s">
        <v>132</v>
      </c>
      <c r="D5660" s="357" t="s">
        <v>350</v>
      </c>
      <c r="E5660" s="353">
        <v>46.17</v>
      </c>
      <c r="F5660" s="77"/>
    </row>
    <row r="5661" spans="1:6" ht="13.5">
      <c r="A5661" s="353">
        <v>96121</v>
      </c>
      <c r="B5661" s="357" t="s">
        <v>4948</v>
      </c>
      <c r="C5661" s="357" t="s">
        <v>129</v>
      </c>
      <c r="D5661" s="357" t="s">
        <v>350</v>
      </c>
      <c r="E5661" s="353">
        <v>6.92</v>
      </c>
      <c r="F5661" s="77"/>
    </row>
    <row r="5662" spans="1:6" ht="13.5">
      <c r="A5662" s="353">
        <v>96485</v>
      </c>
      <c r="B5662" s="357" t="s">
        <v>4949</v>
      </c>
      <c r="C5662" s="357" t="s">
        <v>132</v>
      </c>
      <c r="D5662" s="357" t="s">
        <v>350</v>
      </c>
      <c r="E5662" s="353">
        <v>47.32</v>
      </c>
      <c r="F5662" s="77"/>
    </row>
    <row r="5663" spans="1:6" ht="13.5">
      <c r="A5663" s="353">
        <v>96486</v>
      </c>
      <c r="B5663" s="357" t="s">
        <v>4950</v>
      </c>
      <c r="C5663" s="357" t="s">
        <v>132</v>
      </c>
      <c r="D5663" s="357" t="s">
        <v>350</v>
      </c>
      <c r="E5663" s="353">
        <v>52.91</v>
      </c>
      <c r="F5663" s="77"/>
    </row>
    <row r="5664" spans="1:6" ht="13.5">
      <c r="A5664" s="353">
        <v>72198</v>
      </c>
      <c r="B5664" s="357" t="s">
        <v>4951</v>
      </c>
      <c r="C5664" s="357" t="s">
        <v>132</v>
      </c>
      <c r="D5664" s="357" t="s">
        <v>270</v>
      </c>
      <c r="E5664" s="353">
        <v>92.91</v>
      </c>
      <c r="F5664" s="77"/>
    </row>
    <row r="5665" spans="1:6" ht="13.5">
      <c r="A5665" s="353" t="s">
        <v>6996</v>
      </c>
      <c r="B5665" s="357" t="s">
        <v>4952</v>
      </c>
      <c r="C5665" s="357" t="s">
        <v>132</v>
      </c>
      <c r="D5665" s="357" t="s">
        <v>270</v>
      </c>
      <c r="E5665" s="353">
        <v>53.46</v>
      </c>
      <c r="F5665" s="77"/>
    </row>
    <row r="5666" spans="1:6" ht="13.5">
      <c r="A5666" s="353">
        <v>83730</v>
      </c>
      <c r="B5666" s="357" t="s">
        <v>4953</v>
      </c>
      <c r="C5666" s="357" t="s">
        <v>132</v>
      </c>
      <c r="D5666" s="357" t="s">
        <v>350</v>
      </c>
      <c r="E5666" s="353">
        <v>194.85</v>
      </c>
      <c r="F5666" s="77"/>
    </row>
    <row r="5667" spans="1:6" ht="13.5">
      <c r="A5667" s="353">
        <v>83736</v>
      </c>
      <c r="B5667" s="357" t="s">
        <v>55</v>
      </c>
      <c r="C5667" s="357" t="s">
        <v>132</v>
      </c>
      <c r="D5667" s="357" t="s">
        <v>350</v>
      </c>
      <c r="E5667" s="353">
        <v>177.42</v>
      </c>
      <c r="F5667" s="77"/>
    </row>
    <row r="5668" spans="1:6" ht="13.5">
      <c r="A5668" s="353">
        <v>91514</v>
      </c>
      <c r="B5668" s="357" t="s">
        <v>4954</v>
      </c>
      <c r="C5668" s="357" t="s">
        <v>132</v>
      </c>
      <c r="D5668" s="357" t="s">
        <v>350</v>
      </c>
      <c r="E5668" s="353">
        <v>4.18</v>
      </c>
      <c r="F5668" s="77"/>
    </row>
    <row r="5669" spans="1:6" ht="13.5">
      <c r="A5669" s="353">
        <v>91515</v>
      </c>
      <c r="B5669" s="357" t="s">
        <v>4955</v>
      </c>
      <c r="C5669" s="357" t="s">
        <v>132</v>
      </c>
      <c r="D5669" s="357" t="s">
        <v>350</v>
      </c>
      <c r="E5669" s="353">
        <v>5.53</v>
      </c>
      <c r="F5669" s="77"/>
    </row>
    <row r="5670" spans="1:6" ht="13.5">
      <c r="A5670" s="353">
        <v>91516</v>
      </c>
      <c r="B5670" s="357" t="s">
        <v>4956</v>
      </c>
      <c r="C5670" s="357" t="s">
        <v>132</v>
      </c>
      <c r="D5670" s="357" t="s">
        <v>350</v>
      </c>
      <c r="E5670" s="353">
        <v>8.07</v>
      </c>
      <c r="F5670" s="77"/>
    </row>
    <row r="5671" spans="1:6" ht="13.5">
      <c r="A5671" s="353">
        <v>91517</v>
      </c>
      <c r="B5671" s="357" t="s">
        <v>4957</v>
      </c>
      <c r="C5671" s="357" t="s">
        <v>132</v>
      </c>
      <c r="D5671" s="357" t="s">
        <v>350</v>
      </c>
      <c r="E5671" s="353">
        <v>8.99</v>
      </c>
      <c r="F5671" s="77"/>
    </row>
    <row r="5672" spans="1:6" ht="13.5">
      <c r="A5672" s="353">
        <v>91519</v>
      </c>
      <c r="B5672" s="357" t="s">
        <v>4958</v>
      </c>
      <c r="C5672" s="357" t="s">
        <v>132</v>
      </c>
      <c r="D5672" s="357" t="s">
        <v>350</v>
      </c>
      <c r="E5672" s="353">
        <v>10.32</v>
      </c>
      <c r="F5672" s="77"/>
    </row>
    <row r="5673" spans="1:6" ht="13.5">
      <c r="A5673" s="353">
        <v>91520</v>
      </c>
      <c r="B5673" s="357" t="s">
        <v>4959</v>
      </c>
      <c r="C5673" s="357" t="s">
        <v>132</v>
      </c>
      <c r="D5673" s="357" t="s">
        <v>350</v>
      </c>
      <c r="E5673" s="353">
        <v>1.52</v>
      </c>
      <c r="F5673" s="77"/>
    </row>
    <row r="5674" spans="1:6" ht="13.5">
      <c r="A5674" s="353">
        <v>91522</v>
      </c>
      <c r="B5674" s="357" t="s">
        <v>232</v>
      </c>
      <c r="C5674" s="357" t="s">
        <v>132</v>
      </c>
      <c r="D5674" s="357" t="s">
        <v>350</v>
      </c>
      <c r="E5674" s="353">
        <v>1.82</v>
      </c>
      <c r="F5674" s="77"/>
    </row>
    <row r="5675" spans="1:6" ht="13.5">
      <c r="A5675" s="353">
        <v>91525</v>
      </c>
      <c r="B5675" s="357" t="s">
        <v>4960</v>
      </c>
      <c r="C5675" s="357" t="s">
        <v>132</v>
      </c>
      <c r="D5675" s="357" t="s">
        <v>350</v>
      </c>
      <c r="E5675" s="353">
        <v>3.4</v>
      </c>
      <c r="F5675" s="77"/>
    </row>
    <row r="5676" spans="1:6" ht="13.5">
      <c r="A5676" s="353">
        <v>73548</v>
      </c>
      <c r="B5676" s="357" t="s">
        <v>4961</v>
      </c>
      <c r="C5676" s="357" t="s">
        <v>136</v>
      </c>
      <c r="D5676" s="357" t="s">
        <v>350</v>
      </c>
      <c r="E5676" s="353">
        <v>496.21</v>
      </c>
      <c r="F5676" s="77"/>
    </row>
    <row r="5677" spans="1:6" ht="13.5">
      <c r="A5677" s="353">
        <v>73549</v>
      </c>
      <c r="B5677" s="357" t="s">
        <v>4962</v>
      </c>
      <c r="C5677" s="357" t="s">
        <v>136</v>
      </c>
      <c r="D5677" s="357" t="s">
        <v>350</v>
      </c>
      <c r="E5677" s="353">
        <v>473.82</v>
      </c>
      <c r="F5677" s="77"/>
    </row>
    <row r="5678" spans="1:6" ht="13.5">
      <c r="A5678" s="353">
        <v>87280</v>
      </c>
      <c r="B5678" s="357" t="s">
        <v>4963</v>
      </c>
      <c r="C5678" s="357" t="s">
        <v>136</v>
      </c>
      <c r="D5678" s="357" t="s">
        <v>270</v>
      </c>
      <c r="E5678" s="353">
        <v>282.08999999999997</v>
      </c>
      <c r="F5678" s="77"/>
    </row>
    <row r="5679" spans="1:6" ht="13.5">
      <c r="A5679" s="353">
        <v>87281</v>
      </c>
      <c r="B5679" s="357" t="s">
        <v>4964</v>
      </c>
      <c r="C5679" s="357" t="s">
        <v>136</v>
      </c>
      <c r="D5679" s="357" t="s">
        <v>270</v>
      </c>
      <c r="E5679" s="353">
        <v>281.36</v>
      </c>
      <c r="F5679" s="77"/>
    </row>
    <row r="5680" spans="1:6" ht="13.5">
      <c r="A5680" s="353">
        <v>87283</v>
      </c>
      <c r="B5680" s="357" t="s">
        <v>4965</v>
      </c>
      <c r="C5680" s="357" t="s">
        <v>136</v>
      </c>
      <c r="D5680" s="357" t="s">
        <v>270</v>
      </c>
      <c r="E5680" s="353">
        <v>302.91000000000003</v>
      </c>
      <c r="F5680" s="77"/>
    </row>
    <row r="5681" spans="1:6" ht="13.5">
      <c r="A5681" s="353">
        <v>87284</v>
      </c>
      <c r="B5681" s="357" t="s">
        <v>4966</v>
      </c>
      <c r="C5681" s="357" t="s">
        <v>136</v>
      </c>
      <c r="D5681" s="357" t="s">
        <v>270</v>
      </c>
      <c r="E5681" s="353">
        <v>291.55</v>
      </c>
      <c r="F5681" s="77"/>
    </row>
    <row r="5682" spans="1:6" ht="13.5">
      <c r="A5682" s="353">
        <v>87286</v>
      </c>
      <c r="B5682" s="357" t="s">
        <v>4967</v>
      </c>
      <c r="C5682" s="357" t="s">
        <v>136</v>
      </c>
      <c r="D5682" s="357" t="s">
        <v>270</v>
      </c>
      <c r="E5682" s="353">
        <v>362.16</v>
      </c>
      <c r="F5682" s="77"/>
    </row>
    <row r="5683" spans="1:6" ht="13.5">
      <c r="A5683" s="353">
        <v>87287</v>
      </c>
      <c r="B5683" s="357" t="s">
        <v>4968</v>
      </c>
      <c r="C5683" s="357" t="s">
        <v>136</v>
      </c>
      <c r="D5683" s="357" t="s">
        <v>270</v>
      </c>
      <c r="E5683" s="353">
        <v>411.82</v>
      </c>
      <c r="F5683" s="77"/>
    </row>
    <row r="5684" spans="1:6" ht="13.5">
      <c r="A5684" s="353">
        <v>87289</v>
      </c>
      <c r="B5684" s="357" t="s">
        <v>4969</v>
      </c>
      <c r="C5684" s="357" t="s">
        <v>136</v>
      </c>
      <c r="D5684" s="357" t="s">
        <v>270</v>
      </c>
      <c r="E5684" s="353">
        <v>409.53</v>
      </c>
      <c r="F5684" s="77"/>
    </row>
    <row r="5685" spans="1:6" ht="13.5">
      <c r="A5685" s="353">
        <v>87290</v>
      </c>
      <c r="B5685" s="357" t="s">
        <v>4970</v>
      </c>
      <c r="C5685" s="357" t="s">
        <v>136</v>
      </c>
      <c r="D5685" s="357" t="s">
        <v>270</v>
      </c>
      <c r="E5685" s="353">
        <v>408.72</v>
      </c>
      <c r="F5685" s="77"/>
    </row>
    <row r="5686" spans="1:6" ht="13.5">
      <c r="A5686" s="353">
        <v>87292</v>
      </c>
      <c r="B5686" s="357" t="s">
        <v>195</v>
      </c>
      <c r="C5686" s="357" t="s">
        <v>136</v>
      </c>
      <c r="D5686" s="357" t="s">
        <v>270</v>
      </c>
      <c r="E5686" s="353">
        <v>440.17</v>
      </c>
      <c r="F5686" s="77"/>
    </row>
    <row r="5687" spans="1:6" ht="13.5">
      <c r="A5687" s="353">
        <v>87294</v>
      </c>
      <c r="B5687" s="357" t="s">
        <v>4971</v>
      </c>
      <c r="C5687" s="357" t="s">
        <v>136</v>
      </c>
      <c r="D5687" s="357" t="s">
        <v>270</v>
      </c>
      <c r="E5687" s="353">
        <v>415.47</v>
      </c>
      <c r="F5687" s="77"/>
    </row>
    <row r="5688" spans="1:6" ht="13.5">
      <c r="A5688" s="353">
        <v>87295</v>
      </c>
      <c r="B5688" s="357" t="s">
        <v>4972</v>
      </c>
      <c r="C5688" s="357" t="s">
        <v>136</v>
      </c>
      <c r="D5688" s="357" t="s">
        <v>270</v>
      </c>
      <c r="E5688" s="353">
        <v>427.64</v>
      </c>
      <c r="F5688" s="77"/>
    </row>
    <row r="5689" spans="1:6" ht="13.5">
      <c r="A5689" s="353">
        <v>87296</v>
      </c>
      <c r="B5689" s="357" t="s">
        <v>4973</v>
      </c>
      <c r="C5689" s="357" t="s">
        <v>136</v>
      </c>
      <c r="D5689" s="357" t="s">
        <v>270</v>
      </c>
      <c r="E5689" s="353">
        <v>417.6</v>
      </c>
      <c r="F5689" s="77"/>
    </row>
    <row r="5690" spans="1:6" ht="13.5">
      <c r="A5690" s="353">
        <v>87298</v>
      </c>
      <c r="B5690" s="357" t="s">
        <v>4974</v>
      </c>
      <c r="C5690" s="357" t="s">
        <v>136</v>
      </c>
      <c r="D5690" s="357" t="s">
        <v>270</v>
      </c>
      <c r="E5690" s="353">
        <v>435.53</v>
      </c>
      <c r="F5690" s="77"/>
    </row>
    <row r="5691" spans="1:6" ht="13.5">
      <c r="A5691" s="353">
        <v>87299</v>
      </c>
      <c r="B5691" s="357" t="s">
        <v>4975</v>
      </c>
      <c r="C5691" s="357" t="s">
        <v>136</v>
      </c>
      <c r="D5691" s="357" t="s">
        <v>270</v>
      </c>
      <c r="E5691" s="353">
        <v>427.34</v>
      </c>
      <c r="F5691" s="77"/>
    </row>
    <row r="5692" spans="1:6" ht="13.5">
      <c r="A5692" s="353">
        <v>87301</v>
      </c>
      <c r="B5692" s="357" t="s">
        <v>4976</v>
      </c>
      <c r="C5692" s="357" t="s">
        <v>136</v>
      </c>
      <c r="D5692" s="357" t="s">
        <v>270</v>
      </c>
      <c r="E5692" s="353">
        <v>387.17</v>
      </c>
      <c r="F5692" s="77"/>
    </row>
    <row r="5693" spans="1:6" ht="13.5">
      <c r="A5693" s="353">
        <v>87302</v>
      </c>
      <c r="B5693" s="357" t="s">
        <v>4977</v>
      </c>
      <c r="C5693" s="357" t="s">
        <v>136</v>
      </c>
      <c r="D5693" s="357" t="s">
        <v>270</v>
      </c>
      <c r="E5693" s="353">
        <v>380.77</v>
      </c>
      <c r="F5693" s="77"/>
    </row>
    <row r="5694" spans="1:6" ht="13.5">
      <c r="A5694" s="353">
        <v>87304</v>
      </c>
      <c r="B5694" s="357" t="s">
        <v>4978</v>
      </c>
      <c r="C5694" s="357" t="s">
        <v>136</v>
      </c>
      <c r="D5694" s="357" t="s">
        <v>270</v>
      </c>
      <c r="E5694" s="353">
        <v>357.55</v>
      </c>
      <c r="F5694" s="77"/>
    </row>
    <row r="5695" spans="1:6" ht="13.5">
      <c r="A5695" s="353">
        <v>87305</v>
      </c>
      <c r="B5695" s="357" t="s">
        <v>4979</v>
      </c>
      <c r="C5695" s="357" t="s">
        <v>136</v>
      </c>
      <c r="D5695" s="357" t="s">
        <v>270</v>
      </c>
      <c r="E5695" s="353">
        <v>351.42</v>
      </c>
      <c r="F5695" s="77"/>
    </row>
    <row r="5696" spans="1:6" ht="13.5">
      <c r="A5696" s="353">
        <v>87307</v>
      </c>
      <c r="B5696" s="357" t="s">
        <v>4980</v>
      </c>
      <c r="C5696" s="357" t="s">
        <v>136</v>
      </c>
      <c r="D5696" s="357" t="s">
        <v>270</v>
      </c>
      <c r="E5696" s="353">
        <v>333.12</v>
      </c>
      <c r="F5696" s="77"/>
    </row>
    <row r="5697" spans="1:6" ht="13.5">
      <c r="A5697" s="353">
        <v>87308</v>
      </c>
      <c r="B5697" s="357" t="s">
        <v>4981</v>
      </c>
      <c r="C5697" s="357" t="s">
        <v>136</v>
      </c>
      <c r="D5697" s="357" t="s">
        <v>270</v>
      </c>
      <c r="E5697" s="353">
        <v>327.61</v>
      </c>
      <c r="F5697" s="77"/>
    </row>
    <row r="5698" spans="1:6" ht="13.5">
      <c r="A5698" s="353">
        <v>87310</v>
      </c>
      <c r="B5698" s="357" t="s">
        <v>4982</v>
      </c>
      <c r="C5698" s="357" t="s">
        <v>136</v>
      </c>
      <c r="D5698" s="357" t="s">
        <v>270</v>
      </c>
      <c r="E5698" s="353">
        <v>261</v>
      </c>
      <c r="F5698" s="77"/>
    </row>
    <row r="5699" spans="1:6" ht="13.5">
      <c r="A5699" s="353">
        <v>87311</v>
      </c>
      <c r="B5699" s="357" t="s">
        <v>4983</v>
      </c>
      <c r="C5699" s="357" t="s">
        <v>136</v>
      </c>
      <c r="D5699" s="357" t="s">
        <v>270</v>
      </c>
      <c r="E5699" s="353">
        <v>257.52</v>
      </c>
      <c r="F5699" s="77"/>
    </row>
    <row r="5700" spans="1:6" ht="13.5">
      <c r="A5700" s="353">
        <v>87313</v>
      </c>
      <c r="B5700" s="357" t="s">
        <v>4984</v>
      </c>
      <c r="C5700" s="357" t="s">
        <v>136</v>
      </c>
      <c r="D5700" s="357" t="s">
        <v>270</v>
      </c>
      <c r="E5700" s="353">
        <v>320.08</v>
      </c>
      <c r="F5700" s="77"/>
    </row>
    <row r="5701" spans="1:6" ht="13.5">
      <c r="A5701" s="353">
        <v>87314</v>
      </c>
      <c r="B5701" s="357" t="s">
        <v>4985</v>
      </c>
      <c r="C5701" s="357" t="s">
        <v>136</v>
      </c>
      <c r="D5701" s="357" t="s">
        <v>270</v>
      </c>
      <c r="E5701" s="353">
        <v>317.57</v>
      </c>
      <c r="F5701" s="77"/>
    </row>
    <row r="5702" spans="1:6" ht="13.5">
      <c r="A5702" s="353">
        <v>87316</v>
      </c>
      <c r="B5702" s="357" t="s">
        <v>4986</v>
      </c>
      <c r="C5702" s="357" t="s">
        <v>136</v>
      </c>
      <c r="D5702" s="357" t="s">
        <v>270</v>
      </c>
      <c r="E5702" s="353">
        <v>287.83</v>
      </c>
      <c r="F5702" s="77"/>
    </row>
    <row r="5703" spans="1:6" ht="13.5">
      <c r="A5703" s="353">
        <v>87317</v>
      </c>
      <c r="B5703" s="357" t="s">
        <v>4987</v>
      </c>
      <c r="C5703" s="357" t="s">
        <v>136</v>
      </c>
      <c r="D5703" s="357" t="s">
        <v>270</v>
      </c>
      <c r="E5703" s="353">
        <v>282.14</v>
      </c>
      <c r="F5703" s="77"/>
    </row>
    <row r="5704" spans="1:6" ht="13.5">
      <c r="A5704" s="353">
        <v>87319</v>
      </c>
      <c r="B5704" s="357" t="s">
        <v>4988</v>
      </c>
      <c r="C5704" s="357" t="s">
        <v>136</v>
      </c>
      <c r="D5704" s="357" t="s">
        <v>270</v>
      </c>
      <c r="E5704" s="353">
        <v>1904.9</v>
      </c>
      <c r="F5704" s="77"/>
    </row>
    <row r="5705" spans="1:6" ht="13.5">
      <c r="A5705" s="353">
        <v>87320</v>
      </c>
      <c r="B5705" s="357" t="s">
        <v>4989</v>
      </c>
      <c r="C5705" s="357" t="s">
        <v>136</v>
      </c>
      <c r="D5705" s="357" t="s">
        <v>270</v>
      </c>
      <c r="E5705" s="353">
        <v>1909.07</v>
      </c>
      <c r="F5705" s="77"/>
    </row>
    <row r="5706" spans="1:6" ht="13.5">
      <c r="A5706" s="353">
        <v>87322</v>
      </c>
      <c r="B5706" s="357" t="s">
        <v>4990</v>
      </c>
      <c r="C5706" s="357" t="s">
        <v>136</v>
      </c>
      <c r="D5706" s="357" t="s">
        <v>270</v>
      </c>
      <c r="E5706" s="353">
        <v>1966.92</v>
      </c>
      <c r="F5706" s="77"/>
    </row>
    <row r="5707" spans="1:6" ht="13.5">
      <c r="A5707" s="353">
        <v>87323</v>
      </c>
      <c r="B5707" s="357" t="s">
        <v>4991</v>
      </c>
      <c r="C5707" s="357" t="s">
        <v>136</v>
      </c>
      <c r="D5707" s="357" t="s">
        <v>270</v>
      </c>
      <c r="E5707" s="353">
        <v>1958.13</v>
      </c>
      <c r="F5707" s="77"/>
    </row>
    <row r="5708" spans="1:6" ht="13.5">
      <c r="A5708" s="353">
        <v>87325</v>
      </c>
      <c r="B5708" s="357" t="s">
        <v>4992</v>
      </c>
      <c r="C5708" s="357" t="s">
        <v>136</v>
      </c>
      <c r="D5708" s="357" t="s">
        <v>270</v>
      </c>
      <c r="E5708" s="353">
        <v>1927.93</v>
      </c>
      <c r="F5708" s="77"/>
    </row>
    <row r="5709" spans="1:6" ht="13.5">
      <c r="A5709" s="353">
        <v>87326</v>
      </c>
      <c r="B5709" s="357" t="s">
        <v>4993</v>
      </c>
      <c r="C5709" s="357" t="s">
        <v>136</v>
      </c>
      <c r="D5709" s="357" t="s">
        <v>270</v>
      </c>
      <c r="E5709" s="353">
        <v>1926.28</v>
      </c>
      <c r="F5709" s="77"/>
    </row>
    <row r="5710" spans="1:6" ht="13.5">
      <c r="A5710" s="353">
        <v>87327</v>
      </c>
      <c r="B5710" s="357" t="s">
        <v>4994</v>
      </c>
      <c r="C5710" s="357" t="s">
        <v>136</v>
      </c>
      <c r="D5710" s="357" t="s">
        <v>270</v>
      </c>
      <c r="E5710" s="353">
        <v>294.52999999999997</v>
      </c>
      <c r="F5710" s="77"/>
    </row>
    <row r="5711" spans="1:6" ht="13.5">
      <c r="A5711" s="353">
        <v>87328</v>
      </c>
      <c r="B5711" s="357" t="s">
        <v>4995</v>
      </c>
      <c r="C5711" s="357" t="s">
        <v>136</v>
      </c>
      <c r="D5711" s="357" t="s">
        <v>270</v>
      </c>
      <c r="E5711" s="353">
        <v>269.81</v>
      </c>
      <c r="F5711" s="77"/>
    </row>
    <row r="5712" spans="1:6" ht="13.5">
      <c r="A5712" s="353">
        <v>87329</v>
      </c>
      <c r="B5712" s="357" t="s">
        <v>4996</v>
      </c>
      <c r="C5712" s="357" t="s">
        <v>136</v>
      </c>
      <c r="D5712" s="357" t="s">
        <v>270</v>
      </c>
      <c r="E5712" s="353">
        <v>316.31</v>
      </c>
      <c r="F5712" s="77"/>
    </row>
    <row r="5713" spans="1:6" ht="13.5">
      <c r="A5713" s="353">
        <v>87330</v>
      </c>
      <c r="B5713" s="357" t="s">
        <v>4997</v>
      </c>
      <c r="C5713" s="357" t="s">
        <v>136</v>
      </c>
      <c r="D5713" s="357" t="s">
        <v>270</v>
      </c>
      <c r="E5713" s="353">
        <v>289.39999999999998</v>
      </c>
      <c r="F5713" s="77"/>
    </row>
    <row r="5714" spans="1:6" ht="13.5">
      <c r="A5714" s="353">
        <v>87331</v>
      </c>
      <c r="B5714" s="357" t="s">
        <v>4998</v>
      </c>
      <c r="C5714" s="357" t="s">
        <v>136</v>
      </c>
      <c r="D5714" s="357" t="s">
        <v>270</v>
      </c>
      <c r="E5714" s="353">
        <v>422.41</v>
      </c>
      <c r="F5714" s="77"/>
    </row>
    <row r="5715" spans="1:6" ht="13.5">
      <c r="A5715" s="353">
        <v>87332</v>
      </c>
      <c r="B5715" s="357" t="s">
        <v>4999</v>
      </c>
      <c r="C5715" s="357" t="s">
        <v>136</v>
      </c>
      <c r="D5715" s="357" t="s">
        <v>270</v>
      </c>
      <c r="E5715" s="353">
        <v>395.99</v>
      </c>
      <c r="F5715" s="77"/>
    </row>
    <row r="5716" spans="1:6" ht="13.5">
      <c r="A5716" s="353">
        <v>87333</v>
      </c>
      <c r="B5716" s="357" t="s">
        <v>5000</v>
      </c>
      <c r="C5716" s="357" t="s">
        <v>136</v>
      </c>
      <c r="D5716" s="357" t="s">
        <v>270</v>
      </c>
      <c r="E5716" s="353">
        <v>410.34</v>
      </c>
      <c r="F5716" s="77"/>
    </row>
    <row r="5717" spans="1:6" ht="13.5">
      <c r="A5717" s="353">
        <v>87334</v>
      </c>
      <c r="B5717" s="357" t="s">
        <v>5001</v>
      </c>
      <c r="C5717" s="357" t="s">
        <v>136</v>
      </c>
      <c r="D5717" s="357" t="s">
        <v>270</v>
      </c>
      <c r="E5717" s="353">
        <v>391.6</v>
      </c>
      <c r="F5717" s="77"/>
    </row>
    <row r="5718" spans="1:6" ht="13.5">
      <c r="A5718" s="353">
        <v>87335</v>
      </c>
      <c r="B5718" s="357" t="s">
        <v>5002</v>
      </c>
      <c r="C5718" s="357" t="s">
        <v>136</v>
      </c>
      <c r="D5718" s="357" t="s">
        <v>270</v>
      </c>
      <c r="E5718" s="353">
        <v>432.6</v>
      </c>
      <c r="F5718" s="77"/>
    </row>
    <row r="5719" spans="1:6" ht="13.5">
      <c r="A5719" s="353">
        <v>87336</v>
      </c>
      <c r="B5719" s="357" t="s">
        <v>5003</v>
      </c>
      <c r="C5719" s="357" t="s">
        <v>136</v>
      </c>
      <c r="D5719" s="357" t="s">
        <v>270</v>
      </c>
      <c r="E5719" s="353">
        <v>419.82</v>
      </c>
      <c r="F5719" s="77"/>
    </row>
    <row r="5720" spans="1:6" ht="13.5">
      <c r="A5720" s="353">
        <v>87337</v>
      </c>
      <c r="B5720" s="357" t="s">
        <v>5004</v>
      </c>
      <c r="C5720" s="357" t="s">
        <v>136</v>
      </c>
      <c r="D5720" s="357" t="s">
        <v>270</v>
      </c>
      <c r="E5720" s="353">
        <v>408.93</v>
      </c>
      <c r="F5720" s="77"/>
    </row>
    <row r="5721" spans="1:6" ht="13.5">
      <c r="A5721" s="353">
        <v>87338</v>
      </c>
      <c r="B5721" s="357" t="s">
        <v>5005</v>
      </c>
      <c r="C5721" s="357" t="s">
        <v>136</v>
      </c>
      <c r="D5721" s="357" t="s">
        <v>270</v>
      </c>
      <c r="E5721" s="353">
        <v>409.94</v>
      </c>
      <c r="F5721" s="77"/>
    </row>
    <row r="5722" spans="1:6" ht="13.5">
      <c r="A5722" s="353">
        <v>87339</v>
      </c>
      <c r="B5722" s="357" t="s">
        <v>5006</v>
      </c>
      <c r="C5722" s="357" t="s">
        <v>136</v>
      </c>
      <c r="D5722" s="357" t="s">
        <v>270</v>
      </c>
      <c r="E5722" s="353">
        <v>486.57</v>
      </c>
      <c r="F5722" s="77"/>
    </row>
    <row r="5723" spans="1:6" ht="13.5">
      <c r="A5723" s="353">
        <v>87340</v>
      </c>
      <c r="B5723" s="357" t="s">
        <v>5007</v>
      </c>
      <c r="C5723" s="357" t="s">
        <v>136</v>
      </c>
      <c r="D5723" s="357" t="s">
        <v>270</v>
      </c>
      <c r="E5723" s="353">
        <v>425.23</v>
      </c>
      <c r="F5723" s="77"/>
    </row>
    <row r="5724" spans="1:6" ht="13.5">
      <c r="A5724" s="353">
        <v>87341</v>
      </c>
      <c r="B5724" s="357" t="s">
        <v>5008</v>
      </c>
      <c r="C5724" s="357" t="s">
        <v>136</v>
      </c>
      <c r="D5724" s="357" t="s">
        <v>270</v>
      </c>
      <c r="E5724" s="353">
        <v>414.79</v>
      </c>
      <c r="F5724" s="77"/>
    </row>
    <row r="5725" spans="1:6" ht="13.5">
      <c r="A5725" s="353">
        <v>87342</v>
      </c>
      <c r="B5725" s="357" t="s">
        <v>5009</v>
      </c>
      <c r="C5725" s="357" t="s">
        <v>136</v>
      </c>
      <c r="D5725" s="357" t="s">
        <v>270</v>
      </c>
      <c r="E5725" s="353">
        <v>423.14</v>
      </c>
      <c r="F5725" s="77"/>
    </row>
    <row r="5726" spans="1:6" ht="13.5">
      <c r="A5726" s="353">
        <v>87343</v>
      </c>
      <c r="B5726" s="357" t="s">
        <v>5010</v>
      </c>
      <c r="C5726" s="357" t="s">
        <v>136</v>
      </c>
      <c r="D5726" s="357" t="s">
        <v>270</v>
      </c>
      <c r="E5726" s="353">
        <v>383.49</v>
      </c>
      <c r="F5726" s="77"/>
    </row>
    <row r="5727" spans="1:6" ht="13.5">
      <c r="A5727" s="353">
        <v>87344</v>
      </c>
      <c r="B5727" s="357" t="s">
        <v>5011</v>
      </c>
      <c r="C5727" s="357" t="s">
        <v>136</v>
      </c>
      <c r="D5727" s="357" t="s">
        <v>270</v>
      </c>
      <c r="E5727" s="353">
        <v>368.54</v>
      </c>
      <c r="F5727" s="77"/>
    </row>
    <row r="5728" spans="1:6" ht="13.5">
      <c r="A5728" s="353">
        <v>87345</v>
      </c>
      <c r="B5728" s="357" t="s">
        <v>5012</v>
      </c>
      <c r="C5728" s="357" t="s">
        <v>136</v>
      </c>
      <c r="D5728" s="357" t="s">
        <v>270</v>
      </c>
      <c r="E5728" s="353">
        <v>374.79</v>
      </c>
      <c r="F5728" s="77"/>
    </row>
    <row r="5729" spans="1:6" ht="13.5">
      <c r="A5729" s="353">
        <v>87346</v>
      </c>
      <c r="B5729" s="357" t="s">
        <v>5013</v>
      </c>
      <c r="C5729" s="357" t="s">
        <v>136</v>
      </c>
      <c r="D5729" s="357" t="s">
        <v>270</v>
      </c>
      <c r="E5729" s="353">
        <v>347.95</v>
      </c>
      <c r="F5729" s="77"/>
    </row>
    <row r="5730" spans="1:6" ht="13.5">
      <c r="A5730" s="353">
        <v>87347</v>
      </c>
      <c r="B5730" s="357" t="s">
        <v>5014</v>
      </c>
      <c r="C5730" s="357" t="s">
        <v>136</v>
      </c>
      <c r="D5730" s="357" t="s">
        <v>270</v>
      </c>
      <c r="E5730" s="353">
        <v>340.16</v>
      </c>
      <c r="F5730" s="77"/>
    </row>
    <row r="5731" spans="1:6" ht="13.5">
      <c r="A5731" s="353">
        <v>87348</v>
      </c>
      <c r="B5731" s="357" t="s">
        <v>5015</v>
      </c>
      <c r="C5731" s="357" t="s">
        <v>136</v>
      </c>
      <c r="D5731" s="357" t="s">
        <v>270</v>
      </c>
      <c r="E5731" s="353">
        <v>348.96</v>
      </c>
      <c r="F5731" s="77"/>
    </row>
    <row r="5732" spans="1:6" ht="13.5">
      <c r="A5732" s="353">
        <v>87349</v>
      </c>
      <c r="B5732" s="357" t="s">
        <v>5016</v>
      </c>
      <c r="C5732" s="357" t="s">
        <v>136</v>
      </c>
      <c r="D5732" s="357" t="s">
        <v>270</v>
      </c>
      <c r="E5732" s="353">
        <v>315.52</v>
      </c>
      <c r="F5732" s="77"/>
    </row>
    <row r="5733" spans="1:6" ht="13.5">
      <c r="A5733" s="353">
        <v>87350</v>
      </c>
      <c r="B5733" s="357" t="s">
        <v>5017</v>
      </c>
      <c r="C5733" s="357" t="s">
        <v>136</v>
      </c>
      <c r="D5733" s="357" t="s">
        <v>270</v>
      </c>
      <c r="E5733" s="353">
        <v>281.45</v>
      </c>
      <c r="F5733" s="77"/>
    </row>
    <row r="5734" spans="1:6" ht="13.5">
      <c r="A5734" s="353">
        <v>87351</v>
      </c>
      <c r="B5734" s="357" t="s">
        <v>5018</v>
      </c>
      <c r="C5734" s="357" t="s">
        <v>136</v>
      </c>
      <c r="D5734" s="357" t="s">
        <v>270</v>
      </c>
      <c r="E5734" s="353">
        <v>256.36</v>
      </c>
      <c r="F5734" s="77"/>
    </row>
    <row r="5735" spans="1:6" ht="13.5">
      <c r="A5735" s="353">
        <v>87352</v>
      </c>
      <c r="B5735" s="357" t="s">
        <v>5019</v>
      </c>
      <c r="C5735" s="357" t="s">
        <v>136</v>
      </c>
      <c r="D5735" s="357" t="s">
        <v>270</v>
      </c>
      <c r="E5735" s="353">
        <v>358.31</v>
      </c>
      <c r="F5735" s="77"/>
    </row>
    <row r="5736" spans="1:6" ht="13.5">
      <c r="A5736" s="353">
        <v>87353</v>
      </c>
      <c r="B5736" s="357" t="s">
        <v>5020</v>
      </c>
      <c r="C5736" s="357" t="s">
        <v>136</v>
      </c>
      <c r="D5736" s="357" t="s">
        <v>270</v>
      </c>
      <c r="E5736" s="353">
        <v>322.41000000000003</v>
      </c>
      <c r="F5736" s="77"/>
    </row>
    <row r="5737" spans="1:6" ht="13.5">
      <c r="A5737" s="353">
        <v>87354</v>
      </c>
      <c r="B5737" s="357" t="s">
        <v>5021</v>
      </c>
      <c r="C5737" s="357" t="s">
        <v>136</v>
      </c>
      <c r="D5737" s="357" t="s">
        <v>270</v>
      </c>
      <c r="E5737" s="353">
        <v>306.91000000000003</v>
      </c>
      <c r="F5737" s="77"/>
    </row>
    <row r="5738" spans="1:6" ht="13.5">
      <c r="A5738" s="353">
        <v>87355</v>
      </c>
      <c r="B5738" s="357" t="s">
        <v>5022</v>
      </c>
      <c r="C5738" s="357" t="s">
        <v>136</v>
      </c>
      <c r="D5738" s="357" t="s">
        <v>270</v>
      </c>
      <c r="E5738" s="353">
        <v>309.69</v>
      </c>
      <c r="F5738" s="77"/>
    </row>
    <row r="5739" spans="1:6" ht="13.5">
      <c r="A5739" s="353">
        <v>87356</v>
      </c>
      <c r="B5739" s="357" t="s">
        <v>5023</v>
      </c>
      <c r="C5739" s="357" t="s">
        <v>136</v>
      </c>
      <c r="D5739" s="357" t="s">
        <v>270</v>
      </c>
      <c r="E5739" s="353">
        <v>280.67</v>
      </c>
      <c r="F5739" s="77"/>
    </row>
    <row r="5740" spans="1:6" ht="13.5">
      <c r="A5740" s="353">
        <v>87357</v>
      </c>
      <c r="B5740" s="357" t="s">
        <v>5024</v>
      </c>
      <c r="C5740" s="357" t="s">
        <v>136</v>
      </c>
      <c r="D5740" s="357" t="s">
        <v>270</v>
      </c>
      <c r="E5740" s="353">
        <v>274.92</v>
      </c>
      <c r="F5740" s="77"/>
    </row>
    <row r="5741" spans="1:6" ht="13.5">
      <c r="A5741" s="353">
        <v>87358</v>
      </c>
      <c r="B5741" s="357" t="s">
        <v>5025</v>
      </c>
      <c r="C5741" s="357" t="s">
        <v>136</v>
      </c>
      <c r="D5741" s="357" t="s">
        <v>270</v>
      </c>
      <c r="E5741" s="353">
        <v>1876.43</v>
      </c>
      <c r="F5741" s="77"/>
    </row>
    <row r="5742" spans="1:6" ht="13.5">
      <c r="A5742" s="353">
        <v>87359</v>
      </c>
      <c r="B5742" s="357" t="s">
        <v>5026</v>
      </c>
      <c r="C5742" s="357" t="s">
        <v>136</v>
      </c>
      <c r="D5742" s="357" t="s">
        <v>270</v>
      </c>
      <c r="E5742" s="353">
        <v>1866.91</v>
      </c>
      <c r="F5742" s="77"/>
    </row>
    <row r="5743" spans="1:6" ht="13.5">
      <c r="A5743" s="353">
        <v>87360</v>
      </c>
      <c r="B5743" s="357" t="s">
        <v>5027</v>
      </c>
      <c r="C5743" s="357" t="s">
        <v>136</v>
      </c>
      <c r="D5743" s="357" t="s">
        <v>270</v>
      </c>
      <c r="E5743" s="353">
        <v>1943.76</v>
      </c>
      <c r="F5743" s="77"/>
    </row>
    <row r="5744" spans="1:6" ht="13.5">
      <c r="A5744" s="353">
        <v>87361</v>
      </c>
      <c r="B5744" s="357" t="s">
        <v>5028</v>
      </c>
      <c r="C5744" s="357" t="s">
        <v>136</v>
      </c>
      <c r="D5744" s="357" t="s">
        <v>270</v>
      </c>
      <c r="E5744" s="353">
        <v>1926.45</v>
      </c>
      <c r="F5744" s="77"/>
    </row>
    <row r="5745" spans="1:6" ht="13.5">
      <c r="A5745" s="353">
        <v>87362</v>
      </c>
      <c r="B5745" s="357" t="s">
        <v>5029</v>
      </c>
      <c r="C5745" s="357" t="s">
        <v>136</v>
      </c>
      <c r="D5745" s="357" t="s">
        <v>270</v>
      </c>
      <c r="E5745" s="353">
        <v>1924.76</v>
      </c>
      <c r="F5745" s="77"/>
    </row>
    <row r="5746" spans="1:6" ht="13.5">
      <c r="A5746" s="353">
        <v>87363</v>
      </c>
      <c r="B5746" s="357" t="s">
        <v>5030</v>
      </c>
      <c r="C5746" s="357" t="s">
        <v>136</v>
      </c>
      <c r="D5746" s="357" t="s">
        <v>270</v>
      </c>
      <c r="E5746" s="353">
        <v>1913.09</v>
      </c>
      <c r="F5746" s="77"/>
    </row>
    <row r="5747" spans="1:6" ht="13.5">
      <c r="A5747" s="353">
        <v>87364</v>
      </c>
      <c r="B5747" s="357" t="s">
        <v>5031</v>
      </c>
      <c r="C5747" s="357" t="s">
        <v>136</v>
      </c>
      <c r="D5747" s="357" t="s">
        <v>270</v>
      </c>
      <c r="E5747" s="353">
        <v>1888.05</v>
      </c>
      <c r="F5747" s="77"/>
    </row>
    <row r="5748" spans="1:6" ht="13.5">
      <c r="A5748" s="353">
        <v>87365</v>
      </c>
      <c r="B5748" s="357" t="s">
        <v>5032</v>
      </c>
      <c r="C5748" s="357" t="s">
        <v>136</v>
      </c>
      <c r="D5748" s="357" t="s">
        <v>350</v>
      </c>
      <c r="E5748" s="353">
        <v>359.85</v>
      </c>
      <c r="F5748" s="77"/>
    </row>
    <row r="5749" spans="1:6" ht="13.5">
      <c r="A5749" s="353">
        <v>87366</v>
      </c>
      <c r="B5749" s="357" t="s">
        <v>5033</v>
      </c>
      <c r="C5749" s="357" t="s">
        <v>136</v>
      </c>
      <c r="D5749" s="357" t="s">
        <v>350</v>
      </c>
      <c r="E5749" s="353">
        <v>375.47</v>
      </c>
      <c r="F5749" s="77"/>
    </row>
    <row r="5750" spans="1:6" ht="13.5">
      <c r="A5750" s="353">
        <v>87367</v>
      </c>
      <c r="B5750" s="357" t="s">
        <v>5034</v>
      </c>
      <c r="C5750" s="357" t="s">
        <v>136</v>
      </c>
      <c r="D5750" s="357" t="s">
        <v>350</v>
      </c>
      <c r="E5750" s="353">
        <v>485.31</v>
      </c>
      <c r="F5750" s="77"/>
    </row>
    <row r="5751" spans="1:6" ht="13.5">
      <c r="A5751" s="353">
        <v>87368</v>
      </c>
      <c r="B5751" s="357" t="s">
        <v>5035</v>
      </c>
      <c r="C5751" s="357" t="s">
        <v>136</v>
      </c>
      <c r="D5751" s="357" t="s">
        <v>350</v>
      </c>
      <c r="E5751" s="353">
        <v>489.52</v>
      </c>
      <c r="F5751" s="77"/>
    </row>
    <row r="5752" spans="1:6" ht="13.5">
      <c r="A5752" s="353">
        <v>87369</v>
      </c>
      <c r="B5752" s="357" t="s">
        <v>5036</v>
      </c>
      <c r="C5752" s="357" t="s">
        <v>136</v>
      </c>
      <c r="D5752" s="357" t="s">
        <v>350</v>
      </c>
      <c r="E5752" s="353">
        <v>515.83000000000004</v>
      </c>
      <c r="F5752" s="77"/>
    </row>
    <row r="5753" spans="1:6" ht="13.5">
      <c r="A5753" s="353">
        <v>87370</v>
      </c>
      <c r="B5753" s="357" t="s">
        <v>5037</v>
      </c>
      <c r="C5753" s="357" t="s">
        <v>136</v>
      </c>
      <c r="D5753" s="357" t="s">
        <v>350</v>
      </c>
      <c r="E5753" s="353">
        <v>492.74</v>
      </c>
      <c r="F5753" s="77"/>
    </row>
    <row r="5754" spans="1:6" ht="13.5">
      <c r="A5754" s="353">
        <v>87371</v>
      </c>
      <c r="B5754" s="357" t="s">
        <v>5038</v>
      </c>
      <c r="C5754" s="357" t="s">
        <v>136</v>
      </c>
      <c r="D5754" s="357" t="s">
        <v>350</v>
      </c>
      <c r="E5754" s="353">
        <v>497.05</v>
      </c>
      <c r="F5754" s="77"/>
    </row>
    <row r="5755" spans="1:6" ht="13.5">
      <c r="A5755" s="353">
        <v>87372</v>
      </c>
      <c r="B5755" s="357" t="s">
        <v>5039</v>
      </c>
      <c r="C5755" s="357" t="s">
        <v>136</v>
      </c>
      <c r="D5755" s="357" t="s">
        <v>350</v>
      </c>
      <c r="E5755" s="353">
        <v>511.26</v>
      </c>
      <c r="F5755" s="77"/>
    </row>
    <row r="5756" spans="1:6" ht="13.5">
      <c r="A5756" s="353">
        <v>87373</v>
      </c>
      <c r="B5756" s="357" t="s">
        <v>5040</v>
      </c>
      <c r="C5756" s="357" t="s">
        <v>136</v>
      </c>
      <c r="D5756" s="357" t="s">
        <v>350</v>
      </c>
      <c r="E5756" s="353">
        <v>464.6</v>
      </c>
      <c r="F5756" s="77"/>
    </row>
    <row r="5757" spans="1:6" ht="13.5">
      <c r="A5757" s="353">
        <v>87374</v>
      </c>
      <c r="B5757" s="357" t="s">
        <v>5041</v>
      </c>
      <c r="C5757" s="357" t="s">
        <v>136</v>
      </c>
      <c r="D5757" s="357" t="s">
        <v>350</v>
      </c>
      <c r="E5757" s="353">
        <v>433.29</v>
      </c>
      <c r="F5757" s="77"/>
    </row>
    <row r="5758" spans="1:6" ht="13.5">
      <c r="A5758" s="353">
        <v>87375</v>
      </c>
      <c r="B5758" s="357" t="s">
        <v>5042</v>
      </c>
      <c r="C5758" s="357" t="s">
        <v>136</v>
      </c>
      <c r="D5758" s="357" t="s">
        <v>350</v>
      </c>
      <c r="E5758" s="353">
        <v>407.35</v>
      </c>
      <c r="F5758" s="77"/>
    </row>
    <row r="5759" spans="1:6" ht="13.5">
      <c r="A5759" s="353">
        <v>87376</v>
      </c>
      <c r="B5759" s="357" t="s">
        <v>5043</v>
      </c>
      <c r="C5759" s="357" t="s">
        <v>136</v>
      </c>
      <c r="D5759" s="357" t="s">
        <v>350</v>
      </c>
      <c r="E5759" s="353">
        <v>344.52</v>
      </c>
      <c r="F5759" s="77"/>
    </row>
    <row r="5760" spans="1:6" ht="13.5">
      <c r="A5760" s="353">
        <v>87377</v>
      </c>
      <c r="B5760" s="357" t="s">
        <v>5044</v>
      </c>
      <c r="C5760" s="357" t="s">
        <v>136</v>
      </c>
      <c r="D5760" s="357" t="s">
        <v>350</v>
      </c>
      <c r="E5760" s="353">
        <v>401.84</v>
      </c>
      <c r="F5760" s="77"/>
    </row>
    <row r="5761" spans="1:6" ht="13.5">
      <c r="A5761" s="353">
        <v>87378</v>
      </c>
      <c r="B5761" s="357" t="s">
        <v>5045</v>
      </c>
      <c r="C5761" s="357" t="s">
        <v>136</v>
      </c>
      <c r="D5761" s="357" t="s">
        <v>350</v>
      </c>
      <c r="E5761" s="353">
        <v>367.43</v>
      </c>
      <c r="F5761" s="77"/>
    </row>
    <row r="5762" spans="1:6" ht="13.5">
      <c r="A5762" s="353">
        <v>87379</v>
      </c>
      <c r="B5762" s="357" t="s">
        <v>5046</v>
      </c>
      <c r="C5762" s="357" t="s">
        <v>136</v>
      </c>
      <c r="D5762" s="357" t="s">
        <v>350</v>
      </c>
      <c r="E5762" s="353">
        <v>1972.47</v>
      </c>
      <c r="F5762" s="77"/>
    </row>
    <row r="5763" spans="1:6" ht="13.5">
      <c r="A5763" s="353">
        <v>87380</v>
      </c>
      <c r="B5763" s="357" t="s">
        <v>5047</v>
      </c>
      <c r="C5763" s="357" t="s">
        <v>136</v>
      </c>
      <c r="D5763" s="357" t="s">
        <v>350</v>
      </c>
      <c r="E5763" s="353">
        <v>2029.32</v>
      </c>
      <c r="F5763" s="77"/>
    </row>
    <row r="5764" spans="1:6" ht="13.5">
      <c r="A5764" s="353">
        <v>87381</v>
      </c>
      <c r="B5764" s="357" t="s">
        <v>5048</v>
      </c>
      <c r="C5764" s="357" t="s">
        <v>136</v>
      </c>
      <c r="D5764" s="357" t="s">
        <v>350</v>
      </c>
      <c r="E5764" s="353">
        <v>1995.91</v>
      </c>
      <c r="F5764" s="77"/>
    </row>
    <row r="5765" spans="1:6" ht="13.5">
      <c r="A5765" s="353">
        <v>87382</v>
      </c>
      <c r="B5765" s="357" t="s">
        <v>5049</v>
      </c>
      <c r="C5765" s="357" t="s">
        <v>136</v>
      </c>
      <c r="D5765" s="357" t="s">
        <v>270</v>
      </c>
      <c r="E5765" s="353">
        <v>893.83</v>
      </c>
      <c r="F5765" s="77"/>
    </row>
    <row r="5766" spans="1:6" ht="13.5">
      <c r="A5766" s="353">
        <v>87383</v>
      </c>
      <c r="B5766" s="357" t="s">
        <v>5050</v>
      </c>
      <c r="C5766" s="357" t="s">
        <v>136</v>
      </c>
      <c r="D5766" s="357" t="s">
        <v>270</v>
      </c>
      <c r="E5766" s="353">
        <v>891.37</v>
      </c>
      <c r="F5766" s="77"/>
    </row>
    <row r="5767" spans="1:6" ht="13.5">
      <c r="A5767" s="353">
        <v>87384</v>
      </c>
      <c r="B5767" s="357" t="s">
        <v>5051</v>
      </c>
      <c r="C5767" s="357" t="s">
        <v>136</v>
      </c>
      <c r="D5767" s="357" t="s">
        <v>270</v>
      </c>
      <c r="E5767" s="353">
        <v>888.08</v>
      </c>
      <c r="F5767" s="77"/>
    </row>
    <row r="5768" spans="1:6" ht="13.5">
      <c r="A5768" s="353">
        <v>87385</v>
      </c>
      <c r="B5768" s="357" t="s">
        <v>5052</v>
      </c>
      <c r="C5768" s="357" t="s">
        <v>136</v>
      </c>
      <c r="D5768" s="357" t="s">
        <v>270</v>
      </c>
      <c r="E5768" s="353">
        <v>1268.9100000000001</v>
      </c>
      <c r="F5768" s="77"/>
    </row>
    <row r="5769" spans="1:6" ht="13.5">
      <c r="A5769" s="353">
        <v>87386</v>
      </c>
      <c r="B5769" s="357" t="s">
        <v>5053</v>
      </c>
      <c r="C5769" s="357" t="s">
        <v>136</v>
      </c>
      <c r="D5769" s="357" t="s">
        <v>270</v>
      </c>
      <c r="E5769" s="353">
        <v>1266.74</v>
      </c>
      <c r="F5769" s="77"/>
    </row>
    <row r="5770" spans="1:6" ht="13.5">
      <c r="A5770" s="353">
        <v>87387</v>
      </c>
      <c r="B5770" s="357" t="s">
        <v>5054</v>
      </c>
      <c r="C5770" s="357" t="s">
        <v>136</v>
      </c>
      <c r="D5770" s="357" t="s">
        <v>270</v>
      </c>
      <c r="E5770" s="353">
        <v>1266.46</v>
      </c>
      <c r="F5770" s="77"/>
    </row>
    <row r="5771" spans="1:6" ht="13.5">
      <c r="A5771" s="353">
        <v>87388</v>
      </c>
      <c r="B5771" s="357" t="s">
        <v>5055</v>
      </c>
      <c r="C5771" s="357" t="s">
        <v>136</v>
      </c>
      <c r="D5771" s="357" t="s">
        <v>270</v>
      </c>
      <c r="E5771" s="353">
        <v>2991.81</v>
      </c>
      <c r="F5771" s="77"/>
    </row>
    <row r="5772" spans="1:6" ht="13.5">
      <c r="A5772" s="353">
        <v>87389</v>
      </c>
      <c r="B5772" s="357" t="s">
        <v>5056</v>
      </c>
      <c r="C5772" s="357" t="s">
        <v>136</v>
      </c>
      <c r="D5772" s="357" t="s">
        <v>270</v>
      </c>
      <c r="E5772" s="353">
        <v>3006.65</v>
      </c>
      <c r="F5772" s="77"/>
    </row>
    <row r="5773" spans="1:6" ht="13.5">
      <c r="A5773" s="353">
        <v>87390</v>
      </c>
      <c r="B5773" s="357" t="s">
        <v>5057</v>
      </c>
      <c r="C5773" s="357" t="s">
        <v>136</v>
      </c>
      <c r="D5773" s="357" t="s">
        <v>270</v>
      </c>
      <c r="E5773" s="353">
        <v>3016.2</v>
      </c>
      <c r="F5773" s="77"/>
    </row>
    <row r="5774" spans="1:6" ht="13.5">
      <c r="A5774" s="353">
        <v>87391</v>
      </c>
      <c r="B5774" s="357" t="s">
        <v>5058</v>
      </c>
      <c r="C5774" s="357" t="s">
        <v>136</v>
      </c>
      <c r="D5774" s="357" t="s">
        <v>270</v>
      </c>
      <c r="E5774" s="353">
        <v>4344.45</v>
      </c>
      <c r="F5774" s="77"/>
    </row>
    <row r="5775" spans="1:6" ht="13.5">
      <c r="A5775" s="353">
        <v>87393</v>
      </c>
      <c r="B5775" s="357" t="s">
        <v>5059</v>
      </c>
      <c r="C5775" s="357" t="s">
        <v>136</v>
      </c>
      <c r="D5775" s="357" t="s">
        <v>270</v>
      </c>
      <c r="E5775" s="353">
        <v>4398.0200000000004</v>
      </c>
      <c r="F5775" s="77"/>
    </row>
    <row r="5776" spans="1:6" ht="13.5">
      <c r="A5776" s="353">
        <v>87394</v>
      </c>
      <c r="B5776" s="357" t="s">
        <v>5060</v>
      </c>
      <c r="C5776" s="357" t="s">
        <v>136</v>
      </c>
      <c r="D5776" s="357" t="s">
        <v>270</v>
      </c>
      <c r="E5776" s="353">
        <v>4421.42</v>
      </c>
      <c r="F5776" s="77"/>
    </row>
    <row r="5777" spans="1:6" ht="13.5">
      <c r="A5777" s="353">
        <v>87395</v>
      </c>
      <c r="B5777" s="357" t="s">
        <v>5061</v>
      </c>
      <c r="C5777" s="357" t="s">
        <v>136</v>
      </c>
      <c r="D5777" s="357" t="s">
        <v>270</v>
      </c>
      <c r="E5777" s="353">
        <v>3394.98</v>
      </c>
      <c r="F5777" s="77"/>
    </row>
    <row r="5778" spans="1:6" ht="13.5">
      <c r="A5778" s="353">
        <v>87396</v>
      </c>
      <c r="B5778" s="357" t="s">
        <v>5062</v>
      </c>
      <c r="C5778" s="357" t="s">
        <v>136</v>
      </c>
      <c r="D5778" s="357" t="s">
        <v>270</v>
      </c>
      <c r="E5778" s="353">
        <v>3435.07</v>
      </c>
      <c r="F5778" s="77"/>
    </row>
    <row r="5779" spans="1:6" ht="13.5">
      <c r="A5779" s="353">
        <v>87397</v>
      </c>
      <c r="B5779" s="357" t="s">
        <v>5063</v>
      </c>
      <c r="C5779" s="357" t="s">
        <v>136</v>
      </c>
      <c r="D5779" s="357" t="s">
        <v>270</v>
      </c>
      <c r="E5779" s="353">
        <v>3449.2</v>
      </c>
      <c r="F5779" s="77"/>
    </row>
    <row r="5780" spans="1:6" ht="13.5">
      <c r="A5780" s="353">
        <v>87398</v>
      </c>
      <c r="B5780" s="357" t="s">
        <v>5064</v>
      </c>
      <c r="C5780" s="357" t="s">
        <v>136</v>
      </c>
      <c r="D5780" s="357" t="s">
        <v>350</v>
      </c>
      <c r="E5780" s="353">
        <v>1023.72</v>
      </c>
      <c r="F5780" s="77"/>
    </row>
    <row r="5781" spans="1:6" ht="13.5">
      <c r="A5781" s="353">
        <v>87399</v>
      </c>
      <c r="B5781" s="357" t="s">
        <v>5065</v>
      </c>
      <c r="C5781" s="357" t="s">
        <v>136</v>
      </c>
      <c r="D5781" s="357" t="s">
        <v>350</v>
      </c>
      <c r="E5781" s="353">
        <v>1412.38</v>
      </c>
      <c r="F5781" s="77"/>
    </row>
    <row r="5782" spans="1:6" ht="13.5">
      <c r="A5782" s="353">
        <v>87401</v>
      </c>
      <c r="B5782" s="357" t="s">
        <v>5066</v>
      </c>
      <c r="C5782" s="357" t="s">
        <v>136</v>
      </c>
      <c r="D5782" s="357" t="s">
        <v>350</v>
      </c>
      <c r="E5782" s="353">
        <v>4557.62</v>
      </c>
      <c r="F5782" s="77"/>
    </row>
    <row r="5783" spans="1:6" ht="13.5">
      <c r="A5783" s="353">
        <v>87402</v>
      </c>
      <c r="B5783" s="357" t="s">
        <v>5067</v>
      </c>
      <c r="C5783" s="357" t="s">
        <v>136</v>
      </c>
      <c r="D5783" s="357" t="s">
        <v>350</v>
      </c>
      <c r="E5783" s="353">
        <v>3600.02</v>
      </c>
      <c r="F5783" s="77"/>
    </row>
    <row r="5784" spans="1:6" ht="13.5">
      <c r="A5784" s="353">
        <v>87404</v>
      </c>
      <c r="B5784" s="357" t="s">
        <v>5068</v>
      </c>
      <c r="C5784" s="357" t="s">
        <v>136</v>
      </c>
      <c r="D5784" s="357" t="s">
        <v>270</v>
      </c>
      <c r="E5784" s="353">
        <v>3094.17</v>
      </c>
      <c r="F5784" s="77"/>
    </row>
    <row r="5785" spans="1:6" ht="13.5">
      <c r="A5785" s="353">
        <v>87405</v>
      </c>
      <c r="B5785" s="357" t="s">
        <v>5069</v>
      </c>
      <c r="C5785" s="357" t="s">
        <v>136</v>
      </c>
      <c r="D5785" s="357" t="s">
        <v>270</v>
      </c>
      <c r="E5785" s="353">
        <v>3102.05</v>
      </c>
      <c r="F5785" s="77"/>
    </row>
    <row r="5786" spans="1:6" ht="13.5">
      <c r="A5786" s="353">
        <v>87407</v>
      </c>
      <c r="B5786" s="357" t="s">
        <v>5070</v>
      </c>
      <c r="C5786" s="357" t="s">
        <v>136</v>
      </c>
      <c r="D5786" s="357" t="s">
        <v>270</v>
      </c>
      <c r="E5786" s="353">
        <v>907.12</v>
      </c>
      <c r="F5786" s="77"/>
    </row>
    <row r="5787" spans="1:6" ht="13.5">
      <c r="A5787" s="353">
        <v>87408</v>
      </c>
      <c r="B5787" s="357" t="s">
        <v>5071</v>
      </c>
      <c r="C5787" s="357" t="s">
        <v>136</v>
      </c>
      <c r="D5787" s="357" t="s">
        <v>270</v>
      </c>
      <c r="E5787" s="353">
        <v>899.01</v>
      </c>
      <c r="F5787" s="77"/>
    </row>
    <row r="5788" spans="1:6" ht="13.5">
      <c r="A5788" s="353">
        <v>87410</v>
      </c>
      <c r="B5788" s="357" t="s">
        <v>5072</v>
      </c>
      <c r="C5788" s="357" t="s">
        <v>136</v>
      </c>
      <c r="D5788" s="357" t="s">
        <v>270</v>
      </c>
      <c r="E5788" s="353">
        <v>546.72</v>
      </c>
      <c r="F5788" s="77"/>
    </row>
    <row r="5789" spans="1:6" ht="13.5">
      <c r="A5789" s="353">
        <v>88626</v>
      </c>
      <c r="B5789" s="357" t="s">
        <v>5073</v>
      </c>
      <c r="C5789" s="357" t="s">
        <v>136</v>
      </c>
      <c r="D5789" s="357" t="s">
        <v>270</v>
      </c>
      <c r="E5789" s="353">
        <v>365.56</v>
      </c>
      <c r="F5789" s="77"/>
    </row>
    <row r="5790" spans="1:6" ht="13.5">
      <c r="A5790" s="353">
        <v>88627</v>
      </c>
      <c r="B5790" s="357" t="s">
        <v>170</v>
      </c>
      <c r="C5790" s="357" t="s">
        <v>136</v>
      </c>
      <c r="D5790" s="357" t="s">
        <v>350</v>
      </c>
      <c r="E5790" s="353">
        <v>427.7</v>
      </c>
      <c r="F5790" s="77"/>
    </row>
    <row r="5791" spans="1:6" ht="13.5">
      <c r="A5791" s="353">
        <v>88628</v>
      </c>
      <c r="B5791" s="357" t="s">
        <v>5074</v>
      </c>
      <c r="C5791" s="357" t="s">
        <v>136</v>
      </c>
      <c r="D5791" s="357" t="s">
        <v>270</v>
      </c>
      <c r="E5791" s="353">
        <v>340.5</v>
      </c>
      <c r="F5791" s="77"/>
    </row>
    <row r="5792" spans="1:6" ht="13.5">
      <c r="A5792" s="353">
        <v>88629</v>
      </c>
      <c r="B5792" s="357" t="s">
        <v>5075</v>
      </c>
      <c r="C5792" s="357" t="s">
        <v>136</v>
      </c>
      <c r="D5792" s="357" t="s">
        <v>350</v>
      </c>
      <c r="E5792" s="353">
        <v>405.49</v>
      </c>
      <c r="F5792" s="77"/>
    </row>
    <row r="5793" spans="1:6" ht="13.5">
      <c r="A5793" s="353">
        <v>88630</v>
      </c>
      <c r="B5793" s="357" t="s">
        <v>5076</v>
      </c>
      <c r="C5793" s="357" t="s">
        <v>136</v>
      </c>
      <c r="D5793" s="357" t="s">
        <v>270</v>
      </c>
      <c r="E5793" s="353">
        <v>302.01</v>
      </c>
      <c r="F5793" s="77"/>
    </row>
    <row r="5794" spans="1:6" ht="13.5">
      <c r="A5794" s="353">
        <v>88631</v>
      </c>
      <c r="B5794" s="357" t="s">
        <v>212</v>
      </c>
      <c r="C5794" s="357" t="s">
        <v>136</v>
      </c>
      <c r="D5794" s="357" t="s">
        <v>350</v>
      </c>
      <c r="E5794" s="353">
        <v>369.02</v>
      </c>
      <c r="F5794" s="77"/>
    </row>
    <row r="5795" spans="1:6" ht="13.5">
      <c r="A5795" s="353">
        <v>88715</v>
      </c>
      <c r="B5795" s="357" t="s">
        <v>5077</v>
      </c>
      <c r="C5795" s="357" t="s">
        <v>136</v>
      </c>
      <c r="D5795" s="357" t="s">
        <v>270</v>
      </c>
      <c r="E5795" s="353">
        <v>415.05</v>
      </c>
      <c r="F5795" s="77"/>
    </row>
    <row r="5796" spans="1:6" ht="13.5">
      <c r="A5796" s="353">
        <v>95563</v>
      </c>
      <c r="B5796" s="357" t="s">
        <v>5078</v>
      </c>
      <c r="C5796" s="357" t="s">
        <v>136</v>
      </c>
      <c r="D5796" s="357" t="s">
        <v>270</v>
      </c>
      <c r="E5796" s="353">
        <v>528.59</v>
      </c>
      <c r="F5796" s="77"/>
    </row>
    <row r="5797" spans="1:6" ht="13.5">
      <c r="A5797" s="353">
        <v>96920</v>
      </c>
      <c r="B5797" s="357" t="s">
        <v>5079</v>
      </c>
      <c r="C5797" s="357" t="s">
        <v>136</v>
      </c>
      <c r="D5797" s="357" t="s">
        <v>270</v>
      </c>
      <c r="E5797" s="353">
        <v>431.22</v>
      </c>
      <c r="F5797" s="77"/>
    </row>
    <row r="5798" spans="1:6" ht="13.5">
      <c r="A5798" s="353">
        <v>88036</v>
      </c>
      <c r="B5798" s="357" t="s">
        <v>5080</v>
      </c>
      <c r="C5798" s="357" t="s">
        <v>136</v>
      </c>
      <c r="D5798" s="357" t="s">
        <v>350</v>
      </c>
      <c r="E5798" s="353">
        <v>22.03</v>
      </c>
      <c r="F5798" s="77"/>
    </row>
    <row r="5799" spans="1:6" ht="13.5">
      <c r="A5799" s="353">
        <v>88037</v>
      </c>
      <c r="B5799" s="357" t="s">
        <v>5081</v>
      </c>
      <c r="C5799" s="357" t="s">
        <v>136</v>
      </c>
      <c r="D5799" s="357" t="s">
        <v>350</v>
      </c>
      <c r="E5799" s="353">
        <v>30.86</v>
      </c>
      <c r="F5799" s="77"/>
    </row>
    <row r="5800" spans="1:6" ht="13.5">
      <c r="A5800" s="353">
        <v>88038</v>
      </c>
      <c r="B5800" s="357" t="s">
        <v>5082</v>
      </c>
      <c r="C5800" s="357" t="s">
        <v>136</v>
      </c>
      <c r="D5800" s="357" t="s">
        <v>350</v>
      </c>
      <c r="E5800" s="353">
        <v>41.9</v>
      </c>
      <c r="F5800" s="77"/>
    </row>
    <row r="5801" spans="1:6" ht="13.5">
      <c r="A5801" s="353">
        <v>88039</v>
      </c>
      <c r="B5801" s="357" t="s">
        <v>5083</v>
      </c>
      <c r="C5801" s="357" t="s">
        <v>136</v>
      </c>
      <c r="D5801" s="357" t="s">
        <v>350</v>
      </c>
      <c r="E5801" s="353">
        <v>52.94</v>
      </c>
      <c r="F5801" s="77"/>
    </row>
    <row r="5802" spans="1:6" ht="13.5">
      <c r="A5802" s="353">
        <v>88040</v>
      </c>
      <c r="B5802" s="357" t="s">
        <v>5084</v>
      </c>
      <c r="C5802" s="357" t="s">
        <v>136</v>
      </c>
      <c r="D5802" s="357" t="s">
        <v>270</v>
      </c>
      <c r="E5802" s="353">
        <v>7.94</v>
      </c>
      <c r="F5802" s="77"/>
    </row>
    <row r="5803" spans="1:6" ht="13.5">
      <c r="A5803" s="353">
        <v>88041</v>
      </c>
      <c r="B5803" s="357" t="s">
        <v>5085</v>
      </c>
      <c r="C5803" s="357" t="s">
        <v>136</v>
      </c>
      <c r="D5803" s="357" t="s">
        <v>270</v>
      </c>
      <c r="E5803" s="353">
        <v>12.3</v>
      </c>
      <c r="F5803" s="77"/>
    </row>
    <row r="5804" spans="1:6" ht="13.5">
      <c r="A5804" s="353">
        <v>88042</v>
      </c>
      <c r="B5804" s="357" t="s">
        <v>5086</v>
      </c>
      <c r="C5804" s="357" t="s">
        <v>136</v>
      </c>
      <c r="D5804" s="357" t="s">
        <v>270</v>
      </c>
      <c r="E5804" s="353">
        <v>17.760000000000002</v>
      </c>
      <c r="F5804" s="77"/>
    </row>
    <row r="5805" spans="1:6" ht="13.5">
      <c r="A5805" s="353">
        <v>88043</v>
      </c>
      <c r="B5805" s="357" t="s">
        <v>5087</v>
      </c>
      <c r="C5805" s="357" t="s">
        <v>136</v>
      </c>
      <c r="D5805" s="357" t="s">
        <v>270</v>
      </c>
      <c r="E5805" s="353">
        <v>23.22</v>
      </c>
      <c r="F5805" s="77"/>
    </row>
    <row r="5806" spans="1:6" ht="13.5">
      <c r="A5806" s="353">
        <v>88044</v>
      </c>
      <c r="B5806" s="357" t="s">
        <v>5088</v>
      </c>
      <c r="C5806" s="357" t="s">
        <v>130</v>
      </c>
      <c r="D5806" s="357" t="s">
        <v>350</v>
      </c>
      <c r="E5806" s="353">
        <v>0.45</v>
      </c>
      <c r="F5806" s="77"/>
    </row>
    <row r="5807" spans="1:6" ht="13.5">
      <c r="A5807" s="353">
        <v>88045</v>
      </c>
      <c r="B5807" s="357" t="s">
        <v>5089</v>
      </c>
      <c r="C5807" s="357" t="s">
        <v>130</v>
      </c>
      <c r="D5807" s="357" t="s">
        <v>350</v>
      </c>
      <c r="E5807" s="353">
        <v>0.22</v>
      </c>
      <c r="F5807" s="77"/>
    </row>
    <row r="5808" spans="1:6" ht="13.5">
      <c r="A5808" s="353">
        <v>88046</v>
      </c>
      <c r="B5808" s="357" t="s">
        <v>5090</v>
      </c>
      <c r="C5808" s="357" t="s">
        <v>130</v>
      </c>
      <c r="D5808" s="357" t="s">
        <v>350</v>
      </c>
      <c r="E5808" s="353">
        <v>0.2</v>
      </c>
      <c r="F5808" s="77"/>
    </row>
    <row r="5809" spans="1:6" ht="13.5">
      <c r="A5809" s="353">
        <v>88047</v>
      </c>
      <c r="B5809" s="357" t="s">
        <v>5091</v>
      </c>
      <c r="C5809" s="357" t="s">
        <v>130</v>
      </c>
      <c r="D5809" s="357" t="s">
        <v>350</v>
      </c>
      <c r="E5809" s="353">
        <v>7.0000000000000007E-2</v>
      </c>
      <c r="F5809" s="77"/>
    </row>
    <row r="5810" spans="1:6" ht="13.5">
      <c r="A5810" s="353">
        <v>88048</v>
      </c>
      <c r="B5810" s="357" t="s">
        <v>5092</v>
      </c>
      <c r="C5810" s="357" t="s">
        <v>130</v>
      </c>
      <c r="D5810" s="357" t="s">
        <v>350</v>
      </c>
      <c r="E5810" s="353">
        <v>0.26</v>
      </c>
      <c r="F5810" s="77"/>
    </row>
    <row r="5811" spans="1:6" ht="13.5">
      <c r="A5811" s="353">
        <v>88049</v>
      </c>
      <c r="B5811" s="357" t="s">
        <v>5093</v>
      </c>
      <c r="C5811" s="357" t="s">
        <v>130</v>
      </c>
      <c r="D5811" s="357" t="s">
        <v>350</v>
      </c>
      <c r="E5811" s="353">
        <v>0.09</v>
      </c>
      <c r="F5811" s="77"/>
    </row>
    <row r="5812" spans="1:6" ht="13.5">
      <c r="A5812" s="353">
        <v>88050</v>
      </c>
      <c r="B5812" s="357" t="s">
        <v>5094</v>
      </c>
      <c r="C5812" s="357" t="s">
        <v>130</v>
      </c>
      <c r="D5812" s="357" t="s">
        <v>350</v>
      </c>
      <c r="E5812" s="353">
        <v>0.34</v>
      </c>
      <c r="F5812" s="77"/>
    </row>
    <row r="5813" spans="1:6" ht="13.5">
      <c r="A5813" s="353">
        <v>88051</v>
      </c>
      <c r="B5813" s="357" t="s">
        <v>5095</v>
      </c>
      <c r="C5813" s="357" t="s">
        <v>130</v>
      </c>
      <c r="D5813" s="357" t="s">
        <v>350</v>
      </c>
      <c r="E5813" s="353">
        <v>0.1</v>
      </c>
      <c r="F5813" s="77"/>
    </row>
    <row r="5814" spans="1:6" ht="13.5">
      <c r="A5814" s="353">
        <v>88052</v>
      </c>
      <c r="B5814" s="357" t="s">
        <v>5096</v>
      </c>
      <c r="C5814" s="357" t="s">
        <v>130</v>
      </c>
      <c r="D5814" s="357" t="s">
        <v>350</v>
      </c>
      <c r="E5814" s="353">
        <v>0.42</v>
      </c>
      <c r="F5814" s="77"/>
    </row>
    <row r="5815" spans="1:6" ht="13.5">
      <c r="A5815" s="353">
        <v>88053</v>
      </c>
      <c r="B5815" s="357" t="s">
        <v>5097</v>
      </c>
      <c r="C5815" s="357" t="s">
        <v>130</v>
      </c>
      <c r="D5815" s="357" t="s">
        <v>350</v>
      </c>
      <c r="E5815" s="353">
        <v>0.12</v>
      </c>
      <c r="F5815" s="77"/>
    </row>
    <row r="5816" spans="1:6" ht="13.5">
      <c r="A5816" s="353">
        <v>88054</v>
      </c>
      <c r="B5816" s="357" t="s">
        <v>5098</v>
      </c>
      <c r="C5816" s="357" t="s">
        <v>130</v>
      </c>
      <c r="D5816" s="357" t="s">
        <v>350</v>
      </c>
      <c r="E5816" s="353">
        <v>0.08</v>
      </c>
      <c r="F5816" s="77"/>
    </row>
    <row r="5817" spans="1:6" ht="13.5">
      <c r="A5817" s="353">
        <v>88055</v>
      </c>
      <c r="B5817" s="357" t="s">
        <v>5099</v>
      </c>
      <c r="C5817" s="357" t="s">
        <v>130</v>
      </c>
      <c r="D5817" s="357" t="s">
        <v>350</v>
      </c>
      <c r="E5817" s="353">
        <v>0.02</v>
      </c>
      <c r="F5817" s="77"/>
    </row>
    <row r="5818" spans="1:6" ht="13.5">
      <c r="A5818" s="353">
        <v>88056</v>
      </c>
      <c r="B5818" s="357" t="s">
        <v>5100</v>
      </c>
      <c r="C5818" s="357" t="s">
        <v>130</v>
      </c>
      <c r="D5818" s="357" t="s">
        <v>350</v>
      </c>
      <c r="E5818" s="353">
        <v>0.13</v>
      </c>
      <c r="F5818" s="77"/>
    </row>
    <row r="5819" spans="1:6" ht="13.5">
      <c r="A5819" s="353">
        <v>88057</v>
      </c>
      <c r="B5819" s="357" t="s">
        <v>5101</v>
      </c>
      <c r="C5819" s="357" t="s">
        <v>130</v>
      </c>
      <c r="D5819" s="357" t="s">
        <v>350</v>
      </c>
      <c r="E5819" s="353">
        <v>0.03</v>
      </c>
      <c r="F5819" s="77"/>
    </row>
    <row r="5820" spans="1:6" ht="13.5">
      <c r="A5820" s="353">
        <v>88058</v>
      </c>
      <c r="B5820" s="357" t="s">
        <v>5102</v>
      </c>
      <c r="C5820" s="357" t="s">
        <v>130</v>
      </c>
      <c r="D5820" s="357" t="s">
        <v>350</v>
      </c>
      <c r="E5820" s="353">
        <v>0.19</v>
      </c>
      <c r="F5820" s="77"/>
    </row>
    <row r="5821" spans="1:6" ht="13.5">
      <c r="A5821" s="353">
        <v>88059</v>
      </c>
      <c r="B5821" s="357" t="s">
        <v>5103</v>
      </c>
      <c r="C5821" s="357" t="s">
        <v>130</v>
      </c>
      <c r="D5821" s="357" t="s">
        <v>350</v>
      </c>
      <c r="E5821" s="353">
        <v>0.04</v>
      </c>
      <c r="F5821" s="77"/>
    </row>
    <row r="5822" spans="1:6" ht="13.5">
      <c r="A5822" s="353">
        <v>88060</v>
      </c>
      <c r="B5822" s="357" t="s">
        <v>5104</v>
      </c>
      <c r="C5822" s="357" t="s">
        <v>130</v>
      </c>
      <c r="D5822" s="357" t="s">
        <v>350</v>
      </c>
      <c r="E5822" s="353">
        <v>0.26</v>
      </c>
      <c r="F5822" s="77"/>
    </row>
    <row r="5823" spans="1:6" ht="13.5">
      <c r="A5823" s="353">
        <v>88061</v>
      </c>
      <c r="B5823" s="357" t="s">
        <v>5105</v>
      </c>
      <c r="C5823" s="357" t="s">
        <v>130</v>
      </c>
      <c r="D5823" s="357" t="s">
        <v>350</v>
      </c>
      <c r="E5823" s="353">
        <v>0.06</v>
      </c>
      <c r="F5823" s="77"/>
    </row>
    <row r="5824" spans="1:6" ht="13.5">
      <c r="A5824" s="353">
        <v>88074</v>
      </c>
      <c r="B5824" s="357" t="s">
        <v>5106</v>
      </c>
      <c r="C5824" s="357" t="s">
        <v>132</v>
      </c>
      <c r="D5824" s="357" t="s">
        <v>350</v>
      </c>
      <c r="E5824" s="353">
        <v>0.65</v>
      </c>
      <c r="F5824" s="77"/>
    </row>
    <row r="5825" spans="1:6" ht="13.5">
      <c r="A5825" s="353">
        <v>88075</v>
      </c>
      <c r="B5825" s="357" t="s">
        <v>5107</v>
      </c>
      <c r="C5825" s="357" t="s">
        <v>132</v>
      </c>
      <c r="D5825" s="357" t="s">
        <v>350</v>
      </c>
      <c r="E5825" s="353">
        <v>0.44</v>
      </c>
      <c r="F5825" s="77"/>
    </row>
    <row r="5826" spans="1:6" ht="13.5">
      <c r="A5826" s="353">
        <v>88076</v>
      </c>
      <c r="B5826" s="357" t="s">
        <v>5108</v>
      </c>
      <c r="C5826" s="357" t="s">
        <v>132</v>
      </c>
      <c r="D5826" s="357" t="s">
        <v>350</v>
      </c>
      <c r="E5826" s="353">
        <v>0.51</v>
      </c>
      <c r="F5826" s="77"/>
    </row>
    <row r="5827" spans="1:6" ht="13.5">
      <c r="A5827" s="353">
        <v>88077</v>
      </c>
      <c r="B5827" s="357" t="s">
        <v>5109</v>
      </c>
      <c r="C5827" s="357" t="s">
        <v>132</v>
      </c>
      <c r="D5827" s="357" t="s">
        <v>350</v>
      </c>
      <c r="E5827" s="353">
        <v>0.59</v>
      </c>
      <c r="F5827" s="77"/>
    </row>
    <row r="5828" spans="1:6" ht="13.5">
      <c r="A5828" s="353">
        <v>88078</v>
      </c>
      <c r="B5828" s="357" t="s">
        <v>5110</v>
      </c>
      <c r="C5828" s="357" t="s">
        <v>132</v>
      </c>
      <c r="D5828" s="357" t="s">
        <v>350</v>
      </c>
      <c r="E5828" s="353">
        <v>0.67</v>
      </c>
      <c r="F5828" s="77"/>
    </row>
    <row r="5829" spans="1:6" ht="13.5">
      <c r="A5829" s="353">
        <v>88079</v>
      </c>
      <c r="B5829" s="357" t="s">
        <v>5111</v>
      </c>
      <c r="C5829" s="357" t="s">
        <v>132</v>
      </c>
      <c r="D5829" s="357" t="s">
        <v>350</v>
      </c>
      <c r="E5829" s="353">
        <v>0.11</v>
      </c>
      <c r="F5829" s="77"/>
    </row>
    <row r="5830" spans="1:6" ht="13.5">
      <c r="A5830" s="353">
        <v>88080</v>
      </c>
      <c r="B5830" s="357" t="s">
        <v>5112</v>
      </c>
      <c r="C5830" s="357" t="s">
        <v>132</v>
      </c>
      <c r="D5830" s="357" t="s">
        <v>350</v>
      </c>
      <c r="E5830" s="353">
        <v>0.19</v>
      </c>
      <c r="F5830" s="77"/>
    </row>
    <row r="5831" spans="1:6" ht="13.5">
      <c r="A5831" s="353">
        <v>88081</v>
      </c>
      <c r="B5831" s="357" t="s">
        <v>5113</v>
      </c>
      <c r="C5831" s="357" t="s">
        <v>132</v>
      </c>
      <c r="D5831" s="357" t="s">
        <v>350</v>
      </c>
      <c r="E5831" s="353">
        <v>0.28000000000000003</v>
      </c>
      <c r="F5831" s="77"/>
    </row>
    <row r="5832" spans="1:6" ht="13.5">
      <c r="A5832" s="353">
        <v>88082</v>
      </c>
      <c r="B5832" s="357" t="s">
        <v>5114</v>
      </c>
      <c r="C5832" s="357" t="s">
        <v>132</v>
      </c>
      <c r="D5832" s="357" t="s">
        <v>350</v>
      </c>
      <c r="E5832" s="353">
        <v>0.38</v>
      </c>
      <c r="F5832" s="77"/>
    </row>
    <row r="5833" spans="1:6" ht="13.5">
      <c r="A5833" s="353">
        <v>88083</v>
      </c>
      <c r="B5833" s="357" t="s">
        <v>5115</v>
      </c>
      <c r="C5833" s="357" t="s">
        <v>132</v>
      </c>
      <c r="D5833" s="357" t="s">
        <v>270</v>
      </c>
      <c r="E5833" s="353">
        <v>0.06</v>
      </c>
      <c r="F5833" s="77"/>
    </row>
    <row r="5834" spans="1:6" ht="13.5">
      <c r="A5834" s="353">
        <v>88084</v>
      </c>
      <c r="B5834" s="357" t="s">
        <v>5116</v>
      </c>
      <c r="C5834" s="357" t="s">
        <v>132</v>
      </c>
      <c r="D5834" s="357" t="s">
        <v>270</v>
      </c>
      <c r="E5834" s="353">
        <v>0.1</v>
      </c>
      <c r="F5834" s="77"/>
    </row>
    <row r="5835" spans="1:6" ht="13.5">
      <c r="A5835" s="353">
        <v>88085</v>
      </c>
      <c r="B5835" s="357" t="s">
        <v>5117</v>
      </c>
      <c r="C5835" s="357" t="s">
        <v>132</v>
      </c>
      <c r="D5835" s="357" t="s">
        <v>270</v>
      </c>
      <c r="E5835" s="353">
        <v>0.15</v>
      </c>
      <c r="F5835" s="77"/>
    </row>
    <row r="5836" spans="1:6" ht="13.5">
      <c r="A5836" s="353">
        <v>88086</v>
      </c>
      <c r="B5836" s="357" t="s">
        <v>5118</v>
      </c>
      <c r="C5836" s="357" t="s">
        <v>132</v>
      </c>
      <c r="D5836" s="357" t="s">
        <v>270</v>
      </c>
      <c r="E5836" s="353">
        <v>0.21</v>
      </c>
      <c r="F5836" s="77"/>
    </row>
    <row r="5837" spans="1:6" ht="13.5">
      <c r="A5837" s="353">
        <v>88087</v>
      </c>
      <c r="B5837" s="357" t="s">
        <v>5119</v>
      </c>
      <c r="C5837" s="357" t="s">
        <v>133</v>
      </c>
      <c r="D5837" s="357" t="s">
        <v>350</v>
      </c>
      <c r="E5837" s="353">
        <v>0.05</v>
      </c>
      <c r="F5837" s="77"/>
    </row>
    <row r="5838" spans="1:6" ht="13.5">
      <c r="A5838" s="353">
        <v>88099</v>
      </c>
      <c r="B5838" s="357" t="s">
        <v>5120</v>
      </c>
      <c r="C5838" s="357" t="s">
        <v>130</v>
      </c>
      <c r="D5838" s="357" t="s">
        <v>350</v>
      </c>
      <c r="E5838" s="353">
        <v>0.18</v>
      </c>
      <c r="F5838" s="77"/>
    </row>
    <row r="5839" spans="1:6" ht="13.5">
      <c r="A5839" s="353">
        <v>88100</v>
      </c>
      <c r="B5839" s="357" t="s">
        <v>5121</v>
      </c>
      <c r="C5839" s="357" t="s">
        <v>130</v>
      </c>
      <c r="D5839" s="357" t="s">
        <v>350</v>
      </c>
      <c r="E5839" s="353">
        <v>0.09</v>
      </c>
      <c r="F5839" s="77"/>
    </row>
    <row r="5840" spans="1:6" ht="13.5">
      <c r="A5840" s="353">
        <v>88101</v>
      </c>
      <c r="B5840" s="357" t="s">
        <v>5122</v>
      </c>
      <c r="C5840" s="357" t="s">
        <v>132</v>
      </c>
      <c r="D5840" s="357" t="s">
        <v>350</v>
      </c>
      <c r="E5840" s="353">
        <v>0.28999999999999998</v>
      </c>
      <c r="F5840" s="77"/>
    </row>
    <row r="5841" spans="1:6" ht="13.5">
      <c r="A5841" s="353">
        <v>88102</v>
      </c>
      <c r="B5841" s="357" t="s">
        <v>5123</v>
      </c>
      <c r="C5841" s="357" t="s">
        <v>133</v>
      </c>
      <c r="D5841" s="357" t="s">
        <v>350</v>
      </c>
      <c r="E5841" s="353">
        <v>0.02</v>
      </c>
      <c r="F5841" s="77"/>
    </row>
    <row r="5842" spans="1:6" ht="13.5">
      <c r="A5842" s="353">
        <v>88103</v>
      </c>
      <c r="B5842" s="357" t="s">
        <v>5124</v>
      </c>
      <c r="C5842" s="357" t="s">
        <v>133</v>
      </c>
      <c r="D5842" s="357" t="s">
        <v>350</v>
      </c>
      <c r="E5842" s="353">
        <v>0.03</v>
      </c>
      <c r="F5842" s="77"/>
    </row>
    <row r="5843" spans="1:6" ht="13.5">
      <c r="A5843" s="353">
        <v>89176</v>
      </c>
      <c r="B5843" s="357" t="s">
        <v>5125</v>
      </c>
      <c r="C5843" s="357" t="s">
        <v>137</v>
      </c>
      <c r="D5843" s="357" t="s">
        <v>350</v>
      </c>
      <c r="E5843" s="353">
        <v>6.35</v>
      </c>
      <c r="F5843" s="77"/>
    </row>
    <row r="5844" spans="1:6" ht="13.5">
      <c r="A5844" s="353">
        <v>89177</v>
      </c>
      <c r="B5844" s="357" t="s">
        <v>5126</v>
      </c>
      <c r="C5844" s="357" t="s">
        <v>137</v>
      </c>
      <c r="D5844" s="357" t="s">
        <v>350</v>
      </c>
      <c r="E5844" s="353">
        <v>8.89</v>
      </c>
      <c r="F5844" s="77"/>
    </row>
    <row r="5845" spans="1:6" ht="13.5">
      <c r="A5845" s="353">
        <v>89178</v>
      </c>
      <c r="B5845" s="357" t="s">
        <v>5127</v>
      </c>
      <c r="C5845" s="357" t="s">
        <v>137</v>
      </c>
      <c r="D5845" s="357" t="s">
        <v>350</v>
      </c>
      <c r="E5845" s="353">
        <v>10.16</v>
      </c>
      <c r="F5845" s="77"/>
    </row>
    <row r="5846" spans="1:6" ht="13.5">
      <c r="A5846" s="353">
        <v>89179</v>
      </c>
      <c r="B5846" s="357" t="s">
        <v>5128</v>
      </c>
      <c r="C5846" s="357" t="s">
        <v>137</v>
      </c>
      <c r="D5846" s="357" t="s">
        <v>350</v>
      </c>
      <c r="E5846" s="353">
        <v>10.16</v>
      </c>
      <c r="F5846" s="77"/>
    </row>
    <row r="5847" spans="1:6" ht="13.5">
      <c r="A5847" s="353">
        <v>89180</v>
      </c>
      <c r="B5847" s="357" t="s">
        <v>5129</v>
      </c>
      <c r="C5847" s="357" t="s">
        <v>137</v>
      </c>
      <c r="D5847" s="357" t="s">
        <v>350</v>
      </c>
      <c r="E5847" s="353">
        <v>11.43</v>
      </c>
      <c r="F5847" s="77"/>
    </row>
    <row r="5848" spans="1:6" ht="13.5">
      <c r="A5848" s="353">
        <v>89181</v>
      </c>
      <c r="B5848" s="357" t="s">
        <v>5130</v>
      </c>
      <c r="C5848" s="357" t="s">
        <v>137</v>
      </c>
      <c r="D5848" s="357" t="s">
        <v>350</v>
      </c>
      <c r="E5848" s="353">
        <v>13.97</v>
      </c>
      <c r="F5848" s="77"/>
    </row>
    <row r="5849" spans="1:6" ht="13.5">
      <c r="A5849" s="353">
        <v>89182</v>
      </c>
      <c r="B5849" s="357" t="s">
        <v>5131</v>
      </c>
      <c r="C5849" s="357" t="s">
        <v>137</v>
      </c>
      <c r="D5849" s="357" t="s">
        <v>350</v>
      </c>
      <c r="E5849" s="353">
        <v>13.97</v>
      </c>
      <c r="F5849" s="77"/>
    </row>
    <row r="5850" spans="1:6" ht="13.5">
      <c r="A5850" s="353">
        <v>89183</v>
      </c>
      <c r="B5850" s="357" t="s">
        <v>5132</v>
      </c>
      <c r="C5850" s="357" t="s">
        <v>137</v>
      </c>
      <c r="D5850" s="357" t="s">
        <v>350</v>
      </c>
      <c r="E5850" s="353">
        <v>15.24</v>
      </c>
      <c r="F5850" s="77"/>
    </row>
    <row r="5851" spans="1:6" ht="13.5">
      <c r="A5851" s="353">
        <v>89184</v>
      </c>
      <c r="B5851" s="357" t="s">
        <v>5133</v>
      </c>
      <c r="C5851" s="357" t="s">
        <v>137</v>
      </c>
      <c r="D5851" s="357" t="s">
        <v>350</v>
      </c>
      <c r="E5851" s="353">
        <v>17.78</v>
      </c>
      <c r="F5851" s="77"/>
    </row>
    <row r="5852" spans="1:6" ht="13.5">
      <c r="A5852" s="353">
        <v>89185</v>
      </c>
      <c r="B5852" s="357" t="s">
        <v>5134</v>
      </c>
      <c r="C5852" s="357" t="s">
        <v>137</v>
      </c>
      <c r="D5852" s="357" t="s">
        <v>350</v>
      </c>
      <c r="E5852" s="353">
        <v>17.78</v>
      </c>
      <c r="F5852" s="77"/>
    </row>
    <row r="5853" spans="1:6" ht="13.5">
      <c r="A5853" s="353">
        <v>89186</v>
      </c>
      <c r="B5853" s="357" t="s">
        <v>5135</v>
      </c>
      <c r="C5853" s="357" t="s">
        <v>137</v>
      </c>
      <c r="D5853" s="357" t="s">
        <v>350</v>
      </c>
      <c r="E5853" s="353">
        <v>19.05</v>
      </c>
      <c r="F5853" s="77"/>
    </row>
    <row r="5854" spans="1:6" ht="13.5">
      <c r="A5854" s="353">
        <v>89187</v>
      </c>
      <c r="B5854" s="357" t="s">
        <v>5136</v>
      </c>
      <c r="C5854" s="357" t="s">
        <v>137</v>
      </c>
      <c r="D5854" s="357" t="s">
        <v>350</v>
      </c>
      <c r="E5854" s="353">
        <v>21.59</v>
      </c>
      <c r="F5854" s="77"/>
    </row>
    <row r="5855" spans="1:6" ht="13.5">
      <c r="A5855" s="353">
        <v>89188</v>
      </c>
      <c r="B5855" s="357" t="s">
        <v>5137</v>
      </c>
      <c r="C5855" s="357" t="s">
        <v>141</v>
      </c>
      <c r="D5855" s="357" t="s">
        <v>350</v>
      </c>
      <c r="E5855" s="353">
        <v>0.32</v>
      </c>
      <c r="F5855" s="77"/>
    </row>
    <row r="5856" spans="1:6" ht="13.5">
      <c r="A5856" s="353">
        <v>89189</v>
      </c>
      <c r="B5856" s="357" t="s">
        <v>5138</v>
      </c>
      <c r="C5856" s="357" t="s">
        <v>141</v>
      </c>
      <c r="D5856" s="357" t="s">
        <v>350</v>
      </c>
      <c r="E5856" s="353">
        <v>0.41</v>
      </c>
      <c r="F5856" s="77"/>
    </row>
    <row r="5857" spans="1:6" ht="13.5">
      <c r="A5857" s="353">
        <v>89190</v>
      </c>
      <c r="B5857" s="357" t="s">
        <v>5139</v>
      </c>
      <c r="C5857" s="357" t="s">
        <v>141</v>
      </c>
      <c r="D5857" s="357" t="s">
        <v>350</v>
      </c>
      <c r="E5857" s="353">
        <v>0.54</v>
      </c>
      <c r="F5857" s="77"/>
    </row>
    <row r="5858" spans="1:6" ht="13.5">
      <c r="A5858" s="353">
        <v>89191</v>
      </c>
      <c r="B5858" s="357" t="s">
        <v>5140</v>
      </c>
      <c r="C5858" s="357" t="s">
        <v>141</v>
      </c>
      <c r="D5858" s="357" t="s">
        <v>350</v>
      </c>
      <c r="E5858" s="353">
        <v>0.66</v>
      </c>
      <c r="F5858" s="77"/>
    </row>
    <row r="5859" spans="1:6" ht="13.5">
      <c r="A5859" s="353">
        <v>89192</v>
      </c>
      <c r="B5859" s="357" t="s">
        <v>5141</v>
      </c>
      <c r="C5859" s="357" t="s">
        <v>137</v>
      </c>
      <c r="D5859" s="357" t="s">
        <v>350</v>
      </c>
      <c r="E5859" s="353">
        <v>19.05</v>
      </c>
      <c r="F5859" s="77"/>
    </row>
    <row r="5860" spans="1:6" ht="13.5">
      <c r="A5860" s="353">
        <v>89193</v>
      </c>
      <c r="B5860" s="357" t="s">
        <v>5142</v>
      </c>
      <c r="C5860" s="357" t="s">
        <v>137</v>
      </c>
      <c r="D5860" s="357" t="s">
        <v>350</v>
      </c>
      <c r="E5860" s="353">
        <v>31.75</v>
      </c>
      <c r="F5860" s="77"/>
    </row>
    <row r="5861" spans="1:6" ht="13.5">
      <c r="A5861" s="353">
        <v>89194</v>
      </c>
      <c r="B5861" s="357" t="s">
        <v>5143</v>
      </c>
      <c r="C5861" s="357" t="s">
        <v>137</v>
      </c>
      <c r="D5861" s="357" t="s">
        <v>350</v>
      </c>
      <c r="E5861" s="353">
        <v>46.99</v>
      </c>
      <c r="F5861" s="77"/>
    </row>
    <row r="5862" spans="1:6" ht="13.5">
      <c r="A5862" s="353">
        <v>89195</v>
      </c>
      <c r="B5862" s="357" t="s">
        <v>5144</v>
      </c>
      <c r="C5862" s="357" t="s">
        <v>137</v>
      </c>
      <c r="D5862" s="357" t="s">
        <v>350</v>
      </c>
      <c r="E5862" s="353">
        <v>7.62</v>
      </c>
      <c r="F5862" s="77"/>
    </row>
    <row r="5863" spans="1:6" ht="13.5">
      <c r="A5863" s="353">
        <v>89196</v>
      </c>
      <c r="B5863" s="357" t="s">
        <v>5145</v>
      </c>
      <c r="C5863" s="357" t="s">
        <v>137</v>
      </c>
      <c r="D5863" s="357" t="s">
        <v>350</v>
      </c>
      <c r="E5863" s="353">
        <v>12.7</v>
      </c>
      <c r="F5863" s="77"/>
    </row>
    <row r="5864" spans="1:6" ht="13.5">
      <c r="A5864" s="353">
        <v>89197</v>
      </c>
      <c r="B5864" s="357" t="s">
        <v>5146</v>
      </c>
      <c r="C5864" s="357" t="s">
        <v>137</v>
      </c>
      <c r="D5864" s="357" t="s">
        <v>350</v>
      </c>
      <c r="E5864" s="353">
        <v>19.05</v>
      </c>
      <c r="F5864" s="77"/>
    </row>
    <row r="5865" spans="1:6" ht="13.5">
      <c r="A5865" s="353">
        <v>91104</v>
      </c>
      <c r="B5865" s="357" t="s">
        <v>5147</v>
      </c>
      <c r="C5865" s="357" t="s">
        <v>129</v>
      </c>
      <c r="D5865" s="357" t="s">
        <v>350</v>
      </c>
      <c r="E5865" s="353">
        <v>0.04</v>
      </c>
      <c r="F5865" s="77"/>
    </row>
    <row r="5866" spans="1:6" ht="13.5">
      <c r="A5866" s="353">
        <v>91105</v>
      </c>
      <c r="B5866" s="357" t="s">
        <v>5148</v>
      </c>
      <c r="C5866" s="357" t="s">
        <v>129</v>
      </c>
      <c r="D5866" s="357" t="s">
        <v>350</v>
      </c>
      <c r="E5866" s="353">
        <v>0.12</v>
      </c>
      <c r="F5866" s="77"/>
    </row>
    <row r="5867" spans="1:6" ht="13.5">
      <c r="A5867" s="353">
        <v>91106</v>
      </c>
      <c r="B5867" s="357" t="s">
        <v>5149</v>
      </c>
      <c r="C5867" s="357" t="s">
        <v>129</v>
      </c>
      <c r="D5867" s="357" t="s">
        <v>350</v>
      </c>
      <c r="E5867" s="353">
        <v>0.04</v>
      </c>
      <c r="F5867" s="77"/>
    </row>
    <row r="5868" spans="1:6" ht="13.5">
      <c r="A5868" s="353">
        <v>91107</v>
      </c>
      <c r="B5868" s="357" t="s">
        <v>5150</v>
      </c>
      <c r="C5868" s="357" t="s">
        <v>129</v>
      </c>
      <c r="D5868" s="357" t="s">
        <v>350</v>
      </c>
      <c r="E5868" s="353">
        <v>0.06</v>
      </c>
      <c r="F5868" s="77"/>
    </row>
    <row r="5869" spans="1:6" ht="13.5">
      <c r="A5869" s="353">
        <v>91108</v>
      </c>
      <c r="B5869" s="357" t="s">
        <v>5151</v>
      </c>
      <c r="C5869" s="357" t="s">
        <v>129</v>
      </c>
      <c r="D5869" s="357" t="s">
        <v>350</v>
      </c>
      <c r="E5869" s="353">
        <v>0.12</v>
      </c>
      <c r="F5869" s="77"/>
    </row>
    <row r="5870" spans="1:6" ht="13.5">
      <c r="A5870" s="353">
        <v>91109</v>
      </c>
      <c r="B5870" s="357" t="s">
        <v>5152</v>
      </c>
      <c r="C5870" s="357" t="s">
        <v>129</v>
      </c>
      <c r="D5870" s="357" t="s">
        <v>350</v>
      </c>
      <c r="E5870" s="353">
        <v>0.09</v>
      </c>
      <c r="F5870" s="77"/>
    </row>
    <row r="5871" spans="1:6" ht="13.5">
      <c r="A5871" s="353">
        <v>91110</v>
      </c>
      <c r="B5871" s="357" t="s">
        <v>5153</v>
      </c>
      <c r="C5871" s="357" t="s">
        <v>129</v>
      </c>
      <c r="D5871" s="357" t="s">
        <v>350</v>
      </c>
      <c r="E5871" s="353">
        <v>0.12</v>
      </c>
      <c r="F5871" s="77"/>
    </row>
    <row r="5872" spans="1:6" ht="13.5">
      <c r="A5872" s="353">
        <v>91111</v>
      </c>
      <c r="B5872" s="357" t="s">
        <v>5154</v>
      </c>
      <c r="C5872" s="357" t="s">
        <v>129</v>
      </c>
      <c r="D5872" s="357" t="s">
        <v>350</v>
      </c>
      <c r="E5872" s="353">
        <v>0.16</v>
      </c>
      <c r="F5872" s="77"/>
    </row>
    <row r="5873" spans="1:6" ht="13.5">
      <c r="A5873" s="353">
        <v>91112</v>
      </c>
      <c r="B5873" s="357" t="s">
        <v>5155</v>
      </c>
      <c r="C5873" s="357" t="s">
        <v>129</v>
      </c>
      <c r="D5873" s="357" t="s">
        <v>350</v>
      </c>
      <c r="E5873" s="353">
        <v>0.09</v>
      </c>
      <c r="F5873" s="77"/>
    </row>
    <row r="5874" spans="1:6" ht="13.5">
      <c r="A5874" s="353">
        <v>91113</v>
      </c>
      <c r="B5874" s="357" t="s">
        <v>5156</v>
      </c>
      <c r="C5874" s="357" t="s">
        <v>129</v>
      </c>
      <c r="D5874" s="357" t="s">
        <v>350</v>
      </c>
      <c r="E5874" s="353">
        <v>0.18</v>
      </c>
      <c r="F5874" s="77"/>
    </row>
    <row r="5875" spans="1:6" ht="13.5">
      <c r="A5875" s="353">
        <v>91114</v>
      </c>
      <c r="B5875" s="357" t="s">
        <v>5157</v>
      </c>
      <c r="C5875" s="357" t="s">
        <v>129</v>
      </c>
      <c r="D5875" s="357" t="s">
        <v>350</v>
      </c>
      <c r="E5875" s="353">
        <v>0.35</v>
      </c>
      <c r="F5875" s="77"/>
    </row>
    <row r="5876" spans="1:6" ht="13.5">
      <c r="A5876" s="353">
        <v>91115</v>
      </c>
      <c r="B5876" s="357" t="s">
        <v>5158</v>
      </c>
      <c r="C5876" s="357" t="s">
        <v>129</v>
      </c>
      <c r="D5876" s="357" t="s">
        <v>350</v>
      </c>
      <c r="E5876" s="353">
        <v>0.05</v>
      </c>
      <c r="F5876" s="77"/>
    </row>
    <row r="5877" spans="1:6" ht="13.5">
      <c r="A5877" s="353">
        <v>91116</v>
      </c>
      <c r="B5877" s="357" t="s">
        <v>5159</v>
      </c>
      <c r="C5877" s="357" t="s">
        <v>129</v>
      </c>
      <c r="D5877" s="357" t="s">
        <v>350</v>
      </c>
      <c r="E5877" s="353">
        <v>0.09</v>
      </c>
      <c r="F5877" s="77"/>
    </row>
    <row r="5878" spans="1:6" ht="13.5">
      <c r="A5878" s="353">
        <v>91117</v>
      </c>
      <c r="B5878" s="357" t="s">
        <v>5160</v>
      </c>
      <c r="C5878" s="357" t="s">
        <v>129</v>
      </c>
      <c r="D5878" s="357" t="s">
        <v>350</v>
      </c>
      <c r="E5878" s="353">
        <v>0.14000000000000001</v>
      </c>
      <c r="F5878" s="77"/>
    </row>
    <row r="5879" spans="1:6" ht="13.5">
      <c r="A5879" s="353">
        <v>91118</v>
      </c>
      <c r="B5879" s="357" t="s">
        <v>5161</v>
      </c>
      <c r="C5879" s="357" t="s">
        <v>129</v>
      </c>
      <c r="D5879" s="357" t="s">
        <v>350</v>
      </c>
      <c r="E5879" s="353">
        <v>0.12</v>
      </c>
      <c r="F5879" s="77"/>
    </row>
    <row r="5880" spans="1:6" ht="13.5">
      <c r="A5880" s="353">
        <v>91119</v>
      </c>
      <c r="B5880" s="357" t="s">
        <v>5162</v>
      </c>
      <c r="C5880" s="357" t="s">
        <v>129</v>
      </c>
      <c r="D5880" s="357" t="s">
        <v>350</v>
      </c>
      <c r="E5880" s="353">
        <v>0.23</v>
      </c>
      <c r="F5880" s="77"/>
    </row>
    <row r="5881" spans="1:6" ht="13.5">
      <c r="A5881" s="353">
        <v>91120</v>
      </c>
      <c r="B5881" s="357" t="s">
        <v>5163</v>
      </c>
      <c r="C5881" s="357" t="s">
        <v>129</v>
      </c>
      <c r="D5881" s="357" t="s">
        <v>350</v>
      </c>
      <c r="E5881" s="353">
        <v>0.35</v>
      </c>
      <c r="F5881" s="77"/>
    </row>
    <row r="5882" spans="1:6" ht="13.5">
      <c r="A5882" s="353">
        <v>91121</v>
      </c>
      <c r="B5882" s="357" t="s">
        <v>5164</v>
      </c>
      <c r="C5882" s="357" t="s">
        <v>129</v>
      </c>
      <c r="D5882" s="357" t="s">
        <v>350</v>
      </c>
      <c r="E5882" s="353">
        <v>0.57999999999999996</v>
      </c>
      <c r="F5882" s="77"/>
    </row>
    <row r="5883" spans="1:6" ht="13.5">
      <c r="A5883" s="353">
        <v>91122</v>
      </c>
      <c r="B5883" s="357" t="s">
        <v>5165</v>
      </c>
      <c r="C5883" s="357" t="s">
        <v>129</v>
      </c>
      <c r="D5883" s="357" t="s">
        <v>350</v>
      </c>
      <c r="E5883" s="353">
        <v>0.82</v>
      </c>
      <c r="F5883" s="77"/>
    </row>
    <row r="5884" spans="1:6" ht="13.5">
      <c r="A5884" s="353">
        <v>91123</v>
      </c>
      <c r="B5884" s="357" t="s">
        <v>5166</v>
      </c>
      <c r="C5884" s="357" t="s">
        <v>129</v>
      </c>
      <c r="D5884" s="357" t="s">
        <v>350</v>
      </c>
      <c r="E5884" s="353">
        <v>1.05</v>
      </c>
      <c r="F5884" s="77"/>
    </row>
    <row r="5885" spans="1:6" ht="13.5">
      <c r="A5885" s="353">
        <v>91124</v>
      </c>
      <c r="B5885" s="357" t="s">
        <v>5167</v>
      </c>
      <c r="C5885" s="357" t="s">
        <v>136</v>
      </c>
      <c r="D5885" s="357" t="s">
        <v>350</v>
      </c>
      <c r="E5885" s="353">
        <v>53.97</v>
      </c>
      <c r="F5885" s="77"/>
    </row>
    <row r="5886" spans="1:6" ht="13.5">
      <c r="A5886" s="353">
        <v>91125</v>
      </c>
      <c r="B5886" s="357" t="s">
        <v>5168</v>
      </c>
      <c r="C5886" s="357" t="s">
        <v>131</v>
      </c>
      <c r="D5886" s="357" t="s">
        <v>350</v>
      </c>
      <c r="E5886" s="353">
        <v>0.06</v>
      </c>
      <c r="F5886" s="77"/>
    </row>
    <row r="5887" spans="1:6" ht="13.5">
      <c r="A5887" s="353">
        <v>91128</v>
      </c>
      <c r="B5887" s="357" t="s">
        <v>5169</v>
      </c>
      <c r="C5887" s="357" t="s">
        <v>141</v>
      </c>
      <c r="D5887" s="357" t="s">
        <v>270</v>
      </c>
      <c r="E5887" s="353">
        <v>0.12</v>
      </c>
      <c r="F5887" s="77"/>
    </row>
    <row r="5888" spans="1:6" ht="13.5">
      <c r="A5888" s="353">
        <v>91129</v>
      </c>
      <c r="B5888" s="357" t="s">
        <v>5170</v>
      </c>
      <c r="C5888" s="357" t="s">
        <v>141</v>
      </c>
      <c r="D5888" s="357" t="s">
        <v>270</v>
      </c>
      <c r="E5888" s="353">
        <v>0.2</v>
      </c>
      <c r="F5888" s="77"/>
    </row>
    <row r="5889" spans="1:6" ht="13.5">
      <c r="A5889" s="353">
        <v>91130</v>
      </c>
      <c r="B5889" s="357" t="s">
        <v>5171</v>
      </c>
      <c r="C5889" s="357" t="s">
        <v>141</v>
      </c>
      <c r="D5889" s="357" t="s">
        <v>270</v>
      </c>
      <c r="E5889" s="353">
        <v>0.27</v>
      </c>
      <c r="F5889" s="77"/>
    </row>
    <row r="5890" spans="1:6" ht="13.5">
      <c r="A5890" s="353">
        <v>91132</v>
      </c>
      <c r="B5890" s="357" t="s">
        <v>5172</v>
      </c>
      <c r="C5890" s="357" t="s">
        <v>141</v>
      </c>
      <c r="D5890" s="357" t="s">
        <v>270</v>
      </c>
      <c r="E5890" s="353">
        <v>0.37</v>
      </c>
      <c r="F5890" s="77"/>
    </row>
    <row r="5891" spans="1:6" ht="13.5">
      <c r="A5891" s="353">
        <v>91134</v>
      </c>
      <c r="B5891" s="357" t="s">
        <v>5173</v>
      </c>
      <c r="C5891" s="357" t="s">
        <v>137</v>
      </c>
      <c r="D5891" s="357" t="s">
        <v>270</v>
      </c>
      <c r="E5891" s="353">
        <v>2.27</v>
      </c>
      <c r="F5891" s="77"/>
    </row>
    <row r="5892" spans="1:6" ht="13.5">
      <c r="A5892" s="353">
        <v>91135</v>
      </c>
      <c r="B5892" s="357" t="s">
        <v>5174</v>
      </c>
      <c r="C5892" s="357" t="s">
        <v>137</v>
      </c>
      <c r="D5892" s="357" t="s">
        <v>270</v>
      </c>
      <c r="E5892" s="353">
        <v>4.08</v>
      </c>
      <c r="F5892" s="77"/>
    </row>
    <row r="5893" spans="1:6" ht="13.5">
      <c r="A5893" s="353">
        <v>91136</v>
      </c>
      <c r="B5893" s="357" t="s">
        <v>5175</v>
      </c>
      <c r="C5893" s="357" t="s">
        <v>137</v>
      </c>
      <c r="D5893" s="357" t="s">
        <v>270</v>
      </c>
      <c r="E5893" s="353">
        <v>5.9</v>
      </c>
      <c r="F5893" s="77"/>
    </row>
    <row r="5894" spans="1:6" ht="13.5">
      <c r="A5894" s="353">
        <v>91137</v>
      </c>
      <c r="B5894" s="357" t="s">
        <v>5176</v>
      </c>
      <c r="C5894" s="357" t="s">
        <v>137</v>
      </c>
      <c r="D5894" s="357" t="s">
        <v>270</v>
      </c>
      <c r="E5894" s="353">
        <v>7.7</v>
      </c>
      <c r="F5894" s="77"/>
    </row>
    <row r="5895" spans="1:6" ht="13.5">
      <c r="A5895" s="353">
        <v>91138</v>
      </c>
      <c r="B5895" s="357" t="s">
        <v>5177</v>
      </c>
      <c r="C5895" s="357" t="s">
        <v>145</v>
      </c>
      <c r="D5895" s="357" t="s">
        <v>270</v>
      </c>
      <c r="E5895" s="353">
        <v>77.22</v>
      </c>
      <c r="F5895" s="77"/>
    </row>
    <row r="5896" spans="1:6" ht="13.5">
      <c r="A5896" s="353">
        <v>91139</v>
      </c>
      <c r="B5896" s="357" t="s">
        <v>5178</v>
      </c>
      <c r="C5896" s="357" t="s">
        <v>145</v>
      </c>
      <c r="D5896" s="357" t="s">
        <v>270</v>
      </c>
      <c r="E5896" s="353">
        <v>41.01</v>
      </c>
      <c r="F5896" s="77"/>
    </row>
    <row r="5897" spans="1:6" ht="13.5">
      <c r="A5897" s="353">
        <v>91140</v>
      </c>
      <c r="B5897" s="357" t="s">
        <v>5179</v>
      </c>
      <c r="C5897" s="357" t="s">
        <v>145</v>
      </c>
      <c r="D5897" s="357" t="s">
        <v>270</v>
      </c>
      <c r="E5897" s="353">
        <v>18.100000000000001</v>
      </c>
      <c r="F5897" s="77"/>
    </row>
    <row r="5898" spans="1:6" ht="13.5">
      <c r="A5898" s="353">
        <v>91141</v>
      </c>
      <c r="B5898" s="357" t="s">
        <v>5180</v>
      </c>
      <c r="C5898" s="357" t="s">
        <v>145</v>
      </c>
      <c r="D5898" s="357" t="s">
        <v>270</v>
      </c>
      <c r="E5898" s="353">
        <v>118.23</v>
      </c>
      <c r="F5898" s="77"/>
    </row>
    <row r="5899" spans="1:6" ht="13.5">
      <c r="A5899" s="353">
        <v>91142</v>
      </c>
      <c r="B5899" s="357" t="s">
        <v>5181</v>
      </c>
      <c r="C5899" s="357" t="s">
        <v>145</v>
      </c>
      <c r="D5899" s="357" t="s">
        <v>270</v>
      </c>
      <c r="E5899" s="353">
        <v>77.22</v>
      </c>
      <c r="F5899" s="77"/>
    </row>
    <row r="5900" spans="1:6" ht="13.5">
      <c r="A5900" s="353">
        <v>91143</v>
      </c>
      <c r="B5900" s="357" t="s">
        <v>5182</v>
      </c>
      <c r="C5900" s="357" t="s">
        <v>145</v>
      </c>
      <c r="D5900" s="357" t="s">
        <v>270</v>
      </c>
      <c r="E5900" s="353">
        <v>18.100000000000001</v>
      </c>
      <c r="F5900" s="77"/>
    </row>
    <row r="5901" spans="1:6" ht="13.5">
      <c r="A5901" s="353">
        <v>91144</v>
      </c>
      <c r="B5901" s="357" t="s">
        <v>5183</v>
      </c>
      <c r="C5901" s="357" t="s">
        <v>145</v>
      </c>
      <c r="D5901" s="357" t="s">
        <v>270</v>
      </c>
      <c r="E5901" s="353">
        <v>159.24</v>
      </c>
      <c r="F5901" s="77"/>
    </row>
    <row r="5902" spans="1:6" ht="13.5">
      <c r="A5902" s="353">
        <v>91145</v>
      </c>
      <c r="B5902" s="357" t="s">
        <v>5184</v>
      </c>
      <c r="C5902" s="357" t="s">
        <v>145</v>
      </c>
      <c r="D5902" s="357" t="s">
        <v>270</v>
      </c>
      <c r="E5902" s="353">
        <v>118.23</v>
      </c>
      <c r="F5902" s="77"/>
    </row>
    <row r="5903" spans="1:6" ht="13.5">
      <c r="A5903" s="353">
        <v>91146</v>
      </c>
      <c r="B5903" s="357" t="s">
        <v>5185</v>
      </c>
      <c r="C5903" s="357" t="s">
        <v>145</v>
      </c>
      <c r="D5903" s="357" t="s">
        <v>270</v>
      </c>
      <c r="E5903" s="353">
        <v>22.9</v>
      </c>
      <c r="F5903" s="77"/>
    </row>
    <row r="5904" spans="1:6" ht="13.5">
      <c r="A5904" s="353">
        <v>91147</v>
      </c>
      <c r="B5904" s="357" t="s">
        <v>5186</v>
      </c>
      <c r="C5904" s="357" t="s">
        <v>145</v>
      </c>
      <c r="D5904" s="357" t="s">
        <v>270</v>
      </c>
      <c r="E5904" s="353">
        <v>218.37</v>
      </c>
      <c r="F5904" s="77"/>
    </row>
    <row r="5905" spans="1:6" ht="13.5">
      <c r="A5905" s="353">
        <v>91148</v>
      </c>
      <c r="B5905" s="357" t="s">
        <v>5187</v>
      </c>
      <c r="C5905" s="357" t="s">
        <v>145</v>
      </c>
      <c r="D5905" s="357" t="s">
        <v>270</v>
      </c>
      <c r="E5905" s="353">
        <v>141.13999999999999</v>
      </c>
      <c r="F5905" s="77"/>
    </row>
    <row r="5906" spans="1:6" ht="13.5">
      <c r="A5906" s="353">
        <v>91149</v>
      </c>
      <c r="B5906" s="357" t="s">
        <v>5188</v>
      </c>
      <c r="C5906" s="357" t="s">
        <v>145</v>
      </c>
      <c r="D5906" s="357" t="s">
        <v>270</v>
      </c>
      <c r="E5906" s="353">
        <v>36.21</v>
      </c>
      <c r="F5906" s="77"/>
    </row>
    <row r="5907" spans="1:6" ht="13.5">
      <c r="A5907" s="353">
        <v>92121</v>
      </c>
      <c r="B5907" s="357" t="s">
        <v>5189</v>
      </c>
      <c r="C5907" s="357" t="s">
        <v>136</v>
      </c>
      <c r="D5907" s="357" t="s">
        <v>270</v>
      </c>
      <c r="E5907" s="353">
        <v>18.13</v>
      </c>
      <c r="F5907" s="77"/>
    </row>
    <row r="5908" spans="1:6" ht="13.5">
      <c r="A5908" s="353">
        <v>92122</v>
      </c>
      <c r="B5908" s="357" t="s">
        <v>5190</v>
      </c>
      <c r="C5908" s="357" t="s">
        <v>136</v>
      </c>
      <c r="D5908" s="357" t="s">
        <v>350</v>
      </c>
      <c r="E5908" s="353">
        <v>30.45</v>
      </c>
      <c r="F5908" s="77"/>
    </row>
    <row r="5909" spans="1:6" ht="13.5">
      <c r="A5909" s="353">
        <v>92123</v>
      </c>
      <c r="B5909" s="357" t="s">
        <v>5191</v>
      </c>
      <c r="C5909" s="357" t="s">
        <v>136</v>
      </c>
      <c r="D5909" s="357" t="s">
        <v>270</v>
      </c>
      <c r="E5909" s="353">
        <v>30.26</v>
      </c>
      <c r="F5909" s="77"/>
    </row>
    <row r="5910" spans="1:6" ht="13.5">
      <c r="A5910" s="353">
        <v>94926</v>
      </c>
      <c r="B5910" s="357" t="s">
        <v>5192</v>
      </c>
      <c r="C5910" s="357" t="s">
        <v>132</v>
      </c>
      <c r="D5910" s="357" t="s">
        <v>350</v>
      </c>
      <c r="E5910" s="353">
        <v>0.91</v>
      </c>
      <c r="F5910" s="77"/>
    </row>
    <row r="5911" spans="1:6" ht="13.5">
      <c r="A5911" s="353">
        <v>94927</v>
      </c>
      <c r="B5911" s="357" t="s">
        <v>5193</v>
      </c>
      <c r="C5911" s="357" t="s">
        <v>132</v>
      </c>
      <c r="D5911" s="357" t="s">
        <v>350</v>
      </c>
      <c r="E5911" s="353">
        <v>0.47</v>
      </c>
      <c r="F5911" s="77"/>
    </row>
    <row r="5912" spans="1:6" ht="13.5">
      <c r="A5912" s="353">
        <v>94928</v>
      </c>
      <c r="B5912" s="357" t="s">
        <v>5194</v>
      </c>
      <c r="C5912" s="357" t="s">
        <v>130</v>
      </c>
      <c r="D5912" s="357" t="s">
        <v>350</v>
      </c>
      <c r="E5912" s="353">
        <v>1.45</v>
      </c>
      <c r="F5912" s="77"/>
    </row>
    <row r="5913" spans="1:6" ht="13.5">
      <c r="A5913" s="353">
        <v>94929</v>
      </c>
      <c r="B5913" s="357" t="s">
        <v>5195</v>
      </c>
      <c r="C5913" s="357" t="s">
        <v>130</v>
      </c>
      <c r="D5913" s="357" t="s">
        <v>350</v>
      </c>
      <c r="E5913" s="353">
        <v>2.5499999999999998</v>
      </c>
      <c r="F5913" s="77"/>
    </row>
    <row r="5914" spans="1:6" ht="13.5">
      <c r="A5914" s="353">
        <v>94930</v>
      </c>
      <c r="B5914" s="357" t="s">
        <v>5196</v>
      </c>
      <c r="C5914" s="357" t="s">
        <v>130</v>
      </c>
      <c r="D5914" s="357" t="s">
        <v>350</v>
      </c>
      <c r="E5914" s="353">
        <v>0.75</v>
      </c>
      <c r="F5914" s="77"/>
    </row>
    <row r="5915" spans="1:6" ht="13.5">
      <c r="A5915" s="353">
        <v>94931</v>
      </c>
      <c r="B5915" s="357" t="s">
        <v>5197</v>
      </c>
      <c r="C5915" s="357" t="s">
        <v>130</v>
      </c>
      <c r="D5915" s="357" t="s">
        <v>350</v>
      </c>
      <c r="E5915" s="353">
        <v>1.32</v>
      </c>
      <c r="F5915" s="77"/>
    </row>
    <row r="5916" spans="1:6" ht="13.5">
      <c r="A5916" s="353">
        <v>94932</v>
      </c>
      <c r="B5916" s="357" t="s">
        <v>5198</v>
      </c>
      <c r="C5916" s="357" t="s">
        <v>130</v>
      </c>
      <c r="D5916" s="357" t="s">
        <v>350</v>
      </c>
      <c r="E5916" s="353">
        <v>2.7</v>
      </c>
      <c r="F5916" s="77"/>
    </row>
    <row r="5917" spans="1:6" ht="13.5">
      <c r="A5917" s="353">
        <v>94934</v>
      </c>
      <c r="B5917" s="357" t="s">
        <v>5199</v>
      </c>
      <c r="C5917" s="357" t="s">
        <v>130</v>
      </c>
      <c r="D5917" s="357" t="s">
        <v>350</v>
      </c>
      <c r="E5917" s="353">
        <v>0.93</v>
      </c>
      <c r="F5917" s="77"/>
    </row>
    <row r="5918" spans="1:6" ht="13.5">
      <c r="A5918" s="353">
        <v>94935</v>
      </c>
      <c r="B5918" s="357" t="s">
        <v>5200</v>
      </c>
      <c r="C5918" s="357" t="s">
        <v>130</v>
      </c>
      <c r="D5918" s="357" t="s">
        <v>350</v>
      </c>
      <c r="E5918" s="353">
        <v>1.46</v>
      </c>
      <c r="F5918" s="77"/>
    </row>
    <row r="5919" spans="1:6" ht="13.5">
      <c r="A5919" s="353">
        <v>94936</v>
      </c>
      <c r="B5919" s="357" t="s">
        <v>5201</v>
      </c>
      <c r="C5919" s="357" t="s">
        <v>130</v>
      </c>
      <c r="D5919" s="357" t="s">
        <v>350</v>
      </c>
      <c r="E5919" s="353">
        <v>2.35</v>
      </c>
      <c r="F5919" s="77"/>
    </row>
    <row r="5920" spans="1:6" ht="13.5">
      <c r="A5920" s="353">
        <v>94937</v>
      </c>
      <c r="B5920" s="357" t="s">
        <v>5202</v>
      </c>
      <c r="C5920" s="357" t="s">
        <v>130</v>
      </c>
      <c r="D5920" s="357" t="s">
        <v>350</v>
      </c>
      <c r="E5920" s="353">
        <v>3.46</v>
      </c>
      <c r="F5920" s="77"/>
    </row>
    <row r="5921" spans="1:6" ht="13.5">
      <c r="A5921" s="353">
        <v>94938</v>
      </c>
      <c r="B5921" s="357" t="s">
        <v>5203</v>
      </c>
      <c r="C5921" s="357" t="s">
        <v>130</v>
      </c>
      <c r="D5921" s="357" t="s">
        <v>350</v>
      </c>
      <c r="E5921" s="353">
        <v>4.57</v>
      </c>
      <c r="F5921" s="77"/>
    </row>
    <row r="5922" spans="1:6" ht="13.5">
      <c r="A5922" s="353">
        <v>94939</v>
      </c>
      <c r="B5922" s="357" t="s">
        <v>5204</v>
      </c>
      <c r="C5922" s="357" t="s">
        <v>132</v>
      </c>
      <c r="D5922" s="357" t="s">
        <v>350</v>
      </c>
      <c r="E5922" s="353">
        <v>1.43</v>
      </c>
      <c r="F5922" s="77"/>
    </row>
    <row r="5923" spans="1:6" ht="13.5">
      <c r="A5923" s="353">
        <v>94940</v>
      </c>
      <c r="B5923" s="357" t="s">
        <v>5205</v>
      </c>
      <c r="C5923" s="357" t="s">
        <v>132</v>
      </c>
      <c r="D5923" s="357" t="s">
        <v>350</v>
      </c>
      <c r="E5923" s="353">
        <v>0.74</v>
      </c>
      <c r="F5923" s="77"/>
    </row>
    <row r="5924" spans="1:6" ht="13.5">
      <c r="A5924" s="353">
        <v>94941</v>
      </c>
      <c r="B5924" s="357" t="s">
        <v>5206</v>
      </c>
      <c r="C5924" s="357" t="s">
        <v>131</v>
      </c>
      <c r="D5924" s="357" t="s">
        <v>350</v>
      </c>
      <c r="E5924" s="353">
        <v>0.05</v>
      </c>
      <c r="F5924" s="77"/>
    </row>
    <row r="5925" spans="1:6" ht="13.5">
      <c r="A5925" s="353">
        <v>94942</v>
      </c>
      <c r="B5925" s="357" t="s">
        <v>5207</v>
      </c>
      <c r="C5925" s="357" t="s">
        <v>132</v>
      </c>
      <c r="D5925" s="357" t="s">
        <v>350</v>
      </c>
      <c r="E5925" s="353">
        <v>0.56999999999999995</v>
      </c>
      <c r="F5925" s="77"/>
    </row>
    <row r="5926" spans="1:6" ht="13.5">
      <c r="A5926" s="353">
        <v>94943</v>
      </c>
      <c r="B5926" s="357" t="s">
        <v>5208</v>
      </c>
      <c r="C5926" s="357" t="s">
        <v>132</v>
      </c>
      <c r="D5926" s="357" t="s">
        <v>350</v>
      </c>
      <c r="E5926" s="353">
        <v>0.31</v>
      </c>
      <c r="F5926" s="77"/>
    </row>
    <row r="5927" spans="1:6" ht="13.5">
      <c r="A5927" s="353">
        <v>94944</v>
      </c>
      <c r="B5927" s="357" t="s">
        <v>5209</v>
      </c>
      <c r="C5927" s="357" t="s">
        <v>132</v>
      </c>
      <c r="D5927" s="357" t="s">
        <v>350</v>
      </c>
      <c r="E5927" s="353">
        <v>0.79</v>
      </c>
      <c r="F5927" s="77"/>
    </row>
    <row r="5928" spans="1:6" ht="13.5">
      <c r="A5928" s="353">
        <v>94945</v>
      </c>
      <c r="B5928" s="357" t="s">
        <v>5210</v>
      </c>
      <c r="C5928" s="357" t="s">
        <v>132</v>
      </c>
      <c r="D5928" s="357" t="s">
        <v>270</v>
      </c>
      <c r="E5928" s="353">
        <v>0.21</v>
      </c>
      <c r="F5928" s="77"/>
    </row>
    <row r="5929" spans="1:6" ht="13.5">
      <c r="A5929" s="353">
        <v>94946</v>
      </c>
      <c r="B5929" s="357" t="s">
        <v>5211</v>
      </c>
      <c r="C5929" s="357" t="s">
        <v>130</v>
      </c>
      <c r="D5929" s="357" t="s">
        <v>350</v>
      </c>
      <c r="E5929" s="353">
        <v>0.81</v>
      </c>
      <c r="F5929" s="77"/>
    </row>
    <row r="5930" spans="1:6" ht="13.5">
      <c r="A5930" s="353">
        <v>94947</v>
      </c>
      <c r="B5930" s="357" t="s">
        <v>5212</v>
      </c>
      <c r="C5930" s="357" t="s">
        <v>130</v>
      </c>
      <c r="D5930" s="357" t="s">
        <v>350</v>
      </c>
      <c r="E5930" s="353">
        <v>0.6</v>
      </c>
      <c r="F5930" s="77"/>
    </row>
    <row r="5931" spans="1:6" ht="13.5">
      <c r="A5931" s="353">
        <v>94948</v>
      </c>
      <c r="B5931" s="357" t="s">
        <v>5213</v>
      </c>
      <c r="C5931" s="357" t="s">
        <v>130</v>
      </c>
      <c r="D5931" s="357" t="s">
        <v>350</v>
      </c>
      <c r="E5931" s="353">
        <v>0.43</v>
      </c>
      <c r="F5931" s="77"/>
    </row>
    <row r="5932" spans="1:6" ht="13.5">
      <c r="A5932" s="353">
        <v>94949</v>
      </c>
      <c r="B5932" s="357" t="s">
        <v>5214</v>
      </c>
      <c r="C5932" s="357" t="s">
        <v>130</v>
      </c>
      <c r="D5932" s="357" t="s">
        <v>350</v>
      </c>
      <c r="E5932" s="353">
        <v>0.65</v>
      </c>
      <c r="F5932" s="77"/>
    </row>
    <row r="5933" spans="1:6" ht="13.5">
      <c r="A5933" s="353">
        <v>94950</v>
      </c>
      <c r="B5933" s="357" t="s">
        <v>5215</v>
      </c>
      <c r="C5933" s="357" t="s">
        <v>130</v>
      </c>
      <c r="D5933" s="357" t="s">
        <v>350</v>
      </c>
      <c r="E5933" s="353">
        <v>0.93</v>
      </c>
      <c r="F5933" s="77"/>
    </row>
    <row r="5934" spans="1:6" ht="13.5">
      <c r="A5934" s="353">
        <v>94951</v>
      </c>
      <c r="B5934" s="357" t="s">
        <v>5216</v>
      </c>
      <c r="C5934" s="357" t="s">
        <v>130</v>
      </c>
      <c r="D5934" s="357" t="s">
        <v>350</v>
      </c>
      <c r="E5934" s="353">
        <v>1.21</v>
      </c>
      <c r="F5934" s="77"/>
    </row>
    <row r="5935" spans="1:6" ht="13.5">
      <c r="A5935" s="353">
        <v>94952</v>
      </c>
      <c r="B5935" s="357" t="s">
        <v>5217</v>
      </c>
      <c r="C5935" s="357" t="s">
        <v>130</v>
      </c>
      <c r="D5935" s="357" t="s">
        <v>270</v>
      </c>
      <c r="E5935" s="353">
        <v>0.26</v>
      </c>
      <c r="F5935" s="77"/>
    </row>
    <row r="5936" spans="1:6" ht="13.5">
      <c r="A5936" s="353">
        <v>94953</v>
      </c>
      <c r="B5936" s="357" t="s">
        <v>5218</v>
      </c>
      <c r="C5936" s="357" t="s">
        <v>132</v>
      </c>
      <c r="D5936" s="357" t="s">
        <v>350</v>
      </c>
      <c r="E5936" s="353">
        <v>3.69</v>
      </c>
      <c r="F5936" s="77"/>
    </row>
    <row r="5937" spans="1:6" ht="13.5">
      <c r="A5937" s="353">
        <v>94954</v>
      </c>
      <c r="B5937" s="357" t="s">
        <v>5219</v>
      </c>
      <c r="C5937" s="357" t="s">
        <v>132</v>
      </c>
      <c r="D5937" s="357" t="s">
        <v>350</v>
      </c>
      <c r="E5937" s="353">
        <v>0.59</v>
      </c>
      <c r="F5937" s="77"/>
    </row>
    <row r="5938" spans="1:6" ht="13.5">
      <c r="A5938" s="353">
        <v>94955</v>
      </c>
      <c r="B5938" s="357" t="s">
        <v>5220</v>
      </c>
      <c r="C5938" s="357" t="s">
        <v>132</v>
      </c>
      <c r="D5938" s="357" t="s">
        <v>350</v>
      </c>
      <c r="E5938" s="353">
        <v>0.89</v>
      </c>
      <c r="F5938" s="77"/>
    </row>
    <row r="5939" spans="1:6" ht="13.5">
      <c r="A5939" s="353">
        <v>94956</v>
      </c>
      <c r="B5939" s="357" t="s">
        <v>5221</v>
      </c>
      <c r="C5939" s="357" t="s">
        <v>132</v>
      </c>
      <c r="D5939" s="357" t="s">
        <v>350</v>
      </c>
      <c r="E5939" s="353">
        <v>1.26</v>
      </c>
      <c r="F5939" s="77"/>
    </row>
    <row r="5940" spans="1:6" ht="13.5">
      <c r="A5940" s="353">
        <v>94957</v>
      </c>
      <c r="B5940" s="357" t="s">
        <v>5222</v>
      </c>
      <c r="C5940" s="357" t="s">
        <v>132</v>
      </c>
      <c r="D5940" s="357" t="s">
        <v>350</v>
      </c>
      <c r="E5940" s="353">
        <v>1.63</v>
      </c>
      <c r="F5940" s="77"/>
    </row>
    <row r="5941" spans="1:6" ht="13.5">
      <c r="A5941" s="353">
        <v>94958</v>
      </c>
      <c r="B5941" s="357" t="s">
        <v>5223</v>
      </c>
      <c r="C5941" s="357" t="s">
        <v>132</v>
      </c>
      <c r="D5941" s="357" t="s">
        <v>270</v>
      </c>
      <c r="E5941" s="353">
        <v>0.49</v>
      </c>
      <c r="F5941" s="77"/>
    </row>
    <row r="5942" spans="1:6" ht="13.5">
      <c r="A5942" s="353">
        <v>94959</v>
      </c>
      <c r="B5942" s="357" t="s">
        <v>5224</v>
      </c>
      <c r="C5942" s="357" t="s">
        <v>129</v>
      </c>
      <c r="D5942" s="357" t="s">
        <v>350</v>
      </c>
      <c r="E5942" s="353">
        <v>1.01</v>
      </c>
      <c r="F5942" s="77"/>
    </row>
    <row r="5943" spans="1:6" ht="13.5">
      <c r="A5943" s="353">
        <v>94960</v>
      </c>
      <c r="B5943" s="357" t="s">
        <v>5225</v>
      </c>
      <c r="C5943" s="357" t="s">
        <v>129</v>
      </c>
      <c r="D5943" s="357" t="s">
        <v>350</v>
      </c>
      <c r="E5943" s="353">
        <v>0.83</v>
      </c>
      <c r="F5943" s="77"/>
    </row>
    <row r="5944" spans="1:6" ht="13.5">
      <c r="A5944" s="353">
        <v>94961</v>
      </c>
      <c r="B5944" s="357" t="s">
        <v>5226</v>
      </c>
      <c r="C5944" s="357" t="s">
        <v>129</v>
      </c>
      <c r="D5944" s="357" t="s">
        <v>350</v>
      </c>
      <c r="E5944" s="353">
        <v>0.38</v>
      </c>
      <c r="F5944" s="77"/>
    </row>
    <row r="5945" spans="1:6" ht="13.5">
      <c r="A5945" s="353" t="s">
        <v>6997</v>
      </c>
      <c r="B5945" s="357" t="s">
        <v>5227</v>
      </c>
      <c r="C5945" s="357" t="s">
        <v>132</v>
      </c>
      <c r="D5945" s="357" t="s">
        <v>350</v>
      </c>
      <c r="E5945" s="353">
        <v>1.33</v>
      </c>
      <c r="F5945" s="77"/>
    </row>
    <row r="5946" spans="1:6" ht="13.5">
      <c r="A5946" s="353" t="s">
        <v>6998</v>
      </c>
      <c r="B5946" s="357" t="s">
        <v>5228</v>
      </c>
      <c r="C5946" s="357" t="s">
        <v>132</v>
      </c>
      <c r="D5946" s="357" t="s">
        <v>350</v>
      </c>
      <c r="E5946" s="353">
        <v>6.61</v>
      </c>
      <c r="F5946" s="77"/>
    </row>
    <row r="5947" spans="1:6" ht="13.5">
      <c r="A5947" s="353" t="s">
        <v>6999</v>
      </c>
      <c r="B5947" s="357" t="s">
        <v>5229</v>
      </c>
      <c r="C5947" s="357" t="s">
        <v>132</v>
      </c>
      <c r="D5947" s="357" t="s">
        <v>350</v>
      </c>
      <c r="E5947" s="353">
        <v>4.62</v>
      </c>
      <c r="F5947" s="77"/>
    </row>
    <row r="5948" spans="1:6" ht="13.5">
      <c r="A5948" s="353" t="s">
        <v>7000</v>
      </c>
      <c r="B5948" s="357" t="s">
        <v>5230</v>
      </c>
      <c r="C5948" s="357" t="s">
        <v>132</v>
      </c>
      <c r="D5948" s="357" t="s">
        <v>350</v>
      </c>
      <c r="E5948" s="353">
        <v>9.2100000000000009</v>
      </c>
      <c r="F5948" s="77"/>
    </row>
    <row r="5949" spans="1:6" ht="13.5">
      <c r="A5949" s="353" t="s">
        <v>7001</v>
      </c>
      <c r="B5949" s="357" t="s">
        <v>5231</v>
      </c>
      <c r="C5949" s="357" t="s">
        <v>132</v>
      </c>
      <c r="D5949" s="357" t="s">
        <v>350</v>
      </c>
      <c r="E5949" s="353">
        <v>19.309999999999999</v>
      </c>
      <c r="F5949" s="77"/>
    </row>
    <row r="5950" spans="1:6" ht="13.5">
      <c r="A5950" s="353" t="s">
        <v>7002</v>
      </c>
      <c r="B5950" s="357" t="s">
        <v>5232</v>
      </c>
      <c r="C5950" s="357" t="s">
        <v>132</v>
      </c>
      <c r="D5950" s="357" t="s">
        <v>350</v>
      </c>
      <c r="E5950" s="353">
        <v>16.440000000000001</v>
      </c>
      <c r="F5950" s="77"/>
    </row>
    <row r="5951" spans="1:6" ht="13.5">
      <c r="A5951" s="353" t="s">
        <v>7003</v>
      </c>
      <c r="B5951" s="357" t="s">
        <v>5233</v>
      </c>
      <c r="C5951" s="357" t="s">
        <v>132</v>
      </c>
      <c r="D5951" s="357" t="s">
        <v>350</v>
      </c>
      <c r="E5951" s="353">
        <v>10.47</v>
      </c>
      <c r="F5951" s="77"/>
    </row>
    <row r="5952" spans="1:6" ht="13.5">
      <c r="A5952" s="353" t="s">
        <v>7004</v>
      </c>
      <c r="B5952" s="357" t="s">
        <v>5234</v>
      </c>
      <c r="C5952" s="357" t="s">
        <v>132</v>
      </c>
      <c r="D5952" s="357" t="s">
        <v>350</v>
      </c>
      <c r="E5952" s="353">
        <v>3.17</v>
      </c>
      <c r="F5952" s="77"/>
    </row>
    <row r="5953" spans="1:6" ht="13.5">
      <c r="A5953" s="353" t="s">
        <v>7005</v>
      </c>
      <c r="B5953" s="357" t="s">
        <v>5235</v>
      </c>
      <c r="C5953" s="357" t="s">
        <v>130</v>
      </c>
      <c r="D5953" s="357" t="s">
        <v>350</v>
      </c>
      <c r="E5953" s="353">
        <v>20.57</v>
      </c>
      <c r="F5953" s="77"/>
    </row>
    <row r="5954" spans="1:6" ht="13.5">
      <c r="A5954" s="353">
        <v>84117</v>
      </c>
      <c r="B5954" s="357" t="s">
        <v>5236</v>
      </c>
      <c r="C5954" s="357" t="s">
        <v>132</v>
      </c>
      <c r="D5954" s="357" t="s">
        <v>350</v>
      </c>
      <c r="E5954" s="353">
        <v>15.56</v>
      </c>
      <c r="F5954" s="77"/>
    </row>
    <row r="5955" spans="1:6" ht="13.5">
      <c r="A5955" s="353">
        <v>84120</v>
      </c>
      <c r="B5955" s="357" t="s">
        <v>5237</v>
      </c>
      <c r="C5955" s="357" t="s">
        <v>132</v>
      </c>
      <c r="D5955" s="357" t="s">
        <v>350</v>
      </c>
      <c r="E5955" s="353">
        <v>8.89</v>
      </c>
      <c r="F5955" s="77"/>
    </row>
    <row r="5956" spans="1:6" ht="13.5">
      <c r="A5956" s="353">
        <v>84123</v>
      </c>
      <c r="B5956" s="357" t="s">
        <v>5238</v>
      </c>
      <c r="C5956" s="357" t="s">
        <v>132</v>
      </c>
      <c r="D5956" s="357" t="s">
        <v>350</v>
      </c>
      <c r="E5956" s="353">
        <v>4.54</v>
      </c>
      <c r="F5956" s="77"/>
    </row>
    <row r="5957" spans="1:6" ht="13.5">
      <c r="A5957" s="353">
        <v>84125</v>
      </c>
      <c r="B5957" s="357" t="s">
        <v>5239</v>
      </c>
      <c r="C5957" s="357" t="s">
        <v>132</v>
      </c>
      <c r="D5957" s="357" t="s">
        <v>350</v>
      </c>
      <c r="E5957" s="353">
        <v>6.42</v>
      </c>
      <c r="F5957" s="77"/>
    </row>
    <row r="5958" spans="1:6" ht="13.5">
      <c r="A5958" s="353" t="s">
        <v>7006</v>
      </c>
      <c r="B5958" s="357" t="s">
        <v>5240</v>
      </c>
      <c r="C5958" s="357" t="s">
        <v>129</v>
      </c>
      <c r="D5958" s="357" t="s">
        <v>270</v>
      </c>
      <c r="E5958" s="353">
        <v>36.76</v>
      </c>
      <c r="F5958" s="77"/>
    </row>
    <row r="5959" spans="1:6" ht="13.5">
      <c r="A5959" s="353" t="s">
        <v>7007</v>
      </c>
      <c r="B5959" s="357" t="s">
        <v>5241</v>
      </c>
      <c r="C5959" s="357" t="s">
        <v>129</v>
      </c>
      <c r="D5959" s="357" t="s">
        <v>270</v>
      </c>
      <c r="E5959" s="353">
        <v>58.82</v>
      </c>
      <c r="F5959" s="77"/>
    </row>
    <row r="5960" spans="1:6" ht="13.5">
      <c r="A5960" s="353">
        <v>84127</v>
      </c>
      <c r="B5960" s="357" t="s">
        <v>5242</v>
      </c>
      <c r="C5960" s="357" t="s">
        <v>129</v>
      </c>
      <c r="D5960" s="357" t="s">
        <v>350</v>
      </c>
      <c r="E5960" s="353">
        <v>305.56</v>
      </c>
      <c r="F5960" s="77"/>
    </row>
    <row r="5961" spans="1:6" ht="13.5">
      <c r="A5961" s="353">
        <v>40841</v>
      </c>
      <c r="B5961" s="357" t="s">
        <v>5243</v>
      </c>
      <c r="C5961" s="357" t="s">
        <v>130</v>
      </c>
      <c r="D5961" s="357" t="s">
        <v>350</v>
      </c>
      <c r="E5961" s="353">
        <v>89.2</v>
      </c>
      <c r="F5961" s="77"/>
    </row>
    <row r="5962" spans="1:6" ht="13.5">
      <c r="A5962" s="353">
        <v>71516</v>
      </c>
      <c r="B5962" s="357" t="s">
        <v>5244</v>
      </c>
      <c r="C5962" s="357" t="s">
        <v>130</v>
      </c>
      <c r="D5962" s="357" t="s">
        <v>196</v>
      </c>
      <c r="E5962" s="353">
        <v>500</v>
      </c>
      <c r="F5962" s="77"/>
    </row>
    <row r="5963" spans="1:6" ht="13.5">
      <c r="A5963" s="353">
        <v>73361</v>
      </c>
      <c r="B5963" s="357" t="s">
        <v>52</v>
      </c>
      <c r="C5963" s="357" t="s">
        <v>136</v>
      </c>
      <c r="D5963" s="357" t="s">
        <v>270</v>
      </c>
      <c r="E5963" s="353">
        <v>339.99</v>
      </c>
      <c r="F5963" s="77"/>
    </row>
    <row r="5964" spans="1:6" ht="13.5">
      <c r="A5964" s="353">
        <v>73714</v>
      </c>
      <c r="B5964" s="357" t="s">
        <v>5245</v>
      </c>
      <c r="C5964" s="357" t="s">
        <v>130</v>
      </c>
      <c r="D5964" s="357" t="s">
        <v>270</v>
      </c>
      <c r="E5964" s="353">
        <v>1198.8399999999999</v>
      </c>
      <c r="F5964" s="77"/>
    </row>
    <row r="5965" spans="1:6" ht="13.5">
      <c r="A5965" s="353">
        <v>86957</v>
      </c>
      <c r="B5965" s="357" t="s">
        <v>182</v>
      </c>
      <c r="C5965" s="357" t="s">
        <v>130</v>
      </c>
      <c r="D5965" s="357" t="s">
        <v>350</v>
      </c>
      <c r="E5965" s="353">
        <v>20.95</v>
      </c>
      <c r="F5965" s="77"/>
    </row>
    <row r="5966" spans="1:6" ht="13.5">
      <c r="A5966" s="353">
        <v>86958</v>
      </c>
      <c r="B5966" s="357" t="s">
        <v>5246</v>
      </c>
      <c r="C5966" s="357" t="s">
        <v>130</v>
      </c>
      <c r="D5966" s="357" t="s">
        <v>350</v>
      </c>
      <c r="E5966" s="353">
        <v>17.22</v>
      </c>
      <c r="F5966" s="77"/>
    </row>
    <row r="5967" spans="1:6" ht="13.5">
      <c r="A5967" s="353">
        <v>97010</v>
      </c>
      <c r="B5967" s="357" t="s">
        <v>5247</v>
      </c>
      <c r="C5967" s="357" t="s">
        <v>129</v>
      </c>
      <c r="D5967" s="357" t="s">
        <v>350</v>
      </c>
      <c r="E5967" s="353">
        <v>46.5</v>
      </c>
      <c r="F5967" s="77"/>
    </row>
    <row r="5968" spans="1:6" ht="13.5">
      <c r="A5968" s="353">
        <v>97011</v>
      </c>
      <c r="B5968" s="357" t="s">
        <v>5248</v>
      </c>
      <c r="C5968" s="357" t="s">
        <v>129</v>
      </c>
      <c r="D5968" s="357" t="s">
        <v>350</v>
      </c>
      <c r="E5968" s="353">
        <v>35.08</v>
      </c>
      <c r="F5968" s="77"/>
    </row>
    <row r="5969" spans="1:6" ht="13.5">
      <c r="A5969" s="353">
        <v>97012</v>
      </c>
      <c r="B5969" s="357" t="s">
        <v>5249</v>
      </c>
      <c r="C5969" s="357" t="s">
        <v>129</v>
      </c>
      <c r="D5969" s="357" t="s">
        <v>350</v>
      </c>
      <c r="E5969" s="353">
        <v>29.37</v>
      </c>
      <c r="F5969" s="77"/>
    </row>
    <row r="5970" spans="1:6" ht="13.5">
      <c r="A5970" s="353">
        <v>97013</v>
      </c>
      <c r="B5970" s="357" t="s">
        <v>5250</v>
      </c>
      <c r="C5970" s="357" t="s">
        <v>129</v>
      </c>
      <c r="D5970" s="357" t="s">
        <v>350</v>
      </c>
      <c r="E5970" s="353">
        <v>58.2</v>
      </c>
      <c r="F5970" s="77"/>
    </row>
    <row r="5971" spans="1:6" ht="13.5">
      <c r="A5971" s="353">
        <v>97014</v>
      </c>
      <c r="B5971" s="357" t="s">
        <v>5251</v>
      </c>
      <c r="C5971" s="357" t="s">
        <v>129</v>
      </c>
      <c r="D5971" s="357" t="s">
        <v>350</v>
      </c>
      <c r="E5971" s="353">
        <v>43.01</v>
      </c>
      <c r="F5971" s="77"/>
    </row>
    <row r="5972" spans="1:6" ht="13.5">
      <c r="A5972" s="353">
        <v>97015</v>
      </c>
      <c r="B5972" s="357" t="s">
        <v>5252</v>
      </c>
      <c r="C5972" s="357" t="s">
        <v>129</v>
      </c>
      <c r="D5972" s="357" t="s">
        <v>350</v>
      </c>
      <c r="E5972" s="353">
        <v>35.31</v>
      </c>
      <c r="F5972" s="77"/>
    </row>
    <row r="5973" spans="1:6" ht="13.5">
      <c r="A5973" s="353">
        <v>97016</v>
      </c>
      <c r="B5973" s="357" t="s">
        <v>5253</v>
      </c>
      <c r="C5973" s="357" t="s">
        <v>129</v>
      </c>
      <c r="D5973" s="357" t="s">
        <v>350</v>
      </c>
      <c r="E5973" s="353">
        <v>41.78</v>
      </c>
      <c r="F5973" s="77"/>
    </row>
    <row r="5974" spans="1:6" ht="13.5">
      <c r="A5974" s="353">
        <v>97017</v>
      </c>
      <c r="B5974" s="357" t="s">
        <v>5254</v>
      </c>
      <c r="C5974" s="357" t="s">
        <v>129</v>
      </c>
      <c r="D5974" s="357" t="s">
        <v>350</v>
      </c>
      <c r="E5974" s="353">
        <v>30.95</v>
      </c>
      <c r="F5974" s="77"/>
    </row>
    <row r="5975" spans="1:6" ht="13.5">
      <c r="A5975" s="353">
        <v>97018</v>
      </c>
      <c r="B5975" s="357" t="s">
        <v>5255</v>
      </c>
      <c r="C5975" s="357" t="s">
        <v>129</v>
      </c>
      <c r="D5975" s="357" t="s">
        <v>350</v>
      </c>
      <c r="E5975" s="353">
        <v>25.31</v>
      </c>
      <c r="F5975" s="77"/>
    </row>
    <row r="5976" spans="1:6" ht="13.5">
      <c r="A5976" s="353">
        <v>97031</v>
      </c>
      <c r="B5976" s="357" t="s">
        <v>5256</v>
      </c>
      <c r="C5976" s="357" t="s">
        <v>129</v>
      </c>
      <c r="D5976" s="357" t="s">
        <v>350</v>
      </c>
      <c r="E5976" s="353">
        <v>70.930000000000007</v>
      </c>
      <c r="F5976" s="77"/>
    </row>
    <row r="5977" spans="1:6" ht="13.5">
      <c r="A5977" s="353">
        <v>97032</v>
      </c>
      <c r="B5977" s="357" t="s">
        <v>7008</v>
      </c>
      <c r="C5977" s="357" t="s">
        <v>129</v>
      </c>
      <c r="D5977" s="357" t="s">
        <v>350</v>
      </c>
      <c r="E5977" s="353">
        <v>42.16</v>
      </c>
      <c r="F5977" s="77"/>
    </row>
    <row r="5978" spans="1:6" ht="13.5">
      <c r="A5978" s="353">
        <v>97033</v>
      </c>
      <c r="B5978" s="357" t="s">
        <v>6080</v>
      </c>
      <c r="C5978" s="357" t="s">
        <v>129</v>
      </c>
      <c r="D5978" s="357" t="s">
        <v>350</v>
      </c>
      <c r="E5978" s="353">
        <v>68.59</v>
      </c>
      <c r="F5978" s="77"/>
    </row>
    <row r="5979" spans="1:6" ht="13.5">
      <c r="A5979" s="353">
        <v>97034</v>
      </c>
      <c r="B5979" s="357" t="s">
        <v>6081</v>
      </c>
      <c r="C5979" s="357" t="s">
        <v>129</v>
      </c>
      <c r="D5979" s="357" t="s">
        <v>350</v>
      </c>
      <c r="E5979" s="353">
        <v>40.29</v>
      </c>
      <c r="F5979" s="77"/>
    </row>
    <row r="5980" spans="1:6" ht="13.5">
      <c r="A5980" s="353">
        <v>97039</v>
      </c>
      <c r="B5980" s="357" t="s">
        <v>5257</v>
      </c>
      <c r="C5980" s="357" t="s">
        <v>132</v>
      </c>
      <c r="D5980" s="357" t="s">
        <v>350</v>
      </c>
      <c r="E5980" s="353">
        <v>30.93</v>
      </c>
      <c r="F5980" s="77"/>
    </row>
    <row r="5981" spans="1:6" ht="13.5">
      <c r="A5981" s="353">
        <v>97040</v>
      </c>
      <c r="B5981" s="357" t="s">
        <v>5258</v>
      </c>
      <c r="C5981" s="357" t="s">
        <v>132</v>
      </c>
      <c r="D5981" s="357" t="s">
        <v>350</v>
      </c>
      <c r="E5981" s="353">
        <v>10.77</v>
      </c>
      <c r="F5981" s="77"/>
    </row>
    <row r="5982" spans="1:6" ht="13.5">
      <c r="A5982" s="353">
        <v>97041</v>
      </c>
      <c r="B5982" s="357" t="s">
        <v>5259</v>
      </c>
      <c r="C5982" s="357" t="s">
        <v>132</v>
      </c>
      <c r="D5982" s="357" t="s">
        <v>350</v>
      </c>
      <c r="E5982" s="353">
        <v>148.30000000000001</v>
      </c>
      <c r="F5982" s="77"/>
    </row>
    <row r="5983" spans="1:6" ht="13.5">
      <c r="A5983" s="353">
        <v>97046</v>
      </c>
      <c r="B5983" s="357" t="s">
        <v>6082</v>
      </c>
      <c r="C5983" s="357" t="s">
        <v>132</v>
      </c>
      <c r="D5983" s="357" t="s">
        <v>350</v>
      </c>
      <c r="E5983" s="353">
        <v>0.22</v>
      </c>
      <c r="F5983" s="77"/>
    </row>
    <row r="5984" spans="1:6" ht="13.5">
      <c r="A5984" s="353">
        <v>97047</v>
      </c>
      <c r="B5984" s="357" t="s">
        <v>6083</v>
      </c>
      <c r="C5984" s="357" t="s">
        <v>132</v>
      </c>
      <c r="D5984" s="357" t="s">
        <v>350</v>
      </c>
      <c r="E5984" s="353">
        <v>0.08</v>
      </c>
      <c r="F5984" s="77"/>
    </row>
    <row r="5985" spans="1:6" ht="13.5">
      <c r="A5985" s="353">
        <v>97048</v>
      </c>
      <c r="B5985" s="357" t="s">
        <v>6084</v>
      </c>
      <c r="C5985" s="357" t="s">
        <v>132</v>
      </c>
      <c r="D5985" s="357" t="s">
        <v>350</v>
      </c>
      <c r="E5985" s="353">
        <v>0.06</v>
      </c>
      <c r="F5985" s="77"/>
    </row>
    <row r="5986" spans="1:6" ht="13.5">
      <c r="A5986" s="353">
        <v>97051</v>
      </c>
      <c r="B5986" s="357" t="s">
        <v>5763</v>
      </c>
      <c r="C5986" s="357" t="s">
        <v>129</v>
      </c>
      <c r="D5986" s="357" t="s">
        <v>350</v>
      </c>
      <c r="E5986" s="353">
        <v>0.46</v>
      </c>
      <c r="F5986" s="77"/>
    </row>
    <row r="5987" spans="1:6" ht="13.5">
      <c r="A5987" s="353">
        <v>97053</v>
      </c>
      <c r="B5987" s="357" t="s">
        <v>5764</v>
      </c>
      <c r="C5987" s="357" t="s">
        <v>129</v>
      </c>
      <c r="D5987" s="357" t="s">
        <v>350</v>
      </c>
      <c r="E5987" s="353">
        <v>19.059999999999999</v>
      </c>
      <c r="F5987" s="77"/>
    </row>
    <row r="5988" spans="1:6" ht="13.5">
      <c r="A5988" s="353">
        <v>97062</v>
      </c>
      <c r="B5988" s="357" t="s">
        <v>5260</v>
      </c>
      <c r="C5988" s="357" t="s">
        <v>132</v>
      </c>
      <c r="D5988" s="357" t="s">
        <v>350</v>
      </c>
      <c r="E5988" s="353">
        <v>5.3</v>
      </c>
      <c r="F5988" s="77"/>
    </row>
    <row r="5989" spans="1:6" ht="13.5">
      <c r="A5989" s="353">
        <v>97063</v>
      </c>
      <c r="B5989" s="357" t="s">
        <v>5261</v>
      </c>
      <c r="C5989" s="357" t="s">
        <v>132</v>
      </c>
      <c r="D5989" s="357" t="s">
        <v>350</v>
      </c>
      <c r="E5989" s="353">
        <v>6.51</v>
      </c>
      <c r="F5989" s="77"/>
    </row>
    <row r="5990" spans="1:6" ht="13.5">
      <c r="A5990" s="353">
        <v>97064</v>
      </c>
      <c r="B5990" s="357" t="s">
        <v>5262</v>
      </c>
      <c r="C5990" s="357" t="s">
        <v>129</v>
      </c>
      <c r="D5990" s="357" t="s">
        <v>350</v>
      </c>
      <c r="E5990" s="353">
        <v>12.44</v>
      </c>
      <c r="F5990" s="77"/>
    </row>
    <row r="5991" spans="1:6" ht="13.5">
      <c r="A5991" s="353">
        <v>97065</v>
      </c>
      <c r="B5991" s="357" t="s">
        <v>5263</v>
      </c>
      <c r="C5991" s="357" t="s">
        <v>136</v>
      </c>
      <c r="D5991" s="357" t="s">
        <v>350</v>
      </c>
      <c r="E5991" s="353">
        <v>4.6900000000000004</v>
      </c>
      <c r="F5991" s="77"/>
    </row>
    <row r="5992" spans="1:6" ht="13.5">
      <c r="A5992" s="353">
        <v>97066</v>
      </c>
      <c r="B5992" s="357" t="s">
        <v>7009</v>
      </c>
      <c r="C5992" s="357" t="s">
        <v>132</v>
      </c>
      <c r="D5992" s="357" t="s">
        <v>350</v>
      </c>
      <c r="E5992" s="353">
        <v>57.24</v>
      </c>
      <c r="F5992" s="77"/>
    </row>
    <row r="5993" spans="1:6" ht="13.5">
      <c r="A5993" s="353">
        <v>97067</v>
      </c>
      <c r="B5993" s="357" t="s">
        <v>5264</v>
      </c>
      <c r="C5993" s="357" t="s">
        <v>129</v>
      </c>
      <c r="D5993" s="357" t="s">
        <v>350</v>
      </c>
      <c r="E5993" s="353">
        <v>542.64</v>
      </c>
      <c r="F5993" s="77"/>
    </row>
    <row r="5994" spans="1:6" ht="13.5">
      <c r="A5994" s="353" t="s">
        <v>7010</v>
      </c>
      <c r="B5994" s="357" t="s">
        <v>5265</v>
      </c>
      <c r="C5994" s="357" t="s">
        <v>130</v>
      </c>
      <c r="D5994" s="357" t="s">
        <v>270</v>
      </c>
      <c r="E5994" s="353">
        <v>92.5</v>
      </c>
      <c r="F5994" s="77"/>
    </row>
    <row r="5995" spans="1:6" ht="13.5">
      <c r="A5995" s="353">
        <v>73672</v>
      </c>
      <c r="B5995" s="357" t="s">
        <v>5266</v>
      </c>
      <c r="C5995" s="357" t="s">
        <v>132</v>
      </c>
      <c r="D5995" s="357" t="s">
        <v>270</v>
      </c>
      <c r="E5995" s="353">
        <v>0.33</v>
      </c>
      <c r="F5995" s="77"/>
    </row>
    <row r="5996" spans="1:6" ht="13.5">
      <c r="A5996" s="353" t="s">
        <v>7011</v>
      </c>
      <c r="B5996" s="357" t="s">
        <v>5267</v>
      </c>
      <c r="C5996" s="357" t="s">
        <v>132</v>
      </c>
      <c r="D5996" s="357" t="s">
        <v>270</v>
      </c>
      <c r="E5996" s="353">
        <v>0.45</v>
      </c>
      <c r="F5996" s="77"/>
    </row>
    <row r="5997" spans="1:6" ht="13.5">
      <c r="A5997" s="353" t="s">
        <v>7012</v>
      </c>
      <c r="B5997" s="357" t="s">
        <v>5268</v>
      </c>
      <c r="C5997" s="357" t="s">
        <v>132</v>
      </c>
      <c r="D5997" s="357" t="s">
        <v>270</v>
      </c>
      <c r="E5997" s="353">
        <v>0.11</v>
      </c>
      <c r="F5997" s="77"/>
    </row>
    <row r="5998" spans="1:6" ht="13.5">
      <c r="A5998" s="353" t="s">
        <v>7013</v>
      </c>
      <c r="B5998" s="357" t="s">
        <v>21</v>
      </c>
      <c r="C5998" s="357" t="s">
        <v>132</v>
      </c>
      <c r="D5998" s="357" t="s">
        <v>350</v>
      </c>
      <c r="E5998" s="353">
        <v>1.01</v>
      </c>
      <c r="F5998" s="77"/>
    </row>
    <row r="5999" spans="1:6" ht="13.5">
      <c r="A5999" s="353">
        <v>85331</v>
      </c>
      <c r="B5999" s="357" t="s">
        <v>5269</v>
      </c>
      <c r="C5999" s="357" t="s">
        <v>132</v>
      </c>
      <c r="D5999" s="357" t="s">
        <v>350</v>
      </c>
      <c r="E5999" s="353">
        <v>0.98</v>
      </c>
      <c r="F5999" s="77"/>
    </row>
    <row r="6000" spans="1:6" ht="13.5">
      <c r="A6000" s="353">
        <v>85422</v>
      </c>
      <c r="B6000" s="357" t="s">
        <v>5270</v>
      </c>
      <c r="C6000" s="357" t="s">
        <v>132</v>
      </c>
      <c r="D6000" s="357" t="s">
        <v>350</v>
      </c>
      <c r="E6000" s="353">
        <v>5.08</v>
      </c>
      <c r="F6000" s="77"/>
    </row>
    <row r="6001" spans="1:6" ht="13.5">
      <c r="A6001" s="353" t="s">
        <v>7014</v>
      </c>
      <c r="B6001" s="357" t="s">
        <v>5271</v>
      </c>
      <c r="C6001" s="357" t="s">
        <v>132</v>
      </c>
      <c r="D6001" s="357" t="s">
        <v>350</v>
      </c>
      <c r="E6001" s="353">
        <v>47.91</v>
      </c>
      <c r="F6001" s="77"/>
    </row>
    <row r="6002" spans="1:6" ht="13.5">
      <c r="A6002" s="353" t="s">
        <v>7015</v>
      </c>
      <c r="B6002" s="357" t="s">
        <v>5272</v>
      </c>
      <c r="C6002" s="357" t="s">
        <v>129</v>
      </c>
      <c r="D6002" s="357" t="s">
        <v>350</v>
      </c>
      <c r="E6002" s="353">
        <v>2.2200000000000002</v>
      </c>
      <c r="F6002" s="77"/>
    </row>
    <row r="6003" spans="1:6" ht="13.5">
      <c r="A6003" s="353" t="s">
        <v>7016</v>
      </c>
      <c r="B6003" s="357" t="s">
        <v>5273</v>
      </c>
      <c r="C6003" s="357" t="s">
        <v>132</v>
      </c>
      <c r="D6003" s="357" t="s">
        <v>350</v>
      </c>
      <c r="E6003" s="353">
        <v>55.76</v>
      </c>
      <c r="F6003" s="77"/>
    </row>
    <row r="6004" spans="1:6" ht="13.5">
      <c r="A6004" s="353" t="s">
        <v>7017</v>
      </c>
      <c r="B6004" s="357" t="s">
        <v>5274</v>
      </c>
      <c r="C6004" s="357" t="s">
        <v>132</v>
      </c>
      <c r="D6004" s="357" t="s">
        <v>350</v>
      </c>
      <c r="E6004" s="353">
        <v>48.11</v>
      </c>
      <c r="F6004" s="77"/>
    </row>
    <row r="6005" spans="1:6" ht="13.5">
      <c r="A6005" s="353">
        <v>84126</v>
      </c>
      <c r="B6005" s="357" t="s">
        <v>5275</v>
      </c>
      <c r="C6005" s="357" t="s">
        <v>132</v>
      </c>
      <c r="D6005" s="357" t="s">
        <v>350</v>
      </c>
      <c r="E6005" s="353">
        <v>31.75</v>
      </c>
      <c r="F6005" s="77"/>
    </row>
    <row r="6006" spans="1:6" ht="13.5">
      <c r="A6006" s="353">
        <v>85421</v>
      </c>
      <c r="B6006" s="357" t="s">
        <v>5276</v>
      </c>
      <c r="C6006" s="357" t="s">
        <v>132</v>
      </c>
      <c r="D6006" s="357" t="s">
        <v>350</v>
      </c>
      <c r="E6006" s="353">
        <v>9.39</v>
      </c>
      <c r="F6006" s="77"/>
    </row>
    <row r="6007" spans="1:6" ht="13.5">
      <c r="A6007" s="353">
        <v>97621</v>
      </c>
      <c r="B6007" s="357" t="s">
        <v>5277</v>
      </c>
      <c r="C6007" s="357" t="s">
        <v>136</v>
      </c>
      <c r="D6007" s="357" t="s">
        <v>350</v>
      </c>
      <c r="E6007" s="353">
        <v>67.900000000000006</v>
      </c>
      <c r="F6007" s="77"/>
    </row>
    <row r="6008" spans="1:6" ht="13.5">
      <c r="A6008" s="353">
        <v>97622</v>
      </c>
      <c r="B6008" s="357" t="s">
        <v>5278</v>
      </c>
      <c r="C6008" s="357" t="s">
        <v>136</v>
      </c>
      <c r="D6008" s="357" t="s">
        <v>350</v>
      </c>
      <c r="E6008" s="353">
        <v>33.090000000000003</v>
      </c>
      <c r="F6008" s="77"/>
    </row>
    <row r="6009" spans="1:6" ht="13.5">
      <c r="A6009" s="353">
        <v>97623</v>
      </c>
      <c r="B6009" s="357" t="s">
        <v>5279</v>
      </c>
      <c r="C6009" s="357" t="s">
        <v>136</v>
      </c>
      <c r="D6009" s="357" t="s">
        <v>350</v>
      </c>
      <c r="E6009" s="353">
        <v>101.37</v>
      </c>
      <c r="F6009" s="77"/>
    </row>
    <row r="6010" spans="1:6" ht="13.5">
      <c r="A6010" s="353">
        <v>97624</v>
      </c>
      <c r="B6010" s="357" t="s">
        <v>5280</v>
      </c>
      <c r="C6010" s="357" t="s">
        <v>136</v>
      </c>
      <c r="D6010" s="357" t="s">
        <v>350</v>
      </c>
      <c r="E6010" s="353">
        <v>62.22</v>
      </c>
      <c r="F6010" s="77"/>
    </row>
    <row r="6011" spans="1:6" ht="13.5">
      <c r="A6011" s="353">
        <v>97625</v>
      </c>
      <c r="B6011" s="357" t="s">
        <v>5281</v>
      </c>
      <c r="C6011" s="357" t="s">
        <v>136</v>
      </c>
      <c r="D6011" s="357" t="s">
        <v>270</v>
      </c>
      <c r="E6011" s="353">
        <v>35.83</v>
      </c>
      <c r="F6011" s="77"/>
    </row>
    <row r="6012" spans="1:6" ht="13.5">
      <c r="A6012" s="353">
        <v>97626</v>
      </c>
      <c r="B6012" s="357" t="s">
        <v>5282</v>
      </c>
      <c r="C6012" s="357" t="s">
        <v>136</v>
      </c>
      <c r="D6012" s="357" t="s">
        <v>350</v>
      </c>
      <c r="E6012" s="353">
        <v>344.22</v>
      </c>
      <c r="F6012" s="77"/>
    </row>
    <row r="6013" spans="1:6" ht="13.5">
      <c r="A6013" s="353">
        <v>97627</v>
      </c>
      <c r="B6013" s="357" t="s">
        <v>5283</v>
      </c>
      <c r="C6013" s="357" t="s">
        <v>136</v>
      </c>
      <c r="D6013" s="357" t="s">
        <v>270</v>
      </c>
      <c r="E6013" s="353">
        <v>158.34</v>
      </c>
      <c r="F6013" s="77"/>
    </row>
    <row r="6014" spans="1:6" ht="13.5">
      <c r="A6014" s="353">
        <v>97628</v>
      </c>
      <c r="B6014" s="357" t="s">
        <v>5284</v>
      </c>
      <c r="C6014" s="357" t="s">
        <v>136</v>
      </c>
      <c r="D6014" s="357" t="s">
        <v>350</v>
      </c>
      <c r="E6014" s="353">
        <v>163.56</v>
      </c>
      <c r="F6014" s="77"/>
    </row>
    <row r="6015" spans="1:6" ht="13.5">
      <c r="A6015" s="353">
        <v>97629</v>
      </c>
      <c r="B6015" s="357" t="s">
        <v>5285</v>
      </c>
      <c r="C6015" s="357" t="s">
        <v>136</v>
      </c>
      <c r="D6015" s="357" t="s">
        <v>270</v>
      </c>
      <c r="E6015" s="353">
        <v>74.47</v>
      </c>
      <c r="F6015" s="77"/>
    </row>
    <row r="6016" spans="1:6" ht="13.5">
      <c r="A6016" s="353">
        <v>97631</v>
      </c>
      <c r="B6016" s="357" t="s">
        <v>5286</v>
      </c>
      <c r="C6016" s="357" t="s">
        <v>132</v>
      </c>
      <c r="D6016" s="357" t="s">
        <v>350</v>
      </c>
      <c r="E6016" s="353">
        <v>1.92</v>
      </c>
      <c r="F6016" s="77"/>
    </row>
    <row r="6017" spans="1:6" ht="13.5">
      <c r="A6017" s="353">
        <v>97632</v>
      </c>
      <c r="B6017" s="357" t="s">
        <v>5287</v>
      </c>
      <c r="C6017" s="357" t="s">
        <v>129</v>
      </c>
      <c r="D6017" s="357" t="s">
        <v>350</v>
      </c>
      <c r="E6017" s="353">
        <v>1.59</v>
      </c>
      <c r="F6017" s="77"/>
    </row>
    <row r="6018" spans="1:6" ht="13.5">
      <c r="A6018" s="353">
        <v>97633</v>
      </c>
      <c r="B6018" s="357" t="s">
        <v>5288</v>
      </c>
      <c r="C6018" s="357" t="s">
        <v>132</v>
      </c>
      <c r="D6018" s="357" t="s">
        <v>350</v>
      </c>
      <c r="E6018" s="353">
        <v>14</v>
      </c>
      <c r="F6018" s="77"/>
    </row>
    <row r="6019" spans="1:6" ht="13.5">
      <c r="A6019" s="353">
        <v>97634</v>
      </c>
      <c r="B6019" s="357" t="s">
        <v>5289</v>
      </c>
      <c r="C6019" s="357" t="s">
        <v>132</v>
      </c>
      <c r="D6019" s="357" t="s">
        <v>270</v>
      </c>
      <c r="E6019" s="353">
        <v>7.5</v>
      </c>
      <c r="F6019" s="77"/>
    </row>
    <row r="6020" spans="1:6" ht="13.5">
      <c r="A6020" s="353">
        <v>97635</v>
      </c>
      <c r="B6020" s="357" t="s">
        <v>5290</v>
      </c>
      <c r="C6020" s="357" t="s">
        <v>132</v>
      </c>
      <c r="D6020" s="357" t="s">
        <v>350</v>
      </c>
      <c r="E6020" s="353">
        <v>9.43</v>
      </c>
      <c r="F6020" s="77"/>
    </row>
    <row r="6021" spans="1:6" ht="13.5">
      <c r="A6021" s="353">
        <v>97636</v>
      </c>
      <c r="B6021" s="357" t="s">
        <v>5291</v>
      </c>
      <c r="C6021" s="357" t="s">
        <v>132</v>
      </c>
      <c r="D6021" s="357" t="s">
        <v>270</v>
      </c>
      <c r="E6021" s="353">
        <v>8.69</v>
      </c>
      <c r="F6021" s="77"/>
    </row>
    <row r="6022" spans="1:6" ht="13.5">
      <c r="A6022" s="353">
        <v>97637</v>
      </c>
      <c r="B6022" s="357" t="s">
        <v>5292</v>
      </c>
      <c r="C6022" s="357" t="s">
        <v>132</v>
      </c>
      <c r="D6022" s="357" t="s">
        <v>350</v>
      </c>
      <c r="E6022" s="353">
        <v>1.53</v>
      </c>
      <c r="F6022" s="77"/>
    </row>
    <row r="6023" spans="1:6" ht="13.5">
      <c r="A6023" s="353">
        <v>97638</v>
      </c>
      <c r="B6023" s="357" t="s">
        <v>5293</v>
      </c>
      <c r="C6023" s="357" t="s">
        <v>132</v>
      </c>
      <c r="D6023" s="357" t="s">
        <v>350</v>
      </c>
      <c r="E6023" s="353">
        <v>4.4800000000000004</v>
      </c>
      <c r="F6023" s="77"/>
    </row>
    <row r="6024" spans="1:6" ht="13.5">
      <c r="A6024" s="353">
        <v>97639</v>
      </c>
      <c r="B6024" s="357" t="s">
        <v>5294</v>
      </c>
      <c r="C6024" s="357" t="s">
        <v>132</v>
      </c>
      <c r="D6024" s="357" t="s">
        <v>350</v>
      </c>
      <c r="E6024" s="353">
        <v>11.6</v>
      </c>
      <c r="F6024" s="77"/>
    </row>
    <row r="6025" spans="1:6" ht="13.5">
      <c r="A6025" s="353">
        <v>97640</v>
      </c>
      <c r="B6025" s="357" t="s">
        <v>5295</v>
      </c>
      <c r="C6025" s="357" t="s">
        <v>132</v>
      </c>
      <c r="D6025" s="357" t="s">
        <v>350</v>
      </c>
      <c r="E6025" s="353">
        <v>0.97</v>
      </c>
      <c r="F6025" s="77"/>
    </row>
    <row r="6026" spans="1:6" ht="13.5">
      <c r="A6026" s="353">
        <v>97641</v>
      </c>
      <c r="B6026" s="357" t="s">
        <v>5296</v>
      </c>
      <c r="C6026" s="357" t="s">
        <v>132</v>
      </c>
      <c r="D6026" s="357" t="s">
        <v>350</v>
      </c>
      <c r="E6026" s="353">
        <v>2.7</v>
      </c>
      <c r="F6026" s="77"/>
    </row>
    <row r="6027" spans="1:6" ht="13.5">
      <c r="A6027" s="353">
        <v>97642</v>
      </c>
      <c r="B6027" s="357" t="s">
        <v>5297</v>
      </c>
      <c r="C6027" s="357" t="s">
        <v>132</v>
      </c>
      <c r="D6027" s="357" t="s">
        <v>350</v>
      </c>
      <c r="E6027" s="353">
        <v>1.73</v>
      </c>
      <c r="F6027" s="77"/>
    </row>
    <row r="6028" spans="1:6" ht="13.5">
      <c r="A6028" s="353">
        <v>97643</v>
      </c>
      <c r="B6028" s="357" t="s">
        <v>5298</v>
      </c>
      <c r="C6028" s="357" t="s">
        <v>132</v>
      </c>
      <c r="D6028" s="357" t="s">
        <v>350</v>
      </c>
      <c r="E6028" s="353">
        <v>14.27</v>
      </c>
      <c r="F6028" s="77"/>
    </row>
    <row r="6029" spans="1:6" ht="13.5">
      <c r="A6029" s="353">
        <v>97644</v>
      </c>
      <c r="B6029" s="357" t="s">
        <v>5299</v>
      </c>
      <c r="C6029" s="357" t="s">
        <v>132</v>
      </c>
      <c r="D6029" s="357" t="s">
        <v>350</v>
      </c>
      <c r="E6029" s="353">
        <v>5.35</v>
      </c>
      <c r="F6029" s="77"/>
    </row>
    <row r="6030" spans="1:6" ht="13.5">
      <c r="A6030" s="353">
        <v>97645</v>
      </c>
      <c r="B6030" s="357" t="s">
        <v>5300</v>
      </c>
      <c r="C6030" s="357" t="s">
        <v>132</v>
      </c>
      <c r="D6030" s="357" t="s">
        <v>350</v>
      </c>
      <c r="E6030" s="353">
        <v>15.88</v>
      </c>
      <c r="F6030" s="77"/>
    </row>
    <row r="6031" spans="1:6" ht="13.5">
      <c r="A6031" s="353">
        <v>97647</v>
      </c>
      <c r="B6031" s="357" t="s">
        <v>5301</v>
      </c>
      <c r="C6031" s="357" t="s">
        <v>132</v>
      </c>
      <c r="D6031" s="357" t="s">
        <v>350</v>
      </c>
      <c r="E6031" s="353">
        <v>2.17</v>
      </c>
      <c r="F6031" s="77"/>
    </row>
    <row r="6032" spans="1:6" ht="13.5">
      <c r="A6032" s="353">
        <v>97648</v>
      </c>
      <c r="B6032" s="357" t="s">
        <v>5302</v>
      </c>
      <c r="C6032" s="357" t="s">
        <v>132</v>
      </c>
      <c r="D6032" s="357" t="s">
        <v>350</v>
      </c>
      <c r="E6032" s="353">
        <v>1.24</v>
      </c>
      <c r="F6032" s="77"/>
    </row>
    <row r="6033" spans="1:6" ht="13.5">
      <c r="A6033" s="353">
        <v>97649</v>
      </c>
      <c r="B6033" s="357" t="s">
        <v>5303</v>
      </c>
      <c r="C6033" s="357" t="s">
        <v>132</v>
      </c>
      <c r="D6033" s="357" t="s">
        <v>270</v>
      </c>
      <c r="E6033" s="353">
        <v>2.69</v>
      </c>
      <c r="F6033" s="77"/>
    </row>
    <row r="6034" spans="1:6" ht="13.5">
      <c r="A6034" s="353">
        <v>97650</v>
      </c>
      <c r="B6034" s="357" t="s">
        <v>5304</v>
      </c>
      <c r="C6034" s="357" t="s">
        <v>132</v>
      </c>
      <c r="D6034" s="357" t="s">
        <v>350</v>
      </c>
      <c r="E6034" s="353">
        <v>4.66</v>
      </c>
      <c r="F6034" s="77"/>
    </row>
    <row r="6035" spans="1:6" ht="13.5">
      <c r="A6035" s="353">
        <v>97651</v>
      </c>
      <c r="B6035" s="357" t="s">
        <v>5305</v>
      </c>
      <c r="C6035" s="357" t="s">
        <v>130</v>
      </c>
      <c r="D6035" s="357" t="s">
        <v>350</v>
      </c>
      <c r="E6035" s="353">
        <v>51.69</v>
      </c>
      <c r="F6035" s="77"/>
    </row>
    <row r="6036" spans="1:6" ht="13.5">
      <c r="A6036" s="353">
        <v>97652</v>
      </c>
      <c r="B6036" s="357" t="s">
        <v>5306</v>
      </c>
      <c r="C6036" s="357" t="s">
        <v>130</v>
      </c>
      <c r="D6036" s="357" t="s">
        <v>350</v>
      </c>
      <c r="E6036" s="353">
        <v>117.21</v>
      </c>
      <c r="F6036" s="77"/>
    </row>
    <row r="6037" spans="1:6" ht="13.5">
      <c r="A6037" s="353">
        <v>97653</v>
      </c>
      <c r="B6037" s="357" t="s">
        <v>5307</v>
      </c>
      <c r="C6037" s="357" t="s">
        <v>130</v>
      </c>
      <c r="D6037" s="357" t="s">
        <v>270</v>
      </c>
      <c r="E6037" s="353">
        <v>75.95</v>
      </c>
      <c r="F6037" s="77"/>
    </row>
    <row r="6038" spans="1:6" ht="13.5">
      <c r="A6038" s="353">
        <v>97654</v>
      </c>
      <c r="B6038" s="357" t="s">
        <v>5308</v>
      </c>
      <c r="C6038" s="357" t="s">
        <v>130</v>
      </c>
      <c r="D6038" s="357" t="s">
        <v>270</v>
      </c>
      <c r="E6038" s="353">
        <v>93.88</v>
      </c>
      <c r="F6038" s="77"/>
    </row>
    <row r="6039" spans="1:6" ht="13.5">
      <c r="A6039" s="353">
        <v>97655</v>
      </c>
      <c r="B6039" s="357" t="s">
        <v>5309</v>
      </c>
      <c r="C6039" s="357" t="s">
        <v>132</v>
      </c>
      <c r="D6039" s="357" t="s">
        <v>350</v>
      </c>
      <c r="E6039" s="353">
        <v>12.89</v>
      </c>
      <c r="F6039" s="77"/>
    </row>
    <row r="6040" spans="1:6" ht="13.5">
      <c r="A6040" s="353">
        <v>97656</v>
      </c>
      <c r="B6040" s="357" t="s">
        <v>5310</v>
      </c>
      <c r="C6040" s="357" t="s">
        <v>130</v>
      </c>
      <c r="D6040" s="357" t="s">
        <v>350</v>
      </c>
      <c r="E6040" s="353">
        <v>130.53</v>
      </c>
      <c r="F6040" s="77"/>
    </row>
    <row r="6041" spans="1:6" ht="13.5">
      <c r="A6041" s="353">
        <v>97657</v>
      </c>
      <c r="B6041" s="357" t="s">
        <v>5311</v>
      </c>
      <c r="C6041" s="357" t="s">
        <v>130</v>
      </c>
      <c r="D6041" s="357" t="s">
        <v>350</v>
      </c>
      <c r="E6041" s="353">
        <v>258.72000000000003</v>
      </c>
      <c r="F6041" s="77"/>
    </row>
    <row r="6042" spans="1:6" ht="13.5">
      <c r="A6042" s="353">
        <v>97658</v>
      </c>
      <c r="B6042" s="357" t="s">
        <v>5312</v>
      </c>
      <c r="C6042" s="357" t="s">
        <v>130</v>
      </c>
      <c r="D6042" s="357" t="s">
        <v>270</v>
      </c>
      <c r="E6042" s="353">
        <v>107.58</v>
      </c>
      <c r="F6042" s="77"/>
    </row>
    <row r="6043" spans="1:6" ht="13.5">
      <c r="A6043" s="353">
        <v>97659</v>
      </c>
      <c r="B6043" s="357" t="s">
        <v>5313</v>
      </c>
      <c r="C6043" s="357" t="s">
        <v>130</v>
      </c>
      <c r="D6043" s="357" t="s">
        <v>270</v>
      </c>
      <c r="E6043" s="353">
        <v>144.72999999999999</v>
      </c>
      <c r="F6043" s="77"/>
    </row>
    <row r="6044" spans="1:6" ht="13.5">
      <c r="A6044" s="353">
        <v>97660</v>
      </c>
      <c r="B6044" s="357" t="s">
        <v>5314</v>
      </c>
      <c r="C6044" s="357" t="s">
        <v>130</v>
      </c>
      <c r="D6044" s="357" t="s">
        <v>350</v>
      </c>
      <c r="E6044" s="353">
        <v>0.41</v>
      </c>
      <c r="F6044" s="77"/>
    </row>
    <row r="6045" spans="1:6" ht="13.5">
      <c r="A6045" s="353">
        <v>97661</v>
      </c>
      <c r="B6045" s="357" t="s">
        <v>5315</v>
      </c>
      <c r="C6045" s="357" t="s">
        <v>129</v>
      </c>
      <c r="D6045" s="357" t="s">
        <v>350</v>
      </c>
      <c r="E6045" s="353">
        <v>0.41</v>
      </c>
      <c r="F6045" s="77"/>
    </row>
    <row r="6046" spans="1:6" ht="13.5">
      <c r="A6046" s="353">
        <v>97662</v>
      </c>
      <c r="B6046" s="357" t="s">
        <v>5316</v>
      </c>
      <c r="C6046" s="357" t="s">
        <v>129</v>
      </c>
      <c r="D6046" s="357" t="s">
        <v>350</v>
      </c>
      <c r="E6046" s="353">
        <v>0.3</v>
      </c>
      <c r="F6046" s="77"/>
    </row>
    <row r="6047" spans="1:6" ht="13.5">
      <c r="A6047" s="353">
        <v>97663</v>
      </c>
      <c r="B6047" s="357" t="s">
        <v>5317</v>
      </c>
      <c r="C6047" s="357" t="s">
        <v>130</v>
      </c>
      <c r="D6047" s="357" t="s">
        <v>350</v>
      </c>
      <c r="E6047" s="353">
        <v>7.69</v>
      </c>
      <c r="F6047" s="77"/>
    </row>
    <row r="6048" spans="1:6" ht="13.5">
      <c r="A6048" s="353">
        <v>97664</v>
      </c>
      <c r="B6048" s="357" t="s">
        <v>5318</v>
      </c>
      <c r="C6048" s="357" t="s">
        <v>130</v>
      </c>
      <c r="D6048" s="357" t="s">
        <v>350</v>
      </c>
      <c r="E6048" s="353">
        <v>0.95</v>
      </c>
      <c r="F6048" s="77"/>
    </row>
    <row r="6049" spans="1:6" ht="13.5">
      <c r="A6049" s="353">
        <v>97665</v>
      </c>
      <c r="B6049" s="357" t="s">
        <v>5319</v>
      </c>
      <c r="C6049" s="357" t="s">
        <v>130</v>
      </c>
      <c r="D6049" s="357" t="s">
        <v>350</v>
      </c>
      <c r="E6049" s="353">
        <v>0.8</v>
      </c>
      <c r="F6049" s="77"/>
    </row>
    <row r="6050" spans="1:6" ht="13.5">
      <c r="A6050" s="353">
        <v>97666</v>
      </c>
      <c r="B6050" s="357" t="s">
        <v>5320</v>
      </c>
      <c r="C6050" s="357" t="s">
        <v>130</v>
      </c>
      <c r="D6050" s="357" t="s">
        <v>350</v>
      </c>
      <c r="E6050" s="353">
        <v>5.61</v>
      </c>
      <c r="F6050" s="77"/>
    </row>
    <row r="6051" spans="1:6" ht="13.5">
      <c r="A6051" s="353">
        <v>85423</v>
      </c>
      <c r="B6051" s="357" t="s">
        <v>5321</v>
      </c>
      <c r="C6051" s="357" t="s">
        <v>132</v>
      </c>
      <c r="D6051" s="357" t="s">
        <v>350</v>
      </c>
      <c r="E6051" s="353">
        <v>6.82</v>
      </c>
      <c r="F6051" s="77"/>
    </row>
    <row r="6052" spans="1:6" ht="13.5">
      <c r="A6052" s="353">
        <v>85424</v>
      </c>
      <c r="B6052" s="357" t="s">
        <v>5322</v>
      </c>
      <c r="C6052" s="357" t="s">
        <v>132</v>
      </c>
      <c r="D6052" s="357" t="s">
        <v>350</v>
      </c>
      <c r="E6052" s="353">
        <v>18.010000000000002</v>
      </c>
      <c r="F6052" s="77"/>
    </row>
    <row r="6053" spans="1:6" ht="13.5">
      <c r="A6053" s="353">
        <v>72742</v>
      </c>
      <c r="B6053" s="357" t="s">
        <v>5323</v>
      </c>
      <c r="C6053" s="357" t="s">
        <v>130</v>
      </c>
      <c r="D6053" s="357" t="s">
        <v>350</v>
      </c>
      <c r="E6053" s="353">
        <v>496.56</v>
      </c>
      <c r="F6053" s="77"/>
    </row>
    <row r="6054" spans="1:6" ht="13.5">
      <c r="A6054" s="353">
        <v>72743</v>
      </c>
      <c r="B6054" s="357" t="s">
        <v>5324</v>
      </c>
      <c r="C6054" s="357" t="s">
        <v>130</v>
      </c>
      <c r="D6054" s="357" t="s">
        <v>350</v>
      </c>
      <c r="E6054" s="353">
        <v>248.28</v>
      </c>
      <c r="F6054" s="77"/>
    </row>
    <row r="6055" spans="1:6" ht="13.5">
      <c r="A6055" s="353" t="s">
        <v>7018</v>
      </c>
      <c r="B6055" s="357" t="s">
        <v>5325</v>
      </c>
      <c r="C6055" s="357" t="s">
        <v>136</v>
      </c>
      <c r="D6055" s="357" t="s">
        <v>350</v>
      </c>
      <c r="E6055" s="353">
        <v>18.579999999999998</v>
      </c>
      <c r="F6055" s="77"/>
    </row>
    <row r="6056" spans="1:6" ht="13.5">
      <c r="A6056" s="353" t="s">
        <v>7019</v>
      </c>
      <c r="B6056" s="357" t="s">
        <v>5326</v>
      </c>
      <c r="C6056" s="357" t="s">
        <v>132</v>
      </c>
      <c r="D6056" s="357" t="s">
        <v>350</v>
      </c>
      <c r="E6056" s="353">
        <v>0.66</v>
      </c>
      <c r="F6056" s="77"/>
    </row>
    <row r="6057" spans="1:6" ht="13.5">
      <c r="A6057" s="353" t="s">
        <v>7020</v>
      </c>
      <c r="B6057" s="357" t="s">
        <v>5327</v>
      </c>
      <c r="C6057" s="357" t="s">
        <v>136</v>
      </c>
      <c r="D6057" s="357" t="s">
        <v>350</v>
      </c>
      <c r="E6057" s="353">
        <v>1.3</v>
      </c>
      <c r="F6057" s="77"/>
    </row>
    <row r="6058" spans="1:6" ht="13.5">
      <c r="A6058" s="353" t="s">
        <v>7021</v>
      </c>
      <c r="B6058" s="357" t="s">
        <v>5328</v>
      </c>
      <c r="C6058" s="357" t="s">
        <v>130</v>
      </c>
      <c r="D6058" s="357" t="s">
        <v>350</v>
      </c>
      <c r="E6058" s="353">
        <v>124.14</v>
      </c>
      <c r="F6058" s="77"/>
    </row>
    <row r="6059" spans="1:6" ht="13.5">
      <c r="A6059" s="353" t="s">
        <v>7022</v>
      </c>
      <c r="B6059" s="357" t="s">
        <v>5329</v>
      </c>
      <c r="C6059" s="357" t="s">
        <v>130</v>
      </c>
      <c r="D6059" s="357" t="s">
        <v>350</v>
      </c>
      <c r="E6059" s="353">
        <v>99.31</v>
      </c>
      <c r="F6059" s="77"/>
    </row>
    <row r="6060" spans="1:6" ht="13.5">
      <c r="A6060" s="353" t="s">
        <v>7023</v>
      </c>
      <c r="B6060" s="357" t="s">
        <v>5330</v>
      </c>
      <c r="C6060" s="357" t="s">
        <v>130</v>
      </c>
      <c r="D6060" s="357" t="s">
        <v>350</v>
      </c>
      <c r="E6060" s="353">
        <v>62.07</v>
      </c>
      <c r="F6060" s="77"/>
    </row>
    <row r="6061" spans="1:6" ht="13.5">
      <c r="A6061" s="353" t="s">
        <v>7024</v>
      </c>
      <c r="B6061" s="357" t="s">
        <v>5331</v>
      </c>
      <c r="C6061" s="357" t="s">
        <v>130</v>
      </c>
      <c r="D6061" s="357" t="s">
        <v>350</v>
      </c>
      <c r="E6061" s="353">
        <v>55.86</v>
      </c>
      <c r="F6061" s="77"/>
    </row>
    <row r="6062" spans="1:6" ht="13.5">
      <c r="A6062" s="353" t="s">
        <v>7025</v>
      </c>
      <c r="B6062" s="357" t="s">
        <v>5332</v>
      </c>
      <c r="C6062" s="357" t="s">
        <v>130</v>
      </c>
      <c r="D6062" s="357" t="s">
        <v>350</v>
      </c>
      <c r="E6062" s="353">
        <v>117.93</v>
      </c>
      <c r="F6062" s="77"/>
    </row>
    <row r="6063" spans="1:6" ht="13.5">
      <c r="A6063" s="353" t="s">
        <v>7026</v>
      </c>
      <c r="B6063" s="357" t="s">
        <v>5333</v>
      </c>
      <c r="C6063" s="357" t="s">
        <v>130</v>
      </c>
      <c r="D6063" s="357" t="s">
        <v>350</v>
      </c>
      <c r="E6063" s="353">
        <v>49.65</v>
      </c>
      <c r="F6063" s="77"/>
    </row>
    <row r="6064" spans="1:6" ht="13.5">
      <c r="A6064" s="353" t="s">
        <v>7027</v>
      </c>
      <c r="B6064" s="357" t="s">
        <v>5334</v>
      </c>
      <c r="C6064" s="357" t="s">
        <v>130</v>
      </c>
      <c r="D6064" s="357" t="s">
        <v>350</v>
      </c>
      <c r="E6064" s="353">
        <v>142.76</v>
      </c>
      <c r="F6064" s="77"/>
    </row>
    <row r="6065" spans="1:6" ht="13.5">
      <c r="A6065" s="353" t="s">
        <v>7028</v>
      </c>
      <c r="B6065" s="357" t="s">
        <v>5335</v>
      </c>
      <c r="C6065" s="357" t="s">
        <v>130</v>
      </c>
      <c r="D6065" s="357" t="s">
        <v>350</v>
      </c>
      <c r="E6065" s="353">
        <v>37.24</v>
      </c>
      <c r="F6065" s="77"/>
    </row>
    <row r="6066" spans="1:6" ht="13.5">
      <c r="A6066" s="353" t="s">
        <v>7029</v>
      </c>
      <c r="B6066" s="357" t="s">
        <v>5336</v>
      </c>
      <c r="C6066" s="357" t="s">
        <v>130</v>
      </c>
      <c r="D6066" s="357" t="s">
        <v>350</v>
      </c>
      <c r="E6066" s="353">
        <v>99.31</v>
      </c>
      <c r="F6066" s="77"/>
    </row>
    <row r="6067" spans="1:6" ht="13.5">
      <c r="A6067" s="353" t="s">
        <v>7030</v>
      </c>
      <c r="B6067" s="357" t="s">
        <v>5337</v>
      </c>
      <c r="C6067" s="357" t="s">
        <v>130</v>
      </c>
      <c r="D6067" s="357" t="s">
        <v>350</v>
      </c>
      <c r="E6067" s="353">
        <v>43.44</v>
      </c>
      <c r="F6067" s="77"/>
    </row>
    <row r="6068" spans="1:6" ht="13.5">
      <c r="A6068" s="353" t="s">
        <v>7031</v>
      </c>
      <c r="B6068" s="357" t="s">
        <v>118</v>
      </c>
      <c r="C6068" s="357" t="s">
        <v>130</v>
      </c>
      <c r="D6068" s="357" t="s">
        <v>350</v>
      </c>
      <c r="E6068" s="353">
        <v>111.72</v>
      </c>
      <c r="F6068" s="77"/>
    </row>
    <row r="6069" spans="1:6" ht="13.5">
      <c r="A6069" s="353" t="s">
        <v>7032</v>
      </c>
      <c r="B6069" s="357" t="s">
        <v>5338</v>
      </c>
      <c r="C6069" s="357" t="s">
        <v>130</v>
      </c>
      <c r="D6069" s="357" t="s">
        <v>350</v>
      </c>
      <c r="E6069" s="353">
        <v>124.14</v>
      </c>
      <c r="F6069" s="77"/>
    </row>
    <row r="6070" spans="1:6" ht="13.5">
      <c r="A6070" s="353" t="s">
        <v>7033</v>
      </c>
      <c r="B6070" s="357" t="s">
        <v>5339</v>
      </c>
      <c r="C6070" s="357" t="s">
        <v>130</v>
      </c>
      <c r="D6070" s="357" t="s">
        <v>350</v>
      </c>
      <c r="E6070" s="353">
        <v>62.07</v>
      </c>
      <c r="F6070" s="77"/>
    </row>
    <row r="6071" spans="1:6" ht="13.5">
      <c r="A6071" s="353" t="s">
        <v>7034</v>
      </c>
      <c r="B6071" s="357" t="s">
        <v>5340</v>
      </c>
      <c r="C6071" s="357" t="s">
        <v>130</v>
      </c>
      <c r="D6071" s="357" t="s">
        <v>350</v>
      </c>
      <c r="E6071" s="353">
        <v>55.86</v>
      </c>
      <c r="F6071" s="77"/>
    </row>
    <row r="6072" spans="1:6" ht="13.5">
      <c r="A6072" s="353" t="s">
        <v>7035</v>
      </c>
      <c r="B6072" s="357" t="s">
        <v>5341</v>
      </c>
      <c r="C6072" s="357" t="s">
        <v>130</v>
      </c>
      <c r="D6072" s="357" t="s">
        <v>350</v>
      </c>
      <c r="E6072" s="353">
        <v>42.87</v>
      </c>
      <c r="F6072" s="77"/>
    </row>
    <row r="6073" spans="1:6" ht="13.5">
      <c r="A6073" s="353">
        <v>95967</v>
      </c>
      <c r="B6073" s="357" t="s">
        <v>5342</v>
      </c>
      <c r="C6073" s="357" t="s">
        <v>138</v>
      </c>
      <c r="D6073" s="357" t="s">
        <v>350</v>
      </c>
      <c r="E6073" s="353">
        <v>100.86</v>
      </c>
      <c r="F6073" s="77"/>
    </row>
    <row r="6074" spans="1:6" ht="13.5">
      <c r="A6074" s="353">
        <v>99058</v>
      </c>
      <c r="B6074" s="357" t="s">
        <v>7036</v>
      </c>
      <c r="C6074" s="357" t="s">
        <v>130</v>
      </c>
      <c r="D6074" s="357" t="s">
        <v>270</v>
      </c>
      <c r="E6074" s="353">
        <v>8.15</v>
      </c>
      <c r="F6074" s="77"/>
    </row>
    <row r="6075" spans="1:6" ht="13.5">
      <c r="A6075" s="353">
        <v>99059</v>
      </c>
      <c r="B6075" s="357" t="s">
        <v>7037</v>
      </c>
      <c r="C6075" s="357" t="s">
        <v>129</v>
      </c>
      <c r="D6075" s="357" t="s">
        <v>350</v>
      </c>
      <c r="E6075" s="353">
        <v>34.729999999999997</v>
      </c>
      <c r="F6075" s="77"/>
    </row>
    <row r="6076" spans="1:6" ht="13.5">
      <c r="A6076" s="353">
        <v>99060</v>
      </c>
      <c r="B6076" s="357" t="s">
        <v>7038</v>
      </c>
      <c r="C6076" s="357" t="s">
        <v>130</v>
      </c>
      <c r="D6076" s="357" t="s">
        <v>350</v>
      </c>
      <c r="E6076" s="353">
        <v>89.26</v>
      </c>
      <c r="F6076" s="77"/>
    </row>
    <row r="6077" spans="1:6" ht="13.5">
      <c r="A6077" s="353">
        <v>99061</v>
      </c>
      <c r="B6077" s="357" t="s">
        <v>7039</v>
      </c>
      <c r="C6077" s="357" t="s">
        <v>130</v>
      </c>
      <c r="D6077" s="357" t="s">
        <v>350</v>
      </c>
      <c r="E6077" s="353">
        <v>58.85</v>
      </c>
      <c r="F6077" s="77"/>
    </row>
    <row r="6078" spans="1:6" ht="13.5">
      <c r="A6078" s="353">
        <v>99062</v>
      </c>
      <c r="B6078" s="357" t="s">
        <v>7040</v>
      </c>
      <c r="C6078" s="357" t="s">
        <v>130</v>
      </c>
      <c r="D6078" s="357" t="s">
        <v>350</v>
      </c>
      <c r="E6078" s="353">
        <v>1.48</v>
      </c>
      <c r="F6078" s="77"/>
    </row>
    <row r="6079" spans="1:6" ht="13.5">
      <c r="A6079" s="353">
        <v>99063</v>
      </c>
      <c r="B6079" s="357" t="s">
        <v>7041</v>
      </c>
      <c r="C6079" s="357" t="s">
        <v>129</v>
      </c>
      <c r="D6079" s="357" t="s">
        <v>350</v>
      </c>
      <c r="E6079" s="353">
        <v>2.94</v>
      </c>
      <c r="F6079" s="77"/>
    </row>
    <row r="6080" spans="1:6" ht="13.5">
      <c r="A6080" s="353">
        <v>99064</v>
      </c>
      <c r="B6080" s="357" t="s">
        <v>7042</v>
      </c>
      <c r="C6080" s="357" t="s">
        <v>129</v>
      </c>
      <c r="D6080" s="357" t="s">
        <v>270</v>
      </c>
      <c r="E6080" s="353">
        <v>0.4</v>
      </c>
      <c r="F6080" s="77"/>
    </row>
    <row r="6081" spans="1:6" ht="13.5">
      <c r="A6081" s="353">
        <v>78472</v>
      </c>
      <c r="B6081" s="357" t="s">
        <v>5343</v>
      </c>
      <c r="C6081" s="357" t="s">
        <v>132</v>
      </c>
      <c r="D6081" s="357" t="s">
        <v>350</v>
      </c>
      <c r="E6081" s="353">
        <v>0.32</v>
      </c>
      <c r="F6081" s="77"/>
    </row>
    <row r="6082" spans="1:6" ht="13.5">
      <c r="A6082" s="353">
        <v>93588</v>
      </c>
      <c r="B6082" s="357" t="s">
        <v>5344</v>
      </c>
      <c r="C6082" s="357" t="s">
        <v>143</v>
      </c>
      <c r="D6082" s="357" t="s">
        <v>270</v>
      </c>
      <c r="E6082" s="353">
        <v>1.51</v>
      </c>
      <c r="F6082" s="77"/>
    </row>
    <row r="6083" spans="1:6" ht="13.5">
      <c r="A6083" s="353">
        <v>93589</v>
      </c>
      <c r="B6083" s="357" t="s">
        <v>5345</v>
      </c>
      <c r="C6083" s="357" t="s">
        <v>143</v>
      </c>
      <c r="D6083" s="357" t="s">
        <v>270</v>
      </c>
      <c r="E6083" s="353">
        <v>1.1599999999999999</v>
      </c>
      <c r="F6083" s="77"/>
    </row>
    <row r="6084" spans="1:6" ht="13.5">
      <c r="A6084" s="353">
        <v>93590</v>
      </c>
      <c r="B6084" s="357" t="s">
        <v>5346</v>
      </c>
      <c r="C6084" s="357" t="s">
        <v>143</v>
      </c>
      <c r="D6084" s="357" t="s">
        <v>270</v>
      </c>
      <c r="E6084" s="353">
        <v>0.77</v>
      </c>
      <c r="F6084" s="77"/>
    </row>
    <row r="6085" spans="1:6" ht="13.5">
      <c r="A6085" s="353">
        <v>93591</v>
      </c>
      <c r="B6085" s="357" t="s">
        <v>5347</v>
      </c>
      <c r="C6085" s="357" t="s">
        <v>143</v>
      </c>
      <c r="D6085" s="357" t="s">
        <v>270</v>
      </c>
      <c r="E6085" s="353">
        <v>1.34</v>
      </c>
      <c r="F6085" s="77"/>
    </row>
    <row r="6086" spans="1:6" ht="13.5">
      <c r="A6086" s="353">
        <v>93592</v>
      </c>
      <c r="B6086" s="357" t="s">
        <v>5348</v>
      </c>
      <c r="C6086" s="357" t="s">
        <v>143</v>
      </c>
      <c r="D6086" s="357" t="s">
        <v>270</v>
      </c>
      <c r="E6086" s="353">
        <v>1.03</v>
      </c>
      <c r="F6086" s="77"/>
    </row>
    <row r="6087" spans="1:6" ht="13.5">
      <c r="A6087" s="353">
        <v>93593</v>
      </c>
      <c r="B6087" s="357" t="s">
        <v>5349</v>
      </c>
      <c r="C6087" s="357" t="s">
        <v>143</v>
      </c>
      <c r="D6087" s="357" t="s">
        <v>270</v>
      </c>
      <c r="E6087" s="353">
        <v>0.68</v>
      </c>
      <c r="F6087" s="77"/>
    </row>
    <row r="6088" spans="1:6" ht="13.5">
      <c r="A6088" s="353">
        <v>93594</v>
      </c>
      <c r="B6088" s="357" t="s">
        <v>5681</v>
      </c>
      <c r="C6088" s="357" t="s">
        <v>142</v>
      </c>
      <c r="D6088" s="357" t="s">
        <v>270</v>
      </c>
      <c r="E6088" s="353">
        <v>1.01</v>
      </c>
      <c r="F6088" s="77"/>
    </row>
    <row r="6089" spans="1:6" ht="13.5">
      <c r="A6089" s="353">
        <v>93595</v>
      </c>
      <c r="B6089" s="357" t="s">
        <v>5682</v>
      </c>
      <c r="C6089" s="357" t="s">
        <v>142</v>
      </c>
      <c r="D6089" s="357" t="s">
        <v>270</v>
      </c>
      <c r="E6089" s="353">
        <v>0.77</v>
      </c>
      <c r="F6089" s="77"/>
    </row>
    <row r="6090" spans="1:6" ht="13.5">
      <c r="A6090" s="353">
        <v>93596</v>
      </c>
      <c r="B6090" s="357" t="s">
        <v>5683</v>
      </c>
      <c r="C6090" s="357" t="s">
        <v>142</v>
      </c>
      <c r="D6090" s="357" t="s">
        <v>270</v>
      </c>
      <c r="E6090" s="353">
        <v>0.51</v>
      </c>
      <c r="F6090" s="77"/>
    </row>
    <row r="6091" spans="1:6" ht="13.5">
      <c r="A6091" s="353">
        <v>93597</v>
      </c>
      <c r="B6091" s="357" t="s">
        <v>5684</v>
      </c>
      <c r="C6091" s="357" t="s">
        <v>142</v>
      </c>
      <c r="D6091" s="357" t="s">
        <v>270</v>
      </c>
      <c r="E6091" s="353">
        <v>0.89</v>
      </c>
      <c r="F6091" s="77"/>
    </row>
    <row r="6092" spans="1:6" ht="13.5">
      <c r="A6092" s="353">
        <v>93598</v>
      </c>
      <c r="B6092" s="357" t="s">
        <v>5685</v>
      </c>
      <c r="C6092" s="357" t="s">
        <v>142</v>
      </c>
      <c r="D6092" s="357" t="s">
        <v>270</v>
      </c>
      <c r="E6092" s="353">
        <v>0.68</v>
      </c>
      <c r="F6092" s="77"/>
    </row>
    <row r="6093" spans="1:6" ht="13.5">
      <c r="A6093" s="353">
        <v>93599</v>
      </c>
      <c r="B6093" s="357" t="s">
        <v>5686</v>
      </c>
      <c r="C6093" s="357" t="s">
        <v>142</v>
      </c>
      <c r="D6093" s="357" t="s">
        <v>270</v>
      </c>
      <c r="E6093" s="353">
        <v>0.45</v>
      </c>
      <c r="F6093" s="77"/>
    </row>
    <row r="6094" spans="1:6" ht="13.5">
      <c r="A6094" s="353">
        <v>95425</v>
      </c>
      <c r="B6094" s="357" t="s">
        <v>5350</v>
      </c>
      <c r="C6094" s="357" t="s">
        <v>143</v>
      </c>
      <c r="D6094" s="357" t="s">
        <v>270</v>
      </c>
      <c r="E6094" s="353">
        <v>1.1599999999999999</v>
      </c>
      <c r="F6094" s="77"/>
    </row>
    <row r="6095" spans="1:6" ht="13.5">
      <c r="A6095" s="353">
        <v>95426</v>
      </c>
      <c r="B6095" s="357" t="s">
        <v>5351</v>
      </c>
      <c r="C6095" s="357" t="s">
        <v>143</v>
      </c>
      <c r="D6095" s="357" t="s">
        <v>270</v>
      </c>
      <c r="E6095" s="353">
        <v>0.89</v>
      </c>
      <c r="F6095" s="77"/>
    </row>
    <row r="6096" spans="1:6" ht="13.5">
      <c r="A6096" s="353">
        <v>95427</v>
      </c>
      <c r="B6096" s="357" t="s">
        <v>5352</v>
      </c>
      <c r="C6096" s="357" t="s">
        <v>143</v>
      </c>
      <c r="D6096" s="357" t="s">
        <v>270</v>
      </c>
      <c r="E6096" s="353">
        <v>0.59</v>
      </c>
      <c r="F6096" s="77"/>
    </row>
    <row r="6097" spans="1:6" ht="13.5">
      <c r="A6097" s="353">
        <v>95428</v>
      </c>
      <c r="B6097" s="357" t="s">
        <v>5687</v>
      </c>
      <c r="C6097" s="357" t="s">
        <v>142</v>
      </c>
      <c r="D6097" s="357" t="s">
        <v>270</v>
      </c>
      <c r="E6097" s="353">
        <v>0.78</v>
      </c>
      <c r="F6097" s="77"/>
    </row>
    <row r="6098" spans="1:6" ht="13.5">
      <c r="A6098" s="353">
        <v>95429</v>
      </c>
      <c r="B6098" s="357" t="s">
        <v>5688</v>
      </c>
      <c r="C6098" s="357" t="s">
        <v>142</v>
      </c>
      <c r="D6098" s="357" t="s">
        <v>270</v>
      </c>
      <c r="E6098" s="353">
        <v>0.59</v>
      </c>
      <c r="F6098" s="77"/>
    </row>
    <row r="6099" spans="1:6" ht="13.5">
      <c r="A6099" s="353">
        <v>95430</v>
      </c>
      <c r="B6099" s="357" t="s">
        <v>5689</v>
      </c>
      <c r="C6099" s="357" t="s">
        <v>142</v>
      </c>
      <c r="D6099" s="357" t="s">
        <v>270</v>
      </c>
      <c r="E6099" s="353">
        <v>0.39</v>
      </c>
      <c r="F6099" s="77"/>
    </row>
    <row r="6100" spans="1:6" ht="13.5">
      <c r="A6100" s="353">
        <v>95875</v>
      </c>
      <c r="B6100" s="357" t="s">
        <v>5353</v>
      </c>
      <c r="C6100" s="357" t="s">
        <v>143</v>
      </c>
      <c r="D6100" s="357" t="s">
        <v>270</v>
      </c>
      <c r="E6100" s="353">
        <v>1.08</v>
      </c>
      <c r="F6100" s="77"/>
    </row>
    <row r="6101" spans="1:6" ht="13.5">
      <c r="A6101" s="353">
        <v>95876</v>
      </c>
      <c r="B6101" s="357" t="s">
        <v>5354</v>
      </c>
      <c r="C6101" s="357" t="s">
        <v>143</v>
      </c>
      <c r="D6101" s="357" t="s">
        <v>270</v>
      </c>
      <c r="E6101" s="353">
        <v>0.97</v>
      </c>
      <c r="F6101" s="77"/>
    </row>
    <row r="6102" spans="1:6" ht="13.5">
      <c r="A6102" s="353">
        <v>95877</v>
      </c>
      <c r="B6102" s="357" t="s">
        <v>5355</v>
      </c>
      <c r="C6102" s="357" t="s">
        <v>143</v>
      </c>
      <c r="D6102" s="357" t="s">
        <v>270</v>
      </c>
      <c r="E6102" s="353">
        <v>0.84</v>
      </c>
      <c r="F6102" s="77"/>
    </row>
    <row r="6103" spans="1:6" ht="13.5">
      <c r="A6103" s="353">
        <v>95878</v>
      </c>
      <c r="B6103" s="357" t="s">
        <v>5690</v>
      </c>
      <c r="C6103" s="357" t="s">
        <v>142</v>
      </c>
      <c r="D6103" s="357" t="s">
        <v>270</v>
      </c>
      <c r="E6103" s="353">
        <v>0.72</v>
      </c>
      <c r="F6103" s="77"/>
    </row>
    <row r="6104" spans="1:6" ht="13.5">
      <c r="A6104" s="353">
        <v>95879</v>
      </c>
      <c r="B6104" s="357" t="s">
        <v>5691</v>
      </c>
      <c r="C6104" s="357" t="s">
        <v>142</v>
      </c>
      <c r="D6104" s="357" t="s">
        <v>270</v>
      </c>
      <c r="E6104" s="353">
        <v>0.64</v>
      </c>
      <c r="F6104" s="77"/>
    </row>
    <row r="6105" spans="1:6" ht="13.5">
      <c r="A6105" s="353">
        <v>95880</v>
      </c>
      <c r="B6105" s="357" t="s">
        <v>5692</v>
      </c>
      <c r="C6105" s="357" t="s">
        <v>142</v>
      </c>
      <c r="D6105" s="357" t="s">
        <v>270</v>
      </c>
      <c r="E6105" s="353">
        <v>0.55000000000000004</v>
      </c>
      <c r="F6105" s="77"/>
    </row>
    <row r="6106" spans="1:6" ht="13.5">
      <c r="A6106" s="353">
        <v>93176</v>
      </c>
      <c r="B6106" s="357" t="s">
        <v>5356</v>
      </c>
      <c r="C6106" s="357" t="s">
        <v>142</v>
      </c>
      <c r="D6106" s="357" t="s">
        <v>270</v>
      </c>
      <c r="E6106" s="353">
        <v>0.44</v>
      </c>
      <c r="F6106" s="77"/>
    </row>
    <row r="6107" spans="1:6" ht="13.5">
      <c r="A6107" s="353">
        <v>93177</v>
      </c>
      <c r="B6107" s="357" t="s">
        <v>5357</v>
      </c>
      <c r="C6107" s="357" t="s">
        <v>142</v>
      </c>
      <c r="D6107" s="357" t="s">
        <v>270</v>
      </c>
      <c r="E6107" s="353">
        <v>1.58</v>
      </c>
      <c r="F6107" s="77"/>
    </row>
    <row r="6108" spans="1:6" ht="13.5">
      <c r="A6108" s="353">
        <v>93178</v>
      </c>
      <c r="B6108" s="357" t="s">
        <v>5358</v>
      </c>
      <c r="C6108" s="357" t="s">
        <v>142</v>
      </c>
      <c r="D6108" s="357" t="s">
        <v>270</v>
      </c>
      <c r="E6108" s="353">
        <v>0.51</v>
      </c>
      <c r="F6108" s="77"/>
    </row>
    <row r="6109" spans="1:6" ht="13.5">
      <c r="A6109" s="353">
        <v>93179</v>
      </c>
      <c r="B6109" s="357" t="s">
        <v>5359</v>
      </c>
      <c r="C6109" s="357" t="s">
        <v>142</v>
      </c>
      <c r="D6109" s="357" t="s">
        <v>270</v>
      </c>
      <c r="E6109" s="353">
        <v>1.74</v>
      </c>
      <c r="F6109" s="77"/>
    </row>
    <row r="6110" spans="1:6" ht="13.5">
      <c r="A6110" s="353" t="s">
        <v>7043</v>
      </c>
      <c r="B6110" s="357" t="s">
        <v>5360</v>
      </c>
      <c r="C6110" s="357" t="s">
        <v>129</v>
      </c>
      <c r="D6110" s="357" t="s">
        <v>270</v>
      </c>
      <c r="E6110" s="353">
        <v>24.65</v>
      </c>
      <c r="F6110" s="77"/>
    </row>
    <row r="6111" spans="1:6" ht="13.5">
      <c r="A6111" s="353" t="s">
        <v>7044</v>
      </c>
      <c r="B6111" s="357" t="s">
        <v>5361</v>
      </c>
      <c r="C6111" s="357" t="s">
        <v>129</v>
      </c>
      <c r="D6111" s="357" t="s">
        <v>270</v>
      </c>
      <c r="E6111" s="353">
        <v>24.65</v>
      </c>
      <c r="F6111" s="77"/>
    </row>
    <row r="6112" spans="1:6" ht="13.5">
      <c r="A6112" s="353" t="s">
        <v>7045</v>
      </c>
      <c r="B6112" s="357" t="s">
        <v>5362</v>
      </c>
      <c r="C6112" s="357" t="s">
        <v>129</v>
      </c>
      <c r="D6112" s="357" t="s">
        <v>270</v>
      </c>
      <c r="E6112" s="353">
        <v>48.17</v>
      </c>
      <c r="F6112" s="77"/>
    </row>
    <row r="6113" spans="1:6" ht="13.5">
      <c r="A6113" s="353" t="s">
        <v>7046</v>
      </c>
      <c r="B6113" s="357" t="s">
        <v>5363</v>
      </c>
      <c r="C6113" s="357" t="s">
        <v>129</v>
      </c>
      <c r="D6113" s="357" t="s">
        <v>350</v>
      </c>
      <c r="E6113" s="353">
        <v>22.24</v>
      </c>
      <c r="F6113" s="77"/>
    </row>
    <row r="6114" spans="1:6" ht="13.5">
      <c r="A6114" s="353" t="s">
        <v>7047</v>
      </c>
      <c r="B6114" s="357" t="s">
        <v>5364</v>
      </c>
      <c r="C6114" s="357" t="s">
        <v>129</v>
      </c>
      <c r="D6114" s="357" t="s">
        <v>350</v>
      </c>
      <c r="E6114" s="353">
        <v>32.39</v>
      </c>
      <c r="F6114" s="77"/>
    </row>
    <row r="6115" spans="1:6" ht="13.5">
      <c r="A6115" s="353" t="s">
        <v>7048</v>
      </c>
      <c r="B6115" s="357" t="s">
        <v>5365</v>
      </c>
      <c r="C6115" s="357" t="s">
        <v>129</v>
      </c>
      <c r="D6115" s="357" t="s">
        <v>270</v>
      </c>
      <c r="E6115" s="353">
        <v>61.81</v>
      </c>
      <c r="F6115" s="77"/>
    </row>
    <row r="6116" spans="1:6" ht="13.5">
      <c r="A6116" s="353" t="s">
        <v>7049</v>
      </c>
      <c r="B6116" s="357" t="s">
        <v>5366</v>
      </c>
      <c r="C6116" s="357" t="s">
        <v>129</v>
      </c>
      <c r="D6116" s="357" t="s">
        <v>270</v>
      </c>
      <c r="E6116" s="353">
        <v>60.27</v>
      </c>
      <c r="F6116" s="77"/>
    </row>
    <row r="6117" spans="1:6" ht="13.5">
      <c r="A6117" s="353" t="s">
        <v>7050</v>
      </c>
      <c r="B6117" s="357" t="s">
        <v>5367</v>
      </c>
      <c r="C6117" s="357" t="s">
        <v>129</v>
      </c>
      <c r="D6117" s="357" t="s">
        <v>270</v>
      </c>
      <c r="E6117" s="353">
        <v>57.84</v>
      </c>
      <c r="F6117" s="77"/>
    </row>
    <row r="6118" spans="1:6" ht="13.5">
      <c r="A6118" s="353">
        <v>85171</v>
      </c>
      <c r="B6118" s="357" t="s">
        <v>5368</v>
      </c>
      <c r="C6118" s="357" t="s">
        <v>129</v>
      </c>
      <c r="D6118" s="357" t="s">
        <v>350</v>
      </c>
      <c r="E6118" s="353">
        <v>3.43</v>
      </c>
      <c r="F6118" s="77"/>
    </row>
    <row r="6119" spans="1:6" ht="13.5">
      <c r="A6119" s="353" t="s">
        <v>7051</v>
      </c>
      <c r="B6119" s="357" t="s">
        <v>5369</v>
      </c>
      <c r="C6119" s="357" t="s">
        <v>132</v>
      </c>
      <c r="D6119" s="357" t="s">
        <v>270</v>
      </c>
      <c r="E6119" s="353">
        <v>174.95</v>
      </c>
      <c r="F6119" s="77"/>
    </row>
    <row r="6120" spans="1:6" ht="13.5">
      <c r="A6120" s="353" t="s">
        <v>7052</v>
      </c>
      <c r="B6120" s="357" t="s">
        <v>5370</v>
      </c>
      <c r="C6120" s="357" t="s">
        <v>132</v>
      </c>
      <c r="D6120" s="357" t="s">
        <v>270</v>
      </c>
      <c r="E6120" s="353">
        <v>111.21</v>
      </c>
      <c r="F6120" s="77"/>
    </row>
    <row r="6121" spans="1:6" ht="13.5">
      <c r="A6121" s="353" t="s">
        <v>7053</v>
      </c>
      <c r="B6121" s="357" t="s">
        <v>5371</v>
      </c>
      <c r="C6121" s="357" t="s">
        <v>130</v>
      </c>
      <c r="D6121" s="357" t="s">
        <v>350</v>
      </c>
      <c r="E6121" s="353">
        <v>136.86000000000001</v>
      </c>
      <c r="F6121" s="77"/>
    </row>
    <row r="6122" spans="1:6" ht="13.5">
      <c r="A6122" s="353">
        <v>98509</v>
      </c>
      <c r="B6122" s="357" t="s">
        <v>6085</v>
      </c>
      <c r="C6122" s="357" t="s">
        <v>130</v>
      </c>
      <c r="D6122" s="357" t="s">
        <v>350</v>
      </c>
      <c r="E6122" s="353">
        <v>50.67</v>
      </c>
      <c r="F6122" s="77"/>
    </row>
    <row r="6123" spans="1:6" ht="13.5">
      <c r="A6123" s="353">
        <v>98510</v>
      </c>
      <c r="B6123" s="357" t="s">
        <v>6086</v>
      </c>
      <c r="C6123" s="357" t="s">
        <v>130</v>
      </c>
      <c r="D6123" s="357" t="s">
        <v>350</v>
      </c>
      <c r="E6123" s="353">
        <v>70.489999999999995</v>
      </c>
      <c r="F6123" s="77"/>
    </row>
    <row r="6124" spans="1:6" ht="13.5">
      <c r="A6124" s="353">
        <v>98511</v>
      </c>
      <c r="B6124" s="357" t="s">
        <v>6087</v>
      </c>
      <c r="C6124" s="357" t="s">
        <v>130</v>
      </c>
      <c r="D6124" s="357" t="s">
        <v>350</v>
      </c>
      <c r="E6124" s="353">
        <v>137.30000000000001</v>
      </c>
      <c r="F6124" s="77"/>
    </row>
    <row r="6125" spans="1:6" ht="13.5">
      <c r="A6125" s="353">
        <v>98516</v>
      </c>
      <c r="B6125" s="357" t="s">
        <v>6088</v>
      </c>
      <c r="C6125" s="357" t="s">
        <v>130</v>
      </c>
      <c r="D6125" s="357" t="s">
        <v>270</v>
      </c>
      <c r="E6125" s="353">
        <v>256.74</v>
      </c>
      <c r="F6125" s="77"/>
    </row>
    <row r="6126" spans="1:6" ht="13.5">
      <c r="A6126" s="353">
        <v>98519</v>
      </c>
      <c r="B6126" s="357" t="s">
        <v>6089</v>
      </c>
      <c r="C6126" s="357" t="s">
        <v>132</v>
      </c>
      <c r="D6126" s="357" t="s">
        <v>350</v>
      </c>
      <c r="E6126" s="353">
        <v>1.25</v>
      </c>
      <c r="F6126" s="77"/>
    </row>
    <row r="6127" spans="1:6" ht="13.5">
      <c r="A6127" s="353">
        <v>98520</v>
      </c>
      <c r="B6127" s="357" t="s">
        <v>6090</v>
      </c>
      <c r="C6127" s="357" t="s">
        <v>132</v>
      </c>
      <c r="D6127" s="357" t="s">
        <v>350</v>
      </c>
      <c r="E6127" s="353">
        <v>2.46</v>
      </c>
      <c r="F6127" s="77"/>
    </row>
    <row r="6128" spans="1:6" ht="13.5">
      <c r="A6128" s="353">
        <v>98521</v>
      </c>
      <c r="B6128" s="357" t="s">
        <v>6091</v>
      </c>
      <c r="C6128" s="357" t="s">
        <v>132</v>
      </c>
      <c r="D6128" s="357" t="s">
        <v>350</v>
      </c>
      <c r="E6128" s="353">
        <v>0.22</v>
      </c>
      <c r="F6128" s="77"/>
    </row>
    <row r="6129" spans="1:6" ht="13.5">
      <c r="A6129" s="353">
        <v>98522</v>
      </c>
      <c r="B6129" s="357" t="s">
        <v>6092</v>
      </c>
      <c r="C6129" s="357" t="s">
        <v>129</v>
      </c>
      <c r="D6129" s="357" t="s">
        <v>350</v>
      </c>
      <c r="E6129" s="353">
        <v>135.29</v>
      </c>
      <c r="F6129" s="77"/>
    </row>
    <row r="6130" spans="1:6" ht="13.5">
      <c r="A6130" s="353">
        <v>98524</v>
      </c>
      <c r="B6130" s="357" t="s">
        <v>6093</v>
      </c>
      <c r="C6130" s="357" t="s">
        <v>132</v>
      </c>
      <c r="D6130" s="357" t="s">
        <v>350</v>
      </c>
      <c r="E6130" s="353">
        <v>2.0099999999999998</v>
      </c>
      <c r="F6130" s="77"/>
    </row>
    <row r="6131" spans="1:6" ht="13.5">
      <c r="A6131" s="353">
        <v>85179</v>
      </c>
      <c r="B6131" s="357" t="s">
        <v>5372</v>
      </c>
      <c r="C6131" s="357" t="s">
        <v>132</v>
      </c>
      <c r="D6131" s="357" t="s">
        <v>350</v>
      </c>
      <c r="E6131" s="353">
        <v>12.25</v>
      </c>
      <c r="F6131" s="77"/>
    </row>
    <row r="6132" spans="1:6" ht="13.5">
      <c r="A6132" s="353">
        <v>85180</v>
      </c>
      <c r="B6132" s="357" t="s">
        <v>5373</v>
      </c>
      <c r="C6132" s="357" t="s">
        <v>132</v>
      </c>
      <c r="D6132" s="357" t="s">
        <v>350</v>
      </c>
      <c r="E6132" s="353">
        <v>12.25</v>
      </c>
      <c r="F6132" s="77"/>
    </row>
    <row r="6133" spans="1:6" ht="13.5">
      <c r="A6133" s="353">
        <v>98503</v>
      </c>
      <c r="B6133" s="357" t="s">
        <v>6094</v>
      </c>
      <c r="C6133" s="357" t="s">
        <v>132</v>
      </c>
      <c r="D6133" s="357" t="s">
        <v>350</v>
      </c>
      <c r="E6133" s="353">
        <v>10.96</v>
      </c>
      <c r="F6133" s="77"/>
    </row>
    <row r="6134" spans="1:6" ht="13.5">
      <c r="A6134" s="353">
        <v>98504</v>
      </c>
      <c r="B6134" s="357" t="s">
        <v>6095</v>
      </c>
      <c r="C6134" s="357" t="s">
        <v>132</v>
      </c>
      <c r="D6134" s="357" t="s">
        <v>350</v>
      </c>
      <c r="E6134" s="353">
        <v>8.11</v>
      </c>
      <c r="F6134" s="77"/>
    </row>
    <row r="6135" spans="1:6" ht="13.5">
      <c r="A6135" s="353">
        <v>98505</v>
      </c>
      <c r="B6135" s="357" t="s">
        <v>6096</v>
      </c>
      <c r="C6135" s="357" t="s">
        <v>132</v>
      </c>
      <c r="D6135" s="357" t="s">
        <v>350</v>
      </c>
      <c r="E6135" s="353">
        <v>72.23</v>
      </c>
      <c r="F6135" s="77"/>
    </row>
    <row r="6136" spans="1:6" ht="13.5">
      <c r="A6136" s="353">
        <v>85184</v>
      </c>
      <c r="B6136" s="357" t="s">
        <v>5374</v>
      </c>
      <c r="C6136" s="357" t="s">
        <v>132</v>
      </c>
      <c r="D6136" s="357" t="s">
        <v>350</v>
      </c>
      <c r="E6136" s="353">
        <v>3.17</v>
      </c>
      <c r="F6136" s="77"/>
    </row>
    <row r="6137" spans="1:6" ht="13.5">
      <c r="A6137" s="353">
        <v>85185</v>
      </c>
      <c r="B6137" s="357" t="s">
        <v>5375</v>
      </c>
      <c r="C6137" s="357" t="s">
        <v>132</v>
      </c>
      <c r="D6137" s="357" t="s">
        <v>350</v>
      </c>
      <c r="E6137" s="353">
        <v>3.83</v>
      </c>
      <c r="F6137" s="77"/>
    </row>
    <row r="6138" spans="1:6" ht="13.5">
      <c r="A6138" s="353">
        <v>98525</v>
      </c>
      <c r="B6138" s="357" t="s">
        <v>6097</v>
      </c>
      <c r="C6138" s="357" t="s">
        <v>132</v>
      </c>
      <c r="D6138" s="357" t="s">
        <v>270</v>
      </c>
      <c r="E6138" s="353">
        <v>0.22</v>
      </c>
      <c r="F6138" s="77"/>
    </row>
    <row r="6139" spans="1:6" ht="13.5">
      <c r="A6139" s="353">
        <v>98526</v>
      </c>
      <c r="B6139" s="357" t="s">
        <v>6098</v>
      </c>
      <c r="C6139" s="357" t="s">
        <v>130</v>
      </c>
      <c r="D6139" s="357" t="s">
        <v>270</v>
      </c>
      <c r="E6139" s="353">
        <v>48.39</v>
      </c>
      <c r="F6139" s="77"/>
    </row>
    <row r="6140" spans="1:6" ht="13.5">
      <c r="A6140" s="353">
        <v>98527</v>
      </c>
      <c r="B6140" s="357" t="s">
        <v>6099</v>
      </c>
      <c r="C6140" s="357" t="s">
        <v>130</v>
      </c>
      <c r="D6140" s="357" t="s">
        <v>270</v>
      </c>
      <c r="E6140" s="353">
        <v>104.21</v>
      </c>
      <c r="F6140" s="77"/>
    </row>
    <row r="6141" spans="1:6" ht="13.5">
      <c r="A6141" s="353">
        <v>98528</v>
      </c>
      <c r="B6141" s="357" t="s">
        <v>6100</v>
      </c>
      <c r="C6141" s="357" t="s">
        <v>130</v>
      </c>
      <c r="D6141" s="357" t="s">
        <v>270</v>
      </c>
      <c r="E6141" s="353">
        <v>152.38999999999999</v>
      </c>
      <c r="F6141" s="77"/>
    </row>
    <row r="6142" spans="1:6" ht="13.5">
      <c r="A6142" s="353">
        <v>98529</v>
      </c>
      <c r="B6142" s="357" t="s">
        <v>6101</v>
      </c>
      <c r="C6142" s="357" t="s">
        <v>130</v>
      </c>
      <c r="D6142" s="357" t="s">
        <v>350</v>
      </c>
      <c r="E6142" s="353">
        <v>43.31</v>
      </c>
      <c r="F6142" s="77"/>
    </row>
    <row r="6143" spans="1:6" ht="13.5">
      <c r="A6143" s="353">
        <v>98530</v>
      </c>
      <c r="B6143" s="357" t="s">
        <v>6102</v>
      </c>
      <c r="C6143" s="357" t="s">
        <v>130</v>
      </c>
      <c r="D6143" s="357" t="s">
        <v>350</v>
      </c>
      <c r="E6143" s="353">
        <v>77.150000000000006</v>
      </c>
      <c r="F6143" s="77"/>
    </row>
    <row r="6144" spans="1:6" ht="13.5">
      <c r="A6144" s="353">
        <v>98531</v>
      </c>
      <c r="B6144" s="357" t="s">
        <v>6103</v>
      </c>
      <c r="C6144" s="357" t="s">
        <v>130</v>
      </c>
      <c r="D6144" s="357" t="s">
        <v>270</v>
      </c>
      <c r="E6144" s="353">
        <v>168.35</v>
      </c>
      <c r="F6144" s="77"/>
    </row>
    <row r="6145" spans="1:6" ht="13.5">
      <c r="A6145" s="353">
        <v>98532</v>
      </c>
      <c r="B6145" s="357" t="s">
        <v>6104</v>
      </c>
      <c r="C6145" s="357" t="s">
        <v>130</v>
      </c>
      <c r="D6145" s="357" t="s">
        <v>270</v>
      </c>
      <c r="E6145" s="353">
        <v>59.63</v>
      </c>
      <c r="F6145" s="77"/>
    </row>
    <row r="6146" spans="1:6" ht="13.5">
      <c r="A6146" s="353">
        <v>98533</v>
      </c>
      <c r="B6146" s="357" t="s">
        <v>6105</v>
      </c>
      <c r="C6146" s="357" t="s">
        <v>130</v>
      </c>
      <c r="D6146" s="357" t="s">
        <v>270</v>
      </c>
      <c r="E6146" s="353">
        <v>161.19</v>
      </c>
      <c r="F6146" s="77"/>
    </row>
    <row r="6147" spans="1:6" ht="13.5">
      <c r="A6147" s="353">
        <v>98534</v>
      </c>
      <c r="B6147" s="357" t="s">
        <v>6106</v>
      </c>
      <c r="C6147" s="357" t="s">
        <v>130</v>
      </c>
      <c r="D6147" s="357" t="s">
        <v>270</v>
      </c>
      <c r="E6147" s="353">
        <v>415.52</v>
      </c>
      <c r="F6147" s="77"/>
    </row>
    <row r="6148" spans="1:6" ht="13.5">
      <c r="A6148" s="353">
        <v>98535</v>
      </c>
      <c r="B6148" s="357" t="s">
        <v>6107</v>
      </c>
      <c r="C6148" s="357" t="s">
        <v>130</v>
      </c>
      <c r="D6148" s="357" t="s">
        <v>270</v>
      </c>
      <c r="E6148" s="353">
        <v>653.30999999999995</v>
      </c>
      <c r="F6148" s="77"/>
    </row>
    <row r="6149" spans="1:6" ht="13.5">
      <c r="A6149" s="353">
        <v>88236</v>
      </c>
      <c r="B6149" s="357" t="s">
        <v>5376</v>
      </c>
      <c r="C6149" s="357" t="s">
        <v>138</v>
      </c>
      <c r="D6149" s="357" t="s">
        <v>350</v>
      </c>
      <c r="E6149" s="353">
        <v>0.37</v>
      </c>
      <c r="F6149" s="77"/>
    </row>
    <row r="6150" spans="1:6" ht="13.5">
      <c r="A6150" s="353">
        <v>88237</v>
      </c>
      <c r="B6150" s="357" t="s">
        <v>5377</v>
      </c>
      <c r="C6150" s="357" t="s">
        <v>138</v>
      </c>
      <c r="D6150" s="357" t="s">
        <v>350</v>
      </c>
      <c r="E6150" s="353">
        <v>0.98</v>
      </c>
      <c r="F6150" s="77"/>
    </row>
    <row r="6151" spans="1:6" ht="13.5">
      <c r="A6151" s="353">
        <v>88238</v>
      </c>
      <c r="B6151" s="357" t="s">
        <v>230</v>
      </c>
      <c r="C6151" s="357" t="s">
        <v>138</v>
      </c>
      <c r="D6151" s="357" t="s">
        <v>350</v>
      </c>
      <c r="E6151" s="353">
        <v>12.27</v>
      </c>
      <c r="F6151" s="77"/>
    </row>
    <row r="6152" spans="1:6" ht="13.5">
      <c r="A6152" s="353">
        <v>88239</v>
      </c>
      <c r="B6152" s="357" t="s">
        <v>164</v>
      </c>
      <c r="C6152" s="357" t="s">
        <v>138</v>
      </c>
      <c r="D6152" s="357" t="s">
        <v>350</v>
      </c>
      <c r="E6152" s="353">
        <v>13.36</v>
      </c>
      <c r="F6152" s="77"/>
    </row>
    <row r="6153" spans="1:6" ht="13.5">
      <c r="A6153" s="353">
        <v>88240</v>
      </c>
      <c r="B6153" s="357" t="s">
        <v>5378</v>
      </c>
      <c r="C6153" s="357" t="s">
        <v>138</v>
      </c>
      <c r="D6153" s="357" t="s">
        <v>350</v>
      </c>
      <c r="E6153" s="353">
        <v>11.65</v>
      </c>
      <c r="F6153" s="77"/>
    </row>
    <row r="6154" spans="1:6" ht="13.5">
      <c r="A6154" s="353">
        <v>88241</v>
      </c>
      <c r="B6154" s="357" t="s">
        <v>5379</v>
      </c>
      <c r="C6154" s="357" t="s">
        <v>138</v>
      </c>
      <c r="D6154" s="357" t="s">
        <v>350</v>
      </c>
      <c r="E6154" s="353">
        <v>12.55</v>
      </c>
      <c r="F6154" s="77"/>
    </row>
    <row r="6155" spans="1:6" ht="13.5">
      <c r="A6155" s="353">
        <v>88242</v>
      </c>
      <c r="B6155" s="357" t="s">
        <v>177</v>
      </c>
      <c r="C6155" s="357" t="s">
        <v>138</v>
      </c>
      <c r="D6155" s="357" t="s">
        <v>350</v>
      </c>
      <c r="E6155" s="353">
        <v>12.44</v>
      </c>
      <c r="F6155" s="77"/>
    </row>
    <row r="6156" spans="1:6" ht="13.5">
      <c r="A6156" s="353">
        <v>88243</v>
      </c>
      <c r="B6156" s="357" t="s">
        <v>5380</v>
      </c>
      <c r="C6156" s="357" t="s">
        <v>138</v>
      </c>
      <c r="D6156" s="357" t="s">
        <v>350</v>
      </c>
      <c r="E6156" s="353">
        <v>15.15</v>
      </c>
      <c r="F6156" s="77"/>
    </row>
    <row r="6157" spans="1:6" ht="13.5">
      <c r="A6157" s="353">
        <v>88245</v>
      </c>
      <c r="B6157" s="357" t="s">
        <v>231</v>
      </c>
      <c r="C6157" s="357" t="s">
        <v>138</v>
      </c>
      <c r="D6157" s="357" t="s">
        <v>350</v>
      </c>
      <c r="E6157" s="353">
        <v>15.8</v>
      </c>
      <c r="F6157" s="77"/>
    </row>
    <row r="6158" spans="1:6" ht="13.5">
      <c r="A6158" s="353">
        <v>88246</v>
      </c>
      <c r="B6158" s="357" t="s">
        <v>5381</v>
      </c>
      <c r="C6158" s="357" t="s">
        <v>138</v>
      </c>
      <c r="D6158" s="357" t="s">
        <v>350</v>
      </c>
      <c r="E6158" s="353">
        <v>13.65</v>
      </c>
      <c r="F6158" s="77"/>
    </row>
    <row r="6159" spans="1:6" ht="13.5">
      <c r="A6159" s="353">
        <v>88247</v>
      </c>
      <c r="B6159" s="357" t="s">
        <v>175</v>
      </c>
      <c r="C6159" s="357" t="s">
        <v>138</v>
      </c>
      <c r="D6159" s="357" t="s">
        <v>350</v>
      </c>
      <c r="E6159" s="353">
        <v>14.7</v>
      </c>
      <c r="F6159" s="77"/>
    </row>
    <row r="6160" spans="1:6" ht="13.5">
      <c r="A6160" s="353">
        <v>88248</v>
      </c>
      <c r="B6160" s="357" t="s">
        <v>179</v>
      </c>
      <c r="C6160" s="357" t="s">
        <v>138</v>
      </c>
      <c r="D6160" s="357" t="s">
        <v>350</v>
      </c>
      <c r="E6160" s="353">
        <v>14.62</v>
      </c>
      <c r="F6160" s="77"/>
    </row>
    <row r="6161" spans="1:6" ht="13.5">
      <c r="A6161" s="353">
        <v>88249</v>
      </c>
      <c r="B6161" s="357" t="s">
        <v>5382</v>
      </c>
      <c r="C6161" s="357" t="s">
        <v>138</v>
      </c>
      <c r="D6161" s="357" t="s">
        <v>350</v>
      </c>
      <c r="E6161" s="353">
        <v>19.2</v>
      </c>
      <c r="F6161" s="77"/>
    </row>
    <row r="6162" spans="1:6" ht="13.5">
      <c r="A6162" s="353">
        <v>88250</v>
      </c>
      <c r="B6162" s="357" t="s">
        <v>176</v>
      </c>
      <c r="C6162" s="357" t="s">
        <v>138</v>
      </c>
      <c r="D6162" s="357" t="s">
        <v>350</v>
      </c>
      <c r="E6162" s="353">
        <v>11.69</v>
      </c>
      <c r="F6162" s="77"/>
    </row>
    <row r="6163" spans="1:6" ht="13.5">
      <c r="A6163" s="353">
        <v>88251</v>
      </c>
      <c r="B6163" s="357" t="s">
        <v>5383</v>
      </c>
      <c r="C6163" s="357" t="s">
        <v>138</v>
      </c>
      <c r="D6163" s="357" t="s">
        <v>350</v>
      </c>
      <c r="E6163" s="353">
        <v>12.86</v>
      </c>
      <c r="F6163" s="77"/>
    </row>
    <row r="6164" spans="1:6" ht="13.5">
      <c r="A6164" s="353">
        <v>88252</v>
      </c>
      <c r="B6164" s="357" t="s">
        <v>186</v>
      </c>
      <c r="C6164" s="357" t="s">
        <v>138</v>
      </c>
      <c r="D6164" s="357" t="s">
        <v>350</v>
      </c>
      <c r="E6164" s="353">
        <v>13.26</v>
      </c>
      <c r="F6164" s="77"/>
    </row>
    <row r="6165" spans="1:6" ht="13.5">
      <c r="A6165" s="353">
        <v>88253</v>
      </c>
      <c r="B6165" s="357" t="s">
        <v>5384</v>
      </c>
      <c r="C6165" s="357" t="s">
        <v>138</v>
      </c>
      <c r="D6165" s="357" t="s">
        <v>350</v>
      </c>
      <c r="E6165" s="353">
        <v>13.19</v>
      </c>
      <c r="F6165" s="77"/>
    </row>
    <row r="6166" spans="1:6" ht="13.5">
      <c r="A6166" s="353">
        <v>88255</v>
      </c>
      <c r="B6166" s="357" t="s">
        <v>184</v>
      </c>
      <c r="C6166" s="357" t="s">
        <v>138</v>
      </c>
      <c r="D6166" s="357" t="s">
        <v>350</v>
      </c>
      <c r="E6166" s="353">
        <v>21.37</v>
      </c>
      <c r="F6166" s="77"/>
    </row>
    <row r="6167" spans="1:6" ht="13.5">
      <c r="A6167" s="353">
        <v>88256</v>
      </c>
      <c r="B6167" s="357" t="s">
        <v>198</v>
      </c>
      <c r="C6167" s="357" t="s">
        <v>138</v>
      </c>
      <c r="D6167" s="357" t="s">
        <v>350</v>
      </c>
      <c r="E6167" s="353">
        <v>19.100000000000001</v>
      </c>
      <c r="F6167" s="77"/>
    </row>
    <row r="6168" spans="1:6" ht="13.5">
      <c r="A6168" s="353">
        <v>88257</v>
      </c>
      <c r="B6168" s="357" t="s">
        <v>5385</v>
      </c>
      <c r="C6168" s="357" t="s">
        <v>138</v>
      </c>
      <c r="D6168" s="357" t="s">
        <v>350</v>
      </c>
      <c r="E6168" s="353">
        <v>13.48</v>
      </c>
      <c r="F6168" s="77"/>
    </row>
    <row r="6169" spans="1:6" ht="13.5">
      <c r="A6169" s="353">
        <v>88258</v>
      </c>
      <c r="B6169" s="357" t="s">
        <v>5386</v>
      </c>
      <c r="C6169" s="357" t="s">
        <v>138</v>
      </c>
      <c r="D6169" s="357" t="s">
        <v>350</v>
      </c>
      <c r="E6169" s="353">
        <v>13.32</v>
      </c>
      <c r="F6169" s="77"/>
    </row>
    <row r="6170" spans="1:6" ht="13.5">
      <c r="A6170" s="353">
        <v>88259</v>
      </c>
      <c r="B6170" s="357" t="s">
        <v>5387</v>
      </c>
      <c r="C6170" s="357" t="s">
        <v>138</v>
      </c>
      <c r="D6170" s="357" t="s">
        <v>350</v>
      </c>
      <c r="E6170" s="353">
        <v>18.37</v>
      </c>
      <c r="F6170" s="77"/>
    </row>
    <row r="6171" spans="1:6" ht="13.5">
      <c r="A6171" s="353">
        <v>88260</v>
      </c>
      <c r="B6171" s="357" t="s">
        <v>5388</v>
      </c>
      <c r="C6171" s="357" t="s">
        <v>138</v>
      </c>
      <c r="D6171" s="357" t="s">
        <v>350</v>
      </c>
      <c r="E6171" s="353">
        <v>16.2</v>
      </c>
      <c r="F6171" s="77"/>
    </row>
    <row r="6172" spans="1:6" ht="13.5">
      <c r="A6172" s="353">
        <v>88261</v>
      </c>
      <c r="B6172" s="357" t="s">
        <v>157</v>
      </c>
      <c r="C6172" s="357" t="s">
        <v>138</v>
      </c>
      <c r="D6172" s="357" t="s">
        <v>350</v>
      </c>
      <c r="E6172" s="353">
        <v>15.85</v>
      </c>
      <c r="F6172" s="77"/>
    </row>
    <row r="6173" spans="1:6" ht="13.5">
      <c r="A6173" s="353">
        <v>88262</v>
      </c>
      <c r="B6173" s="357" t="s">
        <v>155</v>
      </c>
      <c r="C6173" s="357" t="s">
        <v>138</v>
      </c>
      <c r="D6173" s="357" t="s">
        <v>350</v>
      </c>
      <c r="E6173" s="353">
        <v>15.82</v>
      </c>
      <c r="F6173" s="77"/>
    </row>
    <row r="6174" spans="1:6" ht="13.5">
      <c r="A6174" s="353">
        <v>88263</v>
      </c>
      <c r="B6174" s="357" t="s">
        <v>5389</v>
      </c>
      <c r="C6174" s="357" t="s">
        <v>138</v>
      </c>
      <c r="D6174" s="357" t="s">
        <v>350</v>
      </c>
      <c r="E6174" s="353">
        <v>12.44</v>
      </c>
      <c r="F6174" s="77"/>
    </row>
    <row r="6175" spans="1:6" ht="13.5">
      <c r="A6175" s="353">
        <v>88264</v>
      </c>
      <c r="B6175" s="357" t="s">
        <v>123</v>
      </c>
      <c r="C6175" s="357" t="s">
        <v>138</v>
      </c>
      <c r="D6175" s="357" t="s">
        <v>350</v>
      </c>
      <c r="E6175" s="353">
        <v>19.16</v>
      </c>
      <c r="F6175" s="77"/>
    </row>
    <row r="6176" spans="1:6" ht="13.5">
      <c r="A6176" s="353">
        <v>88265</v>
      </c>
      <c r="B6176" s="357" t="s">
        <v>174</v>
      </c>
      <c r="C6176" s="357" t="s">
        <v>138</v>
      </c>
      <c r="D6176" s="357" t="s">
        <v>350</v>
      </c>
      <c r="E6176" s="353">
        <v>13.96</v>
      </c>
      <c r="F6176" s="77"/>
    </row>
    <row r="6177" spans="1:6" ht="13.5">
      <c r="A6177" s="353">
        <v>88266</v>
      </c>
      <c r="B6177" s="357" t="s">
        <v>5390</v>
      </c>
      <c r="C6177" s="357" t="s">
        <v>138</v>
      </c>
      <c r="D6177" s="357" t="s">
        <v>350</v>
      </c>
      <c r="E6177" s="353">
        <v>23.29</v>
      </c>
      <c r="F6177" s="77"/>
    </row>
    <row r="6178" spans="1:6" ht="13.5">
      <c r="A6178" s="353">
        <v>88267</v>
      </c>
      <c r="B6178" s="357" t="s">
        <v>178</v>
      </c>
      <c r="C6178" s="357" t="s">
        <v>138</v>
      </c>
      <c r="D6178" s="357" t="s">
        <v>350</v>
      </c>
      <c r="E6178" s="353">
        <v>18.940000000000001</v>
      </c>
      <c r="F6178" s="77"/>
    </row>
    <row r="6179" spans="1:6" ht="13.5">
      <c r="A6179" s="353">
        <v>88268</v>
      </c>
      <c r="B6179" s="357" t="s">
        <v>5391</v>
      </c>
      <c r="C6179" s="357" t="s">
        <v>138</v>
      </c>
      <c r="D6179" s="357" t="s">
        <v>350</v>
      </c>
      <c r="E6179" s="353">
        <v>16.36</v>
      </c>
      <c r="F6179" s="77"/>
    </row>
    <row r="6180" spans="1:6" ht="13.5">
      <c r="A6180" s="353">
        <v>88269</v>
      </c>
      <c r="B6180" s="357" t="s">
        <v>5392</v>
      </c>
      <c r="C6180" s="357" t="s">
        <v>138</v>
      </c>
      <c r="D6180" s="357" t="s">
        <v>350</v>
      </c>
      <c r="E6180" s="353">
        <v>13.06</v>
      </c>
      <c r="F6180" s="77"/>
    </row>
    <row r="6181" spans="1:6" ht="13.5">
      <c r="A6181" s="353">
        <v>88270</v>
      </c>
      <c r="B6181" s="357" t="s">
        <v>5393</v>
      </c>
      <c r="C6181" s="357" t="s">
        <v>138</v>
      </c>
      <c r="D6181" s="357" t="s">
        <v>350</v>
      </c>
      <c r="E6181" s="353">
        <v>16.739999999999998</v>
      </c>
      <c r="F6181" s="77"/>
    </row>
    <row r="6182" spans="1:6" ht="13.5">
      <c r="A6182" s="353">
        <v>88272</v>
      </c>
      <c r="B6182" s="357" t="s">
        <v>5394</v>
      </c>
      <c r="C6182" s="357" t="s">
        <v>138</v>
      </c>
      <c r="D6182" s="357" t="s">
        <v>350</v>
      </c>
      <c r="E6182" s="353">
        <v>16.440000000000001</v>
      </c>
      <c r="F6182" s="77"/>
    </row>
    <row r="6183" spans="1:6" ht="13.5">
      <c r="A6183" s="353">
        <v>88273</v>
      </c>
      <c r="B6183" s="357" t="s">
        <v>161</v>
      </c>
      <c r="C6183" s="357" t="s">
        <v>138</v>
      </c>
      <c r="D6183" s="357" t="s">
        <v>350</v>
      </c>
      <c r="E6183" s="353">
        <v>16.100000000000001</v>
      </c>
      <c r="F6183" s="77"/>
    </row>
    <row r="6184" spans="1:6" ht="13.5">
      <c r="A6184" s="353">
        <v>88274</v>
      </c>
      <c r="B6184" s="357" t="s">
        <v>181</v>
      </c>
      <c r="C6184" s="357" t="s">
        <v>138</v>
      </c>
      <c r="D6184" s="357" t="s">
        <v>350</v>
      </c>
      <c r="E6184" s="353">
        <v>18.13</v>
      </c>
      <c r="F6184" s="77"/>
    </row>
    <row r="6185" spans="1:6" ht="13.5">
      <c r="A6185" s="353">
        <v>88275</v>
      </c>
      <c r="B6185" s="357" t="s">
        <v>5395</v>
      </c>
      <c r="C6185" s="357" t="s">
        <v>138</v>
      </c>
      <c r="D6185" s="357" t="s">
        <v>350</v>
      </c>
      <c r="E6185" s="353">
        <v>17.309999999999999</v>
      </c>
      <c r="F6185" s="77"/>
    </row>
    <row r="6186" spans="1:6" ht="13.5">
      <c r="A6186" s="353">
        <v>88277</v>
      </c>
      <c r="B6186" s="357" t="s">
        <v>5396</v>
      </c>
      <c r="C6186" s="357" t="s">
        <v>138</v>
      </c>
      <c r="D6186" s="357" t="s">
        <v>350</v>
      </c>
      <c r="E6186" s="353">
        <v>18.989999999999998</v>
      </c>
      <c r="F6186" s="77"/>
    </row>
    <row r="6187" spans="1:6" ht="13.5">
      <c r="A6187" s="353">
        <v>88278</v>
      </c>
      <c r="B6187" s="357" t="s">
        <v>5397</v>
      </c>
      <c r="C6187" s="357" t="s">
        <v>138</v>
      </c>
      <c r="D6187" s="357" t="s">
        <v>350</v>
      </c>
      <c r="E6187" s="353">
        <v>12.97</v>
      </c>
      <c r="F6187" s="77"/>
    </row>
    <row r="6188" spans="1:6" ht="13.5">
      <c r="A6188" s="353">
        <v>88279</v>
      </c>
      <c r="B6188" s="357" t="s">
        <v>5398</v>
      </c>
      <c r="C6188" s="357" t="s">
        <v>138</v>
      </c>
      <c r="D6188" s="357" t="s">
        <v>350</v>
      </c>
      <c r="E6188" s="353">
        <v>23.78</v>
      </c>
      <c r="F6188" s="77"/>
    </row>
    <row r="6189" spans="1:6" ht="13.5">
      <c r="A6189" s="353">
        <v>88281</v>
      </c>
      <c r="B6189" s="357" t="s">
        <v>5399</v>
      </c>
      <c r="C6189" s="357" t="s">
        <v>138</v>
      </c>
      <c r="D6189" s="357" t="s">
        <v>350</v>
      </c>
      <c r="E6189" s="353">
        <v>11.79</v>
      </c>
      <c r="F6189" s="77"/>
    </row>
    <row r="6190" spans="1:6" ht="13.5">
      <c r="A6190" s="353">
        <v>88282</v>
      </c>
      <c r="B6190" s="357" t="s">
        <v>5400</v>
      </c>
      <c r="C6190" s="357" t="s">
        <v>138</v>
      </c>
      <c r="D6190" s="357" t="s">
        <v>350</v>
      </c>
      <c r="E6190" s="353">
        <v>12.33</v>
      </c>
      <c r="F6190" s="77"/>
    </row>
    <row r="6191" spans="1:6" ht="13.5">
      <c r="A6191" s="353">
        <v>88283</v>
      </c>
      <c r="B6191" s="357" t="s">
        <v>5401</v>
      </c>
      <c r="C6191" s="357" t="s">
        <v>138</v>
      </c>
      <c r="D6191" s="357" t="s">
        <v>350</v>
      </c>
      <c r="E6191" s="353">
        <v>15.53</v>
      </c>
      <c r="F6191" s="77"/>
    </row>
    <row r="6192" spans="1:6" ht="13.5">
      <c r="A6192" s="353">
        <v>88284</v>
      </c>
      <c r="B6192" s="357" t="s">
        <v>5402</v>
      </c>
      <c r="C6192" s="357" t="s">
        <v>138</v>
      </c>
      <c r="D6192" s="357" t="s">
        <v>350</v>
      </c>
      <c r="E6192" s="353">
        <v>12.49</v>
      </c>
      <c r="F6192" s="77"/>
    </row>
    <row r="6193" spans="1:6" ht="13.5">
      <c r="A6193" s="353">
        <v>88285</v>
      </c>
      <c r="B6193" s="357" t="s">
        <v>5403</v>
      </c>
      <c r="C6193" s="357" t="s">
        <v>138</v>
      </c>
      <c r="D6193" s="357" t="s">
        <v>350</v>
      </c>
      <c r="E6193" s="353">
        <v>15.45</v>
      </c>
      <c r="F6193" s="77"/>
    </row>
    <row r="6194" spans="1:6" ht="13.5">
      <c r="A6194" s="353">
        <v>88286</v>
      </c>
      <c r="B6194" s="357" t="s">
        <v>5404</v>
      </c>
      <c r="C6194" s="357" t="s">
        <v>138</v>
      </c>
      <c r="D6194" s="357" t="s">
        <v>350</v>
      </c>
      <c r="E6194" s="353">
        <v>12.29</v>
      </c>
      <c r="F6194" s="77"/>
    </row>
    <row r="6195" spans="1:6" ht="13.5">
      <c r="A6195" s="353">
        <v>88288</v>
      </c>
      <c r="B6195" s="357" t="s">
        <v>5405</v>
      </c>
      <c r="C6195" s="357" t="s">
        <v>138</v>
      </c>
      <c r="D6195" s="357" t="s">
        <v>350</v>
      </c>
      <c r="E6195" s="353">
        <v>15.53</v>
      </c>
      <c r="F6195" s="77"/>
    </row>
    <row r="6196" spans="1:6" ht="13.5">
      <c r="A6196" s="353">
        <v>88291</v>
      </c>
      <c r="B6196" s="357" t="s">
        <v>5406</v>
      </c>
      <c r="C6196" s="357" t="s">
        <v>138</v>
      </c>
      <c r="D6196" s="357" t="s">
        <v>350</v>
      </c>
      <c r="E6196" s="353">
        <v>12.38</v>
      </c>
      <c r="F6196" s="77"/>
    </row>
    <row r="6197" spans="1:6" ht="13.5">
      <c r="A6197" s="353">
        <v>88292</v>
      </c>
      <c r="B6197" s="357" t="s">
        <v>5407</v>
      </c>
      <c r="C6197" s="357" t="s">
        <v>138</v>
      </c>
      <c r="D6197" s="357" t="s">
        <v>350</v>
      </c>
      <c r="E6197" s="353">
        <v>14.26</v>
      </c>
      <c r="F6197" s="77"/>
    </row>
    <row r="6198" spans="1:6" ht="13.5">
      <c r="A6198" s="353">
        <v>88293</v>
      </c>
      <c r="B6198" s="357" t="s">
        <v>5408</v>
      </c>
      <c r="C6198" s="357" t="s">
        <v>138</v>
      </c>
      <c r="D6198" s="357" t="s">
        <v>350</v>
      </c>
      <c r="E6198" s="353">
        <v>14.38</v>
      </c>
      <c r="F6198" s="77"/>
    </row>
    <row r="6199" spans="1:6" ht="13.5">
      <c r="A6199" s="353">
        <v>88294</v>
      </c>
      <c r="B6199" s="357" t="s">
        <v>5409</v>
      </c>
      <c r="C6199" s="357" t="s">
        <v>138</v>
      </c>
      <c r="D6199" s="357" t="s">
        <v>350</v>
      </c>
      <c r="E6199" s="353">
        <v>15.43</v>
      </c>
      <c r="F6199" s="77"/>
    </row>
    <row r="6200" spans="1:6" ht="13.5">
      <c r="A6200" s="353">
        <v>88295</v>
      </c>
      <c r="B6200" s="357" t="s">
        <v>5410</v>
      </c>
      <c r="C6200" s="357" t="s">
        <v>138</v>
      </c>
      <c r="D6200" s="357" t="s">
        <v>350</v>
      </c>
      <c r="E6200" s="353">
        <v>11.99</v>
      </c>
      <c r="F6200" s="77"/>
    </row>
    <row r="6201" spans="1:6" ht="13.5">
      <c r="A6201" s="353">
        <v>88296</v>
      </c>
      <c r="B6201" s="357" t="s">
        <v>5411</v>
      </c>
      <c r="C6201" s="357" t="s">
        <v>138</v>
      </c>
      <c r="D6201" s="357" t="s">
        <v>350</v>
      </c>
      <c r="E6201" s="353">
        <v>11.6</v>
      </c>
      <c r="F6201" s="77"/>
    </row>
    <row r="6202" spans="1:6" ht="13.5">
      <c r="A6202" s="353">
        <v>88297</v>
      </c>
      <c r="B6202" s="357" t="s">
        <v>5412</v>
      </c>
      <c r="C6202" s="357" t="s">
        <v>138</v>
      </c>
      <c r="D6202" s="357" t="s">
        <v>350</v>
      </c>
      <c r="E6202" s="353">
        <v>14.22</v>
      </c>
      <c r="F6202" s="77"/>
    </row>
    <row r="6203" spans="1:6" ht="13.5">
      <c r="A6203" s="353">
        <v>88298</v>
      </c>
      <c r="B6203" s="357" t="s">
        <v>5413</v>
      </c>
      <c r="C6203" s="357" t="s">
        <v>138</v>
      </c>
      <c r="D6203" s="357" t="s">
        <v>350</v>
      </c>
      <c r="E6203" s="353">
        <v>12.95</v>
      </c>
      <c r="F6203" s="77"/>
    </row>
    <row r="6204" spans="1:6" ht="13.5">
      <c r="A6204" s="353">
        <v>88299</v>
      </c>
      <c r="B6204" s="357" t="s">
        <v>5414</v>
      </c>
      <c r="C6204" s="357" t="s">
        <v>138</v>
      </c>
      <c r="D6204" s="357" t="s">
        <v>350</v>
      </c>
      <c r="E6204" s="353">
        <v>14.57</v>
      </c>
      <c r="F6204" s="77"/>
    </row>
    <row r="6205" spans="1:6" ht="13.5">
      <c r="A6205" s="353">
        <v>88300</v>
      </c>
      <c r="B6205" s="357" t="s">
        <v>5415</v>
      </c>
      <c r="C6205" s="357" t="s">
        <v>138</v>
      </c>
      <c r="D6205" s="357" t="s">
        <v>350</v>
      </c>
      <c r="E6205" s="353">
        <v>17</v>
      </c>
      <c r="F6205" s="77"/>
    </row>
    <row r="6206" spans="1:6" ht="13.5">
      <c r="A6206" s="353">
        <v>88301</v>
      </c>
      <c r="B6206" s="357" t="s">
        <v>5416</v>
      </c>
      <c r="C6206" s="357" t="s">
        <v>138</v>
      </c>
      <c r="D6206" s="357" t="s">
        <v>350</v>
      </c>
      <c r="E6206" s="353">
        <v>13.48</v>
      </c>
      <c r="F6206" s="77"/>
    </row>
    <row r="6207" spans="1:6" ht="13.5">
      <c r="A6207" s="353">
        <v>88302</v>
      </c>
      <c r="B6207" s="357" t="s">
        <v>5417</v>
      </c>
      <c r="C6207" s="357" t="s">
        <v>138</v>
      </c>
      <c r="D6207" s="357" t="s">
        <v>350</v>
      </c>
      <c r="E6207" s="353">
        <v>14.92</v>
      </c>
      <c r="F6207" s="77"/>
    </row>
    <row r="6208" spans="1:6" ht="13.5">
      <c r="A6208" s="353">
        <v>88303</v>
      </c>
      <c r="B6208" s="357" t="s">
        <v>5418</v>
      </c>
      <c r="C6208" s="357" t="s">
        <v>138</v>
      </c>
      <c r="D6208" s="357" t="s">
        <v>350</v>
      </c>
      <c r="E6208" s="353">
        <v>15.93</v>
      </c>
      <c r="F6208" s="77"/>
    </row>
    <row r="6209" spans="1:6" ht="13.5">
      <c r="A6209" s="353">
        <v>88304</v>
      </c>
      <c r="B6209" s="357" t="s">
        <v>5419</v>
      </c>
      <c r="C6209" s="357" t="s">
        <v>138</v>
      </c>
      <c r="D6209" s="357" t="s">
        <v>350</v>
      </c>
      <c r="E6209" s="353">
        <v>13.34</v>
      </c>
      <c r="F6209" s="77"/>
    </row>
    <row r="6210" spans="1:6" ht="13.5">
      <c r="A6210" s="353">
        <v>88306</v>
      </c>
      <c r="B6210" s="357" t="s">
        <v>5420</v>
      </c>
      <c r="C6210" s="357" t="s">
        <v>138</v>
      </c>
      <c r="D6210" s="357" t="s">
        <v>350</v>
      </c>
      <c r="E6210" s="353">
        <v>18.54</v>
      </c>
      <c r="F6210" s="77"/>
    </row>
    <row r="6211" spans="1:6" ht="13.5">
      <c r="A6211" s="353">
        <v>88307</v>
      </c>
      <c r="B6211" s="357" t="s">
        <v>5421</v>
      </c>
      <c r="C6211" s="357" t="s">
        <v>138</v>
      </c>
      <c r="D6211" s="357" t="s">
        <v>350</v>
      </c>
      <c r="E6211" s="353">
        <v>15.4</v>
      </c>
      <c r="F6211" s="77"/>
    </row>
    <row r="6212" spans="1:6" ht="13.5">
      <c r="A6212" s="353">
        <v>88308</v>
      </c>
      <c r="B6212" s="357" t="s">
        <v>5422</v>
      </c>
      <c r="C6212" s="357" t="s">
        <v>138</v>
      </c>
      <c r="D6212" s="357" t="s">
        <v>350</v>
      </c>
      <c r="E6212" s="353">
        <v>19.100000000000001</v>
      </c>
      <c r="F6212" s="77"/>
    </row>
    <row r="6213" spans="1:6" ht="13.5">
      <c r="A6213" s="353">
        <v>88309</v>
      </c>
      <c r="B6213" s="357" t="s">
        <v>126</v>
      </c>
      <c r="C6213" s="357" t="s">
        <v>138</v>
      </c>
      <c r="D6213" s="357" t="s">
        <v>350</v>
      </c>
      <c r="E6213" s="353">
        <v>15.89</v>
      </c>
      <c r="F6213" s="77"/>
    </row>
    <row r="6214" spans="1:6" ht="13.5">
      <c r="A6214" s="353">
        <v>88310</v>
      </c>
      <c r="B6214" s="357" t="s">
        <v>200</v>
      </c>
      <c r="C6214" s="357" t="s">
        <v>138</v>
      </c>
      <c r="D6214" s="357" t="s">
        <v>350</v>
      </c>
      <c r="E6214" s="353">
        <v>15.85</v>
      </c>
      <c r="F6214" s="77"/>
    </row>
    <row r="6215" spans="1:6" ht="13.5">
      <c r="A6215" s="353">
        <v>88311</v>
      </c>
      <c r="B6215" s="357" t="s">
        <v>5423</v>
      </c>
      <c r="C6215" s="357" t="s">
        <v>138</v>
      </c>
      <c r="D6215" s="357" t="s">
        <v>350</v>
      </c>
      <c r="E6215" s="353">
        <v>18.95</v>
      </c>
      <c r="F6215" s="77"/>
    </row>
    <row r="6216" spans="1:6" ht="13.5">
      <c r="A6216" s="353">
        <v>88312</v>
      </c>
      <c r="B6216" s="357" t="s">
        <v>5424</v>
      </c>
      <c r="C6216" s="357" t="s">
        <v>138</v>
      </c>
      <c r="D6216" s="357" t="s">
        <v>350</v>
      </c>
      <c r="E6216" s="353">
        <v>16.72</v>
      </c>
      <c r="F6216" s="77"/>
    </row>
    <row r="6217" spans="1:6" ht="13.5">
      <c r="A6217" s="353">
        <v>88313</v>
      </c>
      <c r="B6217" s="357" t="s">
        <v>5425</v>
      </c>
      <c r="C6217" s="357" t="s">
        <v>138</v>
      </c>
      <c r="D6217" s="357" t="s">
        <v>350</v>
      </c>
      <c r="E6217" s="353">
        <v>12.94</v>
      </c>
      <c r="F6217" s="77"/>
    </row>
    <row r="6218" spans="1:6" ht="13.5">
      <c r="A6218" s="353">
        <v>88314</v>
      </c>
      <c r="B6218" s="357" t="s">
        <v>5426</v>
      </c>
      <c r="C6218" s="357" t="s">
        <v>138</v>
      </c>
      <c r="D6218" s="357" t="s">
        <v>350</v>
      </c>
      <c r="E6218" s="353">
        <v>11.66</v>
      </c>
      <c r="F6218" s="77"/>
    </row>
    <row r="6219" spans="1:6" ht="13.5">
      <c r="A6219" s="353">
        <v>88315</v>
      </c>
      <c r="B6219" s="357" t="s">
        <v>156</v>
      </c>
      <c r="C6219" s="357" t="s">
        <v>138</v>
      </c>
      <c r="D6219" s="357" t="s">
        <v>350</v>
      </c>
      <c r="E6219" s="353">
        <v>15.8</v>
      </c>
      <c r="F6219" s="77"/>
    </row>
    <row r="6220" spans="1:6" ht="13.5">
      <c r="A6220" s="353">
        <v>88316</v>
      </c>
      <c r="B6220" s="357" t="s">
        <v>124</v>
      </c>
      <c r="C6220" s="357" t="s">
        <v>138</v>
      </c>
      <c r="D6220" s="357" t="s">
        <v>350</v>
      </c>
      <c r="E6220" s="353">
        <v>12.7</v>
      </c>
      <c r="F6220" s="77"/>
    </row>
    <row r="6221" spans="1:6" ht="13.5">
      <c r="A6221" s="353">
        <v>88317</v>
      </c>
      <c r="B6221" s="357" t="s">
        <v>169</v>
      </c>
      <c r="C6221" s="357" t="s">
        <v>138</v>
      </c>
      <c r="D6221" s="357" t="s">
        <v>350</v>
      </c>
      <c r="E6221" s="353">
        <v>17.78</v>
      </c>
      <c r="F6221" s="77"/>
    </row>
    <row r="6222" spans="1:6" ht="13.5">
      <c r="A6222" s="353">
        <v>88318</v>
      </c>
      <c r="B6222" s="357" t="s">
        <v>5427</v>
      </c>
      <c r="C6222" s="357" t="s">
        <v>138</v>
      </c>
      <c r="D6222" s="357" t="s">
        <v>350</v>
      </c>
      <c r="E6222" s="353">
        <v>20.73</v>
      </c>
      <c r="F6222" s="77"/>
    </row>
    <row r="6223" spans="1:6" ht="13.5">
      <c r="A6223" s="353">
        <v>88320</v>
      </c>
      <c r="B6223" s="357" t="s">
        <v>5428</v>
      </c>
      <c r="C6223" s="357" t="s">
        <v>138</v>
      </c>
      <c r="D6223" s="357" t="s">
        <v>350</v>
      </c>
      <c r="E6223" s="353">
        <v>18.45</v>
      </c>
      <c r="F6223" s="77"/>
    </row>
    <row r="6224" spans="1:6" ht="13.5">
      <c r="A6224" s="353">
        <v>88321</v>
      </c>
      <c r="B6224" s="357" t="s">
        <v>5429</v>
      </c>
      <c r="C6224" s="357" t="s">
        <v>138</v>
      </c>
      <c r="D6224" s="357" t="s">
        <v>350</v>
      </c>
      <c r="E6224" s="353">
        <v>23.67</v>
      </c>
      <c r="F6224" s="77"/>
    </row>
    <row r="6225" spans="1:6" ht="13.5">
      <c r="A6225" s="353">
        <v>88322</v>
      </c>
      <c r="B6225" s="357" t="s">
        <v>5430</v>
      </c>
      <c r="C6225" s="357" t="s">
        <v>138</v>
      </c>
      <c r="D6225" s="357" t="s">
        <v>350</v>
      </c>
      <c r="E6225" s="353">
        <v>15.96</v>
      </c>
      <c r="F6225" s="77"/>
    </row>
    <row r="6226" spans="1:6" ht="13.5">
      <c r="A6226" s="353">
        <v>88323</v>
      </c>
      <c r="B6226" s="357" t="s">
        <v>5431</v>
      </c>
      <c r="C6226" s="357" t="s">
        <v>138</v>
      </c>
      <c r="D6226" s="357" t="s">
        <v>350</v>
      </c>
      <c r="E6226" s="353">
        <v>19.079999999999998</v>
      </c>
      <c r="F6226" s="77"/>
    </row>
    <row r="6227" spans="1:6" ht="13.5">
      <c r="A6227" s="353">
        <v>88324</v>
      </c>
      <c r="B6227" s="357" t="s">
        <v>5432</v>
      </c>
      <c r="C6227" s="357" t="s">
        <v>138</v>
      </c>
      <c r="D6227" s="357" t="s">
        <v>350</v>
      </c>
      <c r="E6227" s="353">
        <v>15.35</v>
      </c>
      <c r="F6227" s="77"/>
    </row>
    <row r="6228" spans="1:6" ht="13.5">
      <c r="A6228" s="353">
        <v>88325</v>
      </c>
      <c r="B6228" s="357" t="s">
        <v>168</v>
      </c>
      <c r="C6228" s="357" t="s">
        <v>138</v>
      </c>
      <c r="D6228" s="357" t="s">
        <v>350</v>
      </c>
      <c r="E6228" s="353">
        <v>13.7</v>
      </c>
      <c r="F6228" s="77"/>
    </row>
    <row r="6229" spans="1:6" ht="13.5">
      <c r="A6229" s="353">
        <v>88326</v>
      </c>
      <c r="B6229" s="357" t="s">
        <v>187</v>
      </c>
      <c r="C6229" s="357" t="s">
        <v>138</v>
      </c>
      <c r="D6229" s="357" t="s">
        <v>350</v>
      </c>
      <c r="E6229" s="353">
        <v>14.83</v>
      </c>
      <c r="F6229" s="77"/>
    </row>
    <row r="6230" spans="1:6" ht="13.5">
      <c r="A6230" s="353">
        <v>88377</v>
      </c>
      <c r="B6230" s="357" t="s">
        <v>5433</v>
      </c>
      <c r="C6230" s="357" t="s">
        <v>138</v>
      </c>
      <c r="D6230" s="357" t="s">
        <v>350</v>
      </c>
      <c r="E6230" s="353">
        <v>12.09</v>
      </c>
      <c r="F6230" s="77"/>
    </row>
    <row r="6231" spans="1:6" ht="13.5">
      <c r="A6231" s="353">
        <v>88441</v>
      </c>
      <c r="B6231" s="357" t="s">
        <v>5434</v>
      </c>
      <c r="C6231" s="357" t="s">
        <v>138</v>
      </c>
      <c r="D6231" s="357" t="s">
        <v>350</v>
      </c>
      <c r="E6231" s="353">
        <v>15.35</v>
      </c>
      <c r="F6231" s="77"/>
    </row>
    <row r="6232" spans="1:6" ht="13.5">
      <c r="A6232" s="353">
        <v>88597</v>
      </c>
      <c r="B6232" s="357" t="s">
        <v>5435</v>
      </c>
      <c r="C6232" s="357" t="s">
        <v>138</v>
      </c>
      <c r="D6232" s="357" t="s">
        <v>350</v>
      </c>
      <c r="E6232" s="353">
        <v>32.49</v>
      </c>
      <c r="F6232" s="77"/>
    </row>
    <row r="6233" spans="1:6" ht="13.5">
      <c r="A6233" s="353">
        <v>90766</v>
      </c>
      <c r="B6233" s="357" t="s">
        <v>185</v>
      </c>
      <c r="C6233" s="357" t="s">
        <v>138</v>
      </c>
      <c r="D6233" s="357" t="s">
        <v>350</v>
      </c>
      <c r="E6233" s="353">
        <v>17.79</v>
      </c>
      <c r="F6233" s="77"/>
    </row>
    <row r="6234" spans="1:6" ht="13.5">
      <c r="A6234" s="353">
        <v>90767</v>
      </c>
      <c r="B6234" s="357" t="s">
        <v>5436</v>
      </c>
      <c r="C6234" s="357" t="s">
        <v>138</v>
      </c>
      <c r="D6234" s="357" t="s">
        <v>350</v>
      </c>
      <c r="E6234" s="353">
        <v>17.25</v>
      </c>
      <c r="F6234" s="77"/>
    </row>
    <row r="6235" spans="1:6" ht="13.5">
      <c r="A6235" s="353">
        <v>90768</v>
      </c>
      <c r="B6235" s="357" t="s">
        <v>5437</v>
      </c>
      <c r="C6235" s="357" t="s">
        <v>138</v>
      </c>
      <c r="D6235" s="357" t="s">
        <v>350</v>
      </c>
      <c r="E6235" s="353">
        <v>53.3</v>
      </c>
      <c r="F6235" s="77"/>
    </row>
    <row r="6236" spans="1:6" ht="13.5">
      <c r="A6236" s="353">
        <v>90769</v>
      </c>
      <c r="B6236" s="357" t="s">
        <v>5438</v>
      </c>
      <c r="C6236" s="357" t="s">
        <v>138</v>
      </c>
      <c r="D6236" s="357" t="s">
        <v>350</v>
      </c>
      <c r="E6236" s="353">
        <v>75.53</v>
      </c>
      <c r="F6236" s="77"/>
    </row>
    <row r="6237" spans="1:6" ht="13.5">
      <c r="A6237" s="353">
        <v>90770</v>
      </c>
      <c r="B6237" s="357" t="s">
        <v>5439</v>
      </c>
      <c r="C6237" s="357" t="s">
        <v>138</v>
      </c>
      <c r="D6237" s="357" t="s">
        <v>350</v>
      </c>
      <c r="E6237" s="353">
        <v>99.72</v>
      </c>
      <c r="F6237" s="77"/>
    </row>
    <row r="6238" spans="1:6" ht="13.5">
      <c r="A6238" s="353">
        <v>90771</v>
      </c>
      <c r="B6238" s="357" t="s">
        <v>5440</v>
      </c>
      <c r="C6238" s="357" t="s">
        <v>138</v>
      </c>
      <c r="D6238" s="357" t="s">
        <v>350</v>
      </c>
      <c r="E6238" s="353">
        <v>24.39</v>
      </c>
      <c r="F6238" s="77"/>
    </row>
    <row r="6239" spans="1:6" ht="13.5">
      <c r="A6239" s="353">
        <v>90772</v>
      </c>
      <c r="B6239" s="357" t="s">
        <v>190</v>
      </c>
      <c r="C6239" s="357" t="s">
        <v>138</v>
      </c>
      <c r="D6239" s="357" t="s">
        <v>350</v>
      </c>
      <c r="E6239" s="353">
        <v>15.08</v>
      </c>
      <c r="F6239" s="77"/>
    </row>
    <row r="6240" spans="1:6" ht="13.5">
      <c r="A6240" s="353">
        <v>90773</v>
      </c>
      <c r="B6240" s="357" t="s">
        <v>5441</v>
      </c>
      <c r="C6240" s="357" t="s">
        <v>138</v>
      </c>
      <c r="D6240" s="357" t="s">
        <v>350</v>
      </c>
      <c r="E6240" s="353">
        <v>15.05</v>
      </c>
      <c r="F6240" s="77"/>
    </row>
    <row r="6241" spans="1:6" ht="13.5">
      <c r="A6241" s="353">
        <v>90775</v>
      </c>
      <c r="B6241" s="357" t="s">
        <v>5442</v>
      </c>
      <c r="C6241" s="357" t="s">
        <v>138</v>
      </c>
      <c r="D6241" s="357" t="s">
        <v>350</v>
      </c>
      <c r="E6241" s="353">
        <v>18.600000000000001</v>
      </c>
      <c r="F6241" s="77"/>
    </row>
    <row r="6242" spans="1:6" ht="13.5">
      <c r="A6242" s="353">
        <v>90776</v>
      </c>
      <c r="B6242" s="357" t="s">
        <v>5443</v>
      </c>
      <c r="C6242" s="357" t="s">
        <v>138</v>
      </c>
      <c r="D6242" s="357" t="s">
        <v>350</v>
      </c>
      <c r="E6242" s="353">
        <v>18.38</v>
      </c>
      <c r="F6242" s="77"/>
    </row>
    <row r="6243" spans="1:6" ht="13.5">
      <c r="A6243" s="353">
        <v>90777</v>
      </c>
      <c r="B6243" s="357" t="s">
        <v>5444</v>
      </c>
      <c r="C6243" s="357" t="s">
        <v>138</v>
      </c>
      <c r="D6243" s="357" t="s">
        <v>350</v>
      </c>
      <c r="E6243" s="353">
        <v>72.53</v>
      </c>
      <c r="F6243" s="77"/>
    </row>
    <row r="6244" spans="1:6" ht="13.5">
      <c r="A6244" s="353">
        <v>90778</v>
      </c>
      <c r="B6244" s="357" t="s">
        <v>5445</v>
      </c>
      <c r="C6244" s="357" t="s">
        <v>138</v>
      </c>
      <c r="D6244" s="357" t="s">
        <v>350</v>
      </c>
      <c r="E6244" s="353">
        <v>82.48</v>
      </c>
      <c r="F6244" s="77"/>
    </row>
    <row r="6245" spans="1:6" ht="13.5">
      <c r="A6245" s="353">
        <v>90779</v>
      </c>
      <c r="B6245" s="357" t="s">
        <v>5446</v>
      </c>
      <c r="C6245" s="357" t="s">
        <v>138</v>
      </c>
      <c r="D6245" s="357" t="s">
        <v>350</v>
      </c>
      <c r="E6245" s="353">
        <v>112.61</v>
      </c>
      <c r="F6245" s="77"/>
    </row>
    <row r="6246" spans="1:6" ht="13.5">
      <c r="A6246" s="353">
        <v>90780</v>
      </c>
      <c r="B6246" s="357" t="s">
        <v>5447</v>
      </c>
      <c r="C6246" s="357" t="s">
        <v>138</v>
      </c>
      <c r="D6246" s="357" t="s">
        <v>350</v>
      </c>
      <c r="E6246" s="353">
        <v>23.97</v>
      </c>
      <c r="F6246" s="77"/>
    </row>
    <row r="6247" spans="1:6" ht="13.5">
      <c r="A6247" s="353">
        <v>90781</v>
      </c>
      <c r="B6247" s="357" t="s">
        <v>5448</v>
      </c>
      <c r="C6247" s="357" t="s">
        <v>138</v>
      </c>
      <c r="D6247" s="357" t="s">
        <v>350</v>
      </c>
      <c r="E6247" s="353">
        <v>24.97</v>
      </c>
      <c r="F6247" s="77"/>
    </row>
    <row r="6248" spans="1:6" ht="13.5">
      <c r="A6248" s="353">
        <v>91677</v>
      </c>
      <c r="B6248" s="357" t="s">
        <v>5449</v>
      </c>
      <c r="C6248" s="357" t="s">
        <v>138</v>
      </c>
      <c r="D6248" s="357" t="s">
        <v>350</v>
      </c>
      <c r="E6248" s="353">
        <v>69.48</v>
      </c>
      <c r="F6248" s="77"/>
    </row>
    <row r="6249" spans="1:6" ht="13.5">
      <c r="A6249" s="353">
        <v>91678</v>
      </c>
      <c r="B6249" s="357" t="s">
        <v>5450</v>
      </c>
      <c r="C6249" s="357" t="s">
        <v>138</v>
      </c>
      <c r="D6249" s="357" t="s">
        <v>350</v>
      </c>
      <c r="E6249" s="353">
        <v>67.72</v>
      </c>
      <c r="F6249" s="77"/>
    </row>
    <row r="6250" spans="1:6" ht="13.5">
      <c r="A6250" s="353">
        <v>93556</v>
      </c>
      <c r="B6250" s="357" t="s">
        <v>5451</v>
      </c>
      <c r="C6250" s="357" t="s">
        <v>134</v>
      </c>
      <c r="D6250" s="357" t="s">
        <v>350</v>
      </c>
      <c r="E6250" s="353">
        <v>81.5</v>
      </c>
      <c r="F6250" s="77"/>
    </row>
    <row r="6251" spans="1:6" ht="13.5">
      <c r="A6251" s="353">
        <v>93557</v>
      </c>
      <c r="B6251" s="357" t="s">
        <v>5452</v>
      </c>
      <c r="C6251" s="357" t="s">
        <v>134</v>
      </c>
      <c r="D6251" s="357" t="s">
        <v>350</v>
      </c>
      <c r="E6251" s="353">
        <v>191.1</v>
      </c>
      <c r="F6251" s="77"/>
    </row>
    <row r="6252" spans="1:6" ht="13.5">
      <c r="A6252" s="353">
        <v>93558</v>
      </c>
      <c r="B6252" s="357" t="s">
        <v>5453</v>
      </c>
      <c r="C6252" s="357" t="s">
        <v>134</v>
      </c>
      <c r="D6252" s="357" t="s">
        <v>350</v>
      </c>
      <c r="E6252" s="353">
        <v>2556.13</v>
      </c>
      <c r="F6252" s="77"/>
    </row>
    <row r="6253" spans="1:6" ht="13.5">
      <c r="A6253" s="353">
        <v>93559</v>
      </c>
      <c r="B6253" s="357" t="s">
        <v>5435</v>
      </c>
      <c r="C6253" s="357" t="s">
        <v>134</v>
      </c>
      <c r="D6253" s="357" t="s">
        <v>350</v>
      </c>
      <c r="E6253" s="353">
        <v>5607.73</v>
      </c>
      <c r="F6253" s="77"/>
    </row>
    <row r="6254" spans="1:6" ht="13.5">
      <c r="A6254" s="353">
        <v>93560</v>
      </c>
      <c r="B6254" s="357" t="s">
        <v>5441</v>
      </c>
      <c r="C6254" s="357" t="s">
        <v>134</v>
      </c>
      <c r="D6254" s="357" t="s">
        <v>350</v>
      </c>
      <c r="E6254" s="353">
        <v>2628.93</v>
      </c>
      <c r="F6254" s="77"/>
    </row>
    <row r="6255" spans="1:6" ht="13.5">
      <c r="A6255" s="353">
        <v>93561</v>
      </c>
      <c r="B6255" s="357" t="s">
        <v>5442</v>
      </c>
      <c r="C6255" s="357" t="s">
        <v>134</v>
      </c>
      <c r="D6255" s="357" t="s">
        <v>350</v>
      </c>
      <c r="E6255" s="353">
        <v>3434.41</v>
      </c>
      <c r="F6255" s="77"/>
    </row>
    <row r="6256" spans="1:6" ht="13.5">
      <c r="A6256" s="353">
        <v>93562</v>
      </c>
      <c r="B6256" s="357" t="s">
        <v>5440</v>
      </c>
      <c r="C6256" s="357" t="s">
        <v>134</v>
      </c>
      <c r="D6256" s="357" t="s">
        <v>350</v>
      </c>
      <c r="E6256" s="353">
        <v>4223.76</v>
      </c>
      <c r="F6256" s="77"/>
    </row>
    <row r="6257" spans="1:6" ht="13.5">
      <c r="A6257" s="353">
        <v>93563</v>
      </c>
      <c r="B6257" s="357" t="s">
        <v>185</v>
      </c>
      <c r="C6257" s="357" t="s">
        <v>134</v>
      </c>
      <c r="D6257" s="357" t="s">
        <v>350</v>
      </c>
      <c r="E6257" s="353">
        <v>3153.13</v>
      </c>
      <c r="F6257" s="77"/>
    </row>
    <row r="6258" spans="1:6" ht="13.5">
      <c r="A6258" s="353">
        <v>93564</v>
      </c>
      <c r="B6258" s="357" t="s">
        <v>5436</v>
      </c>
      <c r="C6258" s="357" t="s">
        <v>134</v>
      </c>
      <c r="D6258" s="357" t="s">
        <v>350</v>
      </c>
      <c r="E6258" s="353">
        <v>3051.57</v>
      </c>
      <c r="F6258" s="77"/>
    </row>
    <row r="6259" spans="1:6" ht="13.5">
      <c r="A6259" s="353">
        <v>93565</v>
      </c>
      <c r="B6259" s="357" t="s">
        <v>5444</v>
      </c>
      <c r="C6259" s="357" t="s">
        <v>134</v>
      </c>
      <c r="D6259" s="357" t="s">
        <v>350</v>
      </c>
      <c r="E6259" s="353">
        <v>12672.66</v>
      </c>
      <c r="F6259" s="77"/>
    </row>
    <row r="6260" spans="1:6" ht="13.5">
      <c r="A6260" s="353">
        <v>93566</v>
      </c>
      <c r="B6260" s="357" t="s">
        <v>190</v>
      </c>
      <c r="C6260" s="357" t="s">
        <v>134</v>
      </c>
      <c r="D6260" s="357" t="s">
        <v>350</v>
      </c>
      <c r="E6260" s="353">
        <v>2678.27</v>
      </c>
      <c r="F6260" s="77"/>
    </row>
    <row r="6261" spans="1:6" ht="13.5">
      <c r="A6261" s="353">
        <v>93567</v>
      </c>
      <c r="B6261" s="357" t="s">
        <v>5445</v>
      </c>
      <c r="C6261" s="357" t="s">
        <v>134</v>
      </c>
      <c r="D6261" s="357" t="s">
        <v>350</v>
      </c>
      <c r="E6261" s="353">
        <v>14412.64</v>
      </c>
      <c r="F6261" s="77"/>
    </row>
    <row r="6262" spans="1:6" ht="13.5">
      <c r="A6262" s="353">
        <v>93568</v>
      </c>
      <c r="B6262" s="357" t="s">
        <v>5446</v>
      </c>
      <c r="C6262" s="357" t="s">
        <v>134</v>
      </c>
      <c r="D6262" s="357" t="s">
        <v>350</v>
      </c>
      <c r="E6262" s="353">
        <v>19671.259999999998</v>
      </c>
      <c r="F6262" s="77"/>
    </row>
    <row r="6263" spans="1:6" ht="13.5">
      <c r="A6263" s="353">
        <v>93569</v>
      </c>
      <c r="B6263" s="357" t="s">
        <v>5454</v>
      </c>
      <c r="C6263" s="357" t="s">
        <v>134</v>
      </c>
      <c r="D6263" s="357" t="s">
        <v>350</v>
      </c>
      <c r="E6263" s="353">
        <v>9326.0300000000007</v>
      </c>
      <c r="F6263" s="77"/>
    </row>
    <row r="6264" spans="1:6" ht="13.5">
      <c r="A6264" s="353">
        <v>93570</v>
      </c>
      <c r="B6264" s="357" t="s">
        <v>5455</v>
      </c>
      <c r="C6264" s="357" t="s">
        <v>134</v>
      </c>
      <c r="D6264" s="357" t="s">
        <v>350</v>
      </c>
      <c r="E6264" s="353">
        <v>13211.99</v>
      </c>
      <c r="F6264" s="77"/>
    </row>
    <row r="6265" spans="1:6" ht="13.5">
      <c r="A6265" s="353">
        <v>93571</v>
      </c>
      <c r="B6265" s="357" t="s">
        <v>5456</v>
      </c>
      <c r="C6265" s="357" t="s">
        <v>134</v>
      </c>
      <c r="D6265" s="357" t="s">
        <v>350</v>
      </c>
      <c r="E6265" s="353">
        <v>17440.740000000002</v>
      </c>
      <c r="F6265" s="77"/>
    </row>
    <row r="6266" spans="1:6" ht="13.5">
      <c r="A6266" s="353">
        <v>93572</v>
      </c>
      <c r="B6266" s="357" t="s">
        <v>5457</v>
      </c>
      <c r="C6266" s="357" t="s">
        <v>134</v>
      </c>
      <c r="D6266" s="357" t="s">
        <v>350</v>
      </c>
      <c r="E6266" s="353">
        <v>3247.75</v>
      </c>
      <c r="F6266" s="77"/>
    </row>
    <row r="6267" spans="1:6" ht="13.5">
      <c r="A6267" s="353">
        <v>94295</v>
      </c>
      <c r="B6267" s="357" t="s">
        <v>5447</v>
      </c>
      <c r="C6267" s="357" t="s">
        <v>134</v>
      </c>
      <c r="D6267" s="357" t="s">
        <v>350</v>
      </c>
      <c r="E6267" s="353">
        <v>4191.88</v>
      </c>
      <c r="F6267" s="77"/>
    </row>
    <row r="6268" spans="1:6" ht="13.5">
      <c r="A6268" s="353">
        <v>94296</v>
      </c>
      <c r="B6268" s="357" t="s">
        <v>5448</v>
      </c>
      <c r="C6268" s="357" t="s">
        <v>134</v>
      </c>
      <c r="D6268" s="357" t="s">
        <v>350</v>
      </c>
      <c r="E6268" s="353">
        <v>4593.9399999999996</v>
      </c>
      <c r="F6268" s="77"/>
    </row>
    <row r="6269" spans="1:6" ht="13.5">
      <c r="A6269" s="353">
        <v>95308</v>
      </c>
      <c r="B6269" s="357" t="s">
        <v>5458</v>
      </c>
      <c r="C6269" s="357" t="s">
        <v>138</v>
      </c>
      <c r="D6269" s="357" t="s">
        <v>350</v>
      </c>
      <c r="E6269" s="353">
        <v>7.0000000000000007E-2</v>
      </c>
      <c r="F6269" s="77"/>
    </row>
    <row r="6270" spans="1:6" ht="13.5">
      <c r="A6270" s="353">
        <v>95309</v>
      </c>
      <c r="B6270" s="357" t="s">
        <v>5459</v>
      </c>
      <c r="C6270" s="357" t="s">
        <v>138</v>
      </c>
      <c r="D6270" s="357" t="s">
        <v>350</v>
      </c>
      <c r="E6270" s="353">
        <v>0.1</v>
      </c>
      <c r="F6270" s="77"/>
    </row>
    <row r="6271" spans="1:6" ht="13.5">
      <c r="A6271" s="353">
        <v>95310</v>
      </c>
      <c r="B6271" s="357" t="s">
        <v>5460</v>
      </c>
      <c r="C6271" s="357" t="s">
        <v>138</v>
      </c>
      <c r="D6271" s="357" t="s">
        <v>350</v>
      </c>
      <c r="E6271" s="353">
        <v>0.06</v>
      </c>
      <c r="F6271" s="77"/>
    </row>
    <row r="6272" spans="1:6" ht="13.5">
      <c r="A6272" s="353">
        <v>95311</v>
      </c>
      <c r="B6272" s="357" t="s">
        <v>5461</v>
      </c>
      <c r="C6272" s="357" t="s">
        <v>138</v>
      </c>
      <c r="D6272" s="357" t="s">
        <v>350</v>
      </c>
      <c r="E6272" s="353">
        <v>7.0000000000000007E-2</v>
      </c>
      <c r="F6272" s="77"/>
    </row>
    <row r="6273" spans="1:6" ht="13.5">
      <c r="A6273" s="353">
        <v>95312</v>
      </c>
      <c r="B6273" s="357" t="s">
        <v>5462</v>
      </c>
      <c r="C6273" s="357" t="s">
        <v>138</v>
      </c>
      <c r="D6273" s="357" t="s">
        <v>350</v>
      </c>
      <c r="E6273" s="353">
        <v>0.09</v>
      </c>
      <c r="F6273" s="77"/>
    </row>
    <row r="6274" spans="1:6" ht="13.5">
      <c r="A6274" s="353">
        <v>95313</v>
      </c>
      <c r="B6274" s="357" t="s">
        <v>5463</v>
      </c>
      <c r="C6274" s="357" t="s">
        <v>138</v>
      </c>
      <c r="D6274" s="357" t="s">
        <v>350</v>
      </c>
      <c r="E6274" s="353">
        <v>0.1</v>
      </c>
      <c r="F6274" s="77"/>
    </row>
    <row r="6275" spans="1:6" ht="13.5">
      <c r="A6275" s="353">
        <v>95314</v>
      </c>
      <c r="B6275" s="357" t="s">
        <v>5464</v>
      </c>
      <c r="C6275" s="357" t="s">
        <v>138</v>
      </c>
      <c r="D6275" s="357" t="s">
        <v>350</v>
      </c>
      <c r="E6275" s="353">
        <v>0.1</v>
      </c>
      <c r="F6275" s="77"/>
    </row>
    <row r="6276" spans="1:6" ht="13.5">
      <c r="A6276" s="353">
        <v>95315</v>
      </c>
      <c r="B6276" s="357" t="s">
        <v>5465</v>
      </c>
      <c r="C6276" s="357" t="s">
        <v>138</v>
      </c>
      <c r="D6276" s="357" t="s">
        <v>350</v>
      </c>
      <c r="E6276" s="353">
        <v>0.11</v>
      </c>
      <c r="F6276" s="77"/>
    </row>
    <row r="6277" spans="1:6" ht="13.5">
      <c r="A6277" s="353">
        <v>95316</v>
      </c>
      <c r="B6277" s="357" t="s">
        <v>5466</v>
      </c>
      <c r="C6277" s="357" t="s">
        <v>138</v>
      </c>
      <c r="D6277" s="357" t="s">
        <v>350</v>
      </c>
      <c r="E6277" s="353">
        <v>0.3</v>
      </c>
      <c r="F6277" s="77"/>
    </row>
    <row r="6278" spans="1:6" ht="13.5">
      <c r="A6278" s="353">
        <v>95317</v>
      </c>
      <c r="B6278" s="357" t="s">
        <v>5467</v>
      </c>
      <c r="C6278" s="357" t="s">
        <v>138</v>
      </c>
      <c r="D6278" s="357" t="s">
        <v>350</v>
      </c>
      <c r="E6278" s="353">
        <v>0.14000000000000001</v>
      </c>
      <c r="F6278" s="77"/>
    </row>
    <row r="6279" spans="1:6" ht="13.5">
      <c r="A6279" s="353">
        <v>95318</v>
      </c>
      <c r="B6279" s="357" t="s">
        <v>5468</v>
      </c>
      <c r="C6279" s="357" t="s">
        <v>138</v>
      </c>
      <c r="D6279" s="357" t="s">
        <v>350</v>
      </c>
      <c r="E6279" s="353">
        <v>0.1</v>
      </c>
      <c r="F6279" s="77"/>
    </row>
    <row r="6280" spans="1:6" ht="13.5">
      <c r="A6280" s="353">
        <v>95319</v>
      </c>
      <c r="B6280" s="357" t="s">
        <v>5469</v>
      </c>
      <c r="C6280" s="357" t="s">
        <v>138</v>
      </c>
      <c r="D6280" s="357" t="s">
        <v>350</v>
      </c>
      <c r="E6280" s="353">
        <v>0.06</v>
      </c>
      <c r="F6280" s="77"/>
    </row>
    <row r="6281" spans="1:6" ht="13.5">
      <c r="A6281" s="353">
        <v>95320</v>
      </c>
      <c r="B6281" s="357" t="s">
        <v>5470</v>
      </c>
      <c r="C6281" s="357" t="s">
        <v>138</v>
      </c>
      <c r="D6281" s="357" t="s">
        <v>350</v>
      </c>
      <c r="E6281" s="353">
        <v>0.08</v>
      </c>
      <c r="F6281" s="77"/>
    </row>
    <row r="6282" spans="1:6" ht="13.5">
      <c r="A6282" s="353">
        <v>95321</v>
      </c>
      <c r="B6282" s="357" t="s">
        <v>5471</v>
      </c>
      <c r="C6282" s="357" t="s">
        <v>138</v>
      </c>
      <c r="D6282" s="357" t="s">
        <v>350</v>
      </c>
      <c r="E6282" s="353">
        <v>0.08</v>
      </c>
      <c r="F6282" s="77"/>
    </row>
    <row r="6283" spans="1:6" ht="13.5">
      <c r="A6283" s="353">
        <v>95322</v>
      </c>
      <c r="B6283" s="357" t="s">
        <v>5472</v>
      </c>
      <c r="C6283" s="357" t="s">
        <v>138</v>
      </c>
      <c r="D6283" s="357" t="s">
        <v>350</v>
      </c>
      <c r="E6283" s="353">
        <v>0.06</v>
      </c>
      <c r="F6283" s="77"/>
    </row>
    <row r="6284" spans="1:6" ht="13.5">
      <c r="A6284" s="353">
        <v>95323</v>
      </c>
      <c r="B6284" s="357" t="s">
        <v>5473</v>
      </c>
      <c r="C6284" s="357" t="s">
        <v>138</v>
      </c>
      <c r="D6284" s="357" t="s">
        <v>350</v>
      </c>
      <c r="E6284" s="353">
        <v>0.11</v>
      </c>
      <c r="F6284" s="77"/>
    </row>
    <row r="6285" spans="1:6" ht="13.5">
      <c r="A6285" s="353">
        <v>95324</v>
      </c>
      <c r="B6285" s="357" t="s">
        <v>5474</v>
      </c>
      <c r="C6285" s="357" t="s">
        <v>138</v>
      </c>
      <c r="D6285" s="357" t="s">
        <v>350</v>
      </c>
      <c r="E6285" s="353">
        <v>0.17</v>
      </c>
      <c r="F6285" s="77"/>
    </row>
    <row r="6286" spans="1:6" ht="13.5">
      <c r="A6286" s="353">
        <v>95325</v>
      </c>
      <c r="B6286" s="357" t="s">
        <v>5475</v>
      </c>
      <c r="C6286" s="357" t="s">
        <v>138</v>
      </c>
      <c r="D6286" s="357" t="s">
        <v>350</v>
      </c>
      <c r="E6286" s="353">
        <v>0.13</v>
      </c>
      <c r="F6286" s="77"/>
    </row>
    <row r="6287" spans="1:6" ht="13.5">
      <c r="A6287" s="353">
        <v>95326</v>
      </c>
      <c r="B6287" s="357" t="s">
        <v>5476</v>
      </c>
      <c r="C6287" s="357" t="s">
        <v>138</v>
      </c>
      <c r="D6287" s="357" t="s">
        <v>350</v>
      </c>
      <c r="E6287" s="353">
        <v>0.03</v>
      </c>
      <c r="F6287" s="77"/>
    </row>
    <row r="6288" spans="1:6" ht="13.5">
      <c r="A6288" s="353">
        <v>95327</v>
      </c>
      <c r="B6288" s="357" t="s">
        <v>5477</v>
      </c>
      <c r="C6288" s="357" t="s">
        <v>138</v>
      </c>
      <c r="D6288" s="357" t="s">
        <v>350</v>
      </c>
      <c r="E6288" s="353">
        <v>0.16</v>
      </c>
      <c r="F6288" s="77"/>
    </row>
    <row r="6289" spans="1:6" ht="13.5">
      <c r="A6289" s="353">
        <v>95328</v>
      </c>
      <c r="B6289" s="357" t="s">
        <v>5478</v>
      </c>
      <c r="C6289" s="357" t="s">
        <v>138</v>
      </c>
      <c r="D6289" s="357" t="s">
        <v>350</v>
      </c>
      <c r="E6289" s="353">
        <v>0.11</v>
      </c>
      <c r="F6289" s="77"/>
    </row>
    <row r="6290" spans="1:6" ht="13.5">
      <c r="A6290" s="353">
        <v>95329</v>
      </c>
      <c r="B6290" s="357" t="s">
        <v>5479</v>
      </c>
      <c r="C6290" s="357" t="s">
        <v>138</v>
      </c>
      <c r="D6290" s="357" t="s">
        <v>350</v>
      </c>
      <c r="E6290" s="353">
        <v>0.13</v>
      </c>
      <c r="F6290" s="77"/>
    </row>
    <row r="6291" spans="1:6" ht="13.5">
      <c r="A6291" s="353">
        <v>95330</v>
      </c>
      <c r="B6291" s="357" t="s">
        <v>5480</v>
      </c>
      <c r="C6291" s="357" t="s">
        <v>138</v>
      </c>
      <c r="D6291" s="357" t="s">
        <v>196</v>
      </c>
      <c r="E6291" s="353">
        <v>0.1</v>
      </c>
      <c r="F6291" s="77"/>
    </row>
    <row r="6292" spans="1:6" ht="13.5">
      <c r="A6292" s="353">
        <v>95331</v>
      </c>
      <c r="B6292" s="357" t="s">
        <v>5481</v>
      </c>
      <c r="C6292" s="357" t="s">
        <v>138</v>
      </c>
      <c r="D6292" s="357" t="s">
        <v>350</v>
      </c>
      <c r="E6292" s="353">
        <v>7.0000000000000007E-2</v>
      </c>
      <c r="F6292" s="77"/>
    </row>
    <row r="6293" spans="1:6" ht="13.5">
      <c r="A6293" s="353">
        <v>95332</v>
      </c>
      <c r="B6293" s="357" t="s">
        <v>5482</v>
      </c>
      <c r="C6293" s="357" t="s">
        <v>138</v>
      </c>
      <c r="D6293" s="357" t="s">
        <v>196</v>
      </c>
      <c r="E6293" s="353">
        <v>0.43</v>
      </c>
      <c r="F6293" s="77"/>
    </row>
    <row r="6294" spans="1:6" ht="13.5">
      <c r="A6294" s="353">
        <v>95333</v>
      </c>
      <c r="B6294" s="357" t="s">
        <v>5483</v>
      </c>
      <c r="C6294" s="357" t="s">
        <v>138</v>
      </c>
      <c r="D6294" s="357" t="s">
        <v>350</v>
      </c>
      <c r="E6294" s="353">
        <v>0.28000000000000003</v>
      </c>
      <c r="F6294" s="77"/>
    </row>
    <row r="6295" spans="1:6" ht="13.5">
      <c r="A6295" s="353">
        <v>95334</v>
      </c>
      <c r="B6295" s="357" t="s">
        <v>5484</v>
      </c>
      <c r="C6295" s="357" t="s">
        <v>138</v>
      </c>
      <c r="D6295" s="357" t="s">
        <v>350</v>
      </c>
      <c r="E6295" s="353">
        <v>0.46</v>
      </c>
      <c r="F6295" s="77"/>
    </row>
    <row r="6296" spans="1:6" ht="13.5">
      <c r="A6296" s="353">
        <v>95335</v>
      </c>
      <c r="B6296" s="357" t="s">
        <v>5485</v>
      </c>
      <c r="C6296" s="357" t="s">
        <v>138</v>
      </c>
      <c r="D6296" s="357" t="s">
        <v>196</v>
      </c>
      <c r="E6296" s="353">
        <v>0.21</v>
      </c>
      <c r="F6296" s="77"/>
    </row>
    <row r="6297" spans="1:6" ht="13.5">
      <c r="A6297" s="353">
        <v>95336</v>
      </c>
      <c r="B6297" s="357" t="s">
        <v>5486</v>
      </c>
      <c r="C6297" s="357" t="s">
        <v>138</v>
      </c>
      <c r="D6297" s="357" t="s">
        <v>350</v>
      </c>
      <c r="E6297" s="353">
        <v>0.11</v>
      </c>
      <c r="F6297" s="77"/>
    </row>
    <row r="6298" spans="1:6" ht="13.5">
      <c r="A6298" s="353">
        <v>95337</v>
      </c>
      <c r="B6298" s="357" t="s">
        <v>5487</v>
      </c>
      <c r="C6298" s="357" t="s">
        <v>138</v>
      </c>
      <c r="D6298" s="357" t="s">
        <v>350</v>
      </c>
      <c r="E6298" s="353">
        <v>0.08</v>
      </c>
      <c r="F6298" s="77"/>
    </row>
    <row r="6299" spans="1:6" ht="13.5">
      <c r="A6299" s="353">
        <v>95338</v>
      </c>
      <c r="B6299" s="357" t="s">
        <v>5488</v>
      </c>
      <c r="C6299" s="357" t="s">
        <v>138</v>
      </c>
      <c r="D6299" s="357" t="s">
        <v>350</v>
      </c>
      <c r="E6299" s="353">
        <v>0.21</v>
      </c>
      <c r="F6299" s="77"/>
    </row>
    <row r="6300" spans="1:6" ht="13.5">
      <c r="A6300" s="353">
        <v>95339</v>
      </c>
      <c r="B6300" s="357" t="s">
        <v>5489</v>
      </c>
      <c r="C6300" s="357" t="s">
        <v>138</v>
      </c>
      <c r="D6300" s="357" t="s">
        <v>350</v>
      </c>
      <c r="E6300" s="353">
        <v>0.17</v>
      </c>
      <c r="F6300" s="77"/>
    </row>
    <row r="6301" spans="1:6" ht="13.5">
      <c r="A6301" s="353">
        <v>95340</v>
      </c>
      <c r="B6301" s="357" t="s">
        <v>5490</v>
      </c>
      <c r="C6301" s="357" t="s">
        <v>138</v>
      </c>
      <c r="D6301" s="357" t="s">
        <v>350</v>
      </c>
      <c r="E6301" s="353">
        <v>0.14000000000000001</v>
      </c>
      <c r="F6301" s="77"/>
    </row>
    <row r="6302" spans="1:6" ht="13.5">
      <c r="A6302" s="353">
        <v>95341</v>
      </c>
      <c r="B6302" s="357" t="s">
        <v>5491</v>
      </c>
      <c r="C6302" s="357" t="s">
        <v>138</v>
      </c>
      <c r="D6302" s="357" t="s">
        <v>350</v>
      </c>
      <c r="E6302" s="353">
        <v>0.16</v>
      </c>
      <c r="F6302" s="77"/>
    </row>
    <row r="6303" spans="1:6" ht="13.5">
      <c r="A6303" s="353">
        <v>95342</v>
      </c>
      <c r="B6303" s="357" t="s">
        <v>5492</v>
      </c>
      <c r="C6303" s="357" t="s">
        <v>138</v>
      </c>
      <c r="D6303" s="357" t="s">
        <v>350</v>
      </c>
      <c r="E6303" s="353">
        <v>0.08</v>
      </c>
      <c r="F6303" s="77"/>
    </row>
    <row r="6304" spans="1:6" ht="13.5">
      <c r="A6304" s="353">
        <v>95343</v>
      </c>
      <c r="B6304" s="357" t="s">
        <v>5493</v>
      </c>
      <c r="C6304" s="357" t="s">
        <v>138</v>
      </c>
      <c r="D6304" s="357" t="s">
        <v>350</v>
      </c>
      <c r="E6304" s="353">
        <v>0.17</v>
      </c>
      <c r="F6304" s="77"/>
    </row>
    <row r="6305" spans="1:6" ht="13.5">
      <c r="A6305" s="353">
        <v>95344</v>
      </c>
      <c r="B6305" s="357" t="s">
        <v>5494</v>
      </c>
      <c r="C6305" s="357" t="s">
        <v>138</v>
      </c>
      <c r="D6305" s="357" t="s">
        <v>350</v>
      </c>
      <c r="E6305" s="353">
        <v>0.08</v>
      </c>
      <c r="F6305" s="77"/>
    </row>
    <row r="6306" spans="1:6" ht="13.5">
      <c r="A6306" s="353">
        <v>95345</v>
      </c>
      <c r="B6306" s="357" t="s">
        <v>5495</v>
      </c>
      <c r="C6306" s="357" t="s">
        <v>138</v>
      </c>
      <c r="D6306" s="357" t="s">
        <v>350</v>
      </c>
      <c r="E6306" s="353">
        <v>0.47</v>
      </c>
      <c r="F6306" s="77"/>
    </row>
    <row r="6307" spans="1:6" ht="13.5">
      <c r="A6307" s="353">
        <v>95346</v>
      </c>
      <c r="B6307" s="357" t="s">
        <v>5496</v>
      </c>
      <c r="C6307" s="357" t="s">
        <v>138</v>
      </c>
      <c r="D6307" s="357" t="s">
        <v>350</v>
      </c>
      <c r="E6307" s="353">
        <v>0.03</v>
      </c>
      <c r="F6307" s="77"/>
    </row>
    <row r="6308" spans="1:6" ht="13.5">
      <c r="A6308" s="353">
        <v>95347</v>
      </c>
      <c r="B6308" s="357" t="s">
        <v>5497</v>
      </c>
      <c r="C6308" s="357" t="s">
        <v>138</v>
      </c>
      <c r="D6308" s="357" t="s">
        <v>350</v>
      </c>
      <c r="E6308" s="353">
        <v>0.03</v>
      </c>
      <c r="F6308" s="77"/>
    </row>
    <row r="6309" spans="1:6" ht="13.5">
      <c r="A6309" s="353">
        <v>95348</v>
      </c>
      <c r="B6309" s="357" t="s">
        <v>5498</v>
      </c>
      <c r="C6309" s="357" t="s">
        <v>138</v>
      </c>
      <c r="D6309" s="357" t="s">
        <v>350</v>
      </c>
      <c r="E6309" s="353">
        <v>0.05</v>
      </c>
      <c r="F6309" s="77"/>
    </row>
    <row r="6310" spans="1:6" ht="13.5">
      <c r="A6310" s="353">
        <v>95349</v>
      </c>
      <c r="B6310" s="357" t="s">
        <v>5499</v>
      </c>
      <c r="C6310" s="357" t="s">
        <v>138</v>
      </c>
      <c r="D6310" s="357" t="s">
        <v>350</v>
      </c>
      <c r="E6310" s="353">
        <v>0.03</v>
      </c>
      <c r="F6310" s="77"/>
    </row>
    <row r="6311" spans="1:6" ht="13.5">
      <c r="A6311" s="353">
        <v>95350</v>
      </c>
      <c r="B6311" s="357" t="s">
        <v>5500</v>
      </c>
      <c r="C6311" s="357" t="s">
        <v>138</v>
      </c>
      <c r="D6311" s="357" t="s">
        <v>350</v>
      </c>
      <c r="E6311" s="353">
        <v>0.05</v>
      </c>
      <c r="F6311" s="77"/>
    </row>
    <row r="6312" spans="1:6" ht="13.5">
      <c r="A6312" s="353">
        <v>95351</v>
      </c>
      <c r="B6312" s="357" t="s">
        <v>5501</v>
      </c>
      <c r="C6312" s="357" t="s">
        <v>138</v>
      </c>
      <c r="D6312" s="357" t="s">
        <v>350</v>
      </c>
      <c r="E6312" s="353">
        <v>0.12</v>
      </c>
      <c r="F6312" s="77"/>
    </row>
    <row r="6313" spans="1:6" ht="13.5">
      <c r="A6313" s="353">
        <v>95352</v>
      </c>
      <c r="B6313" s="357" t="s">
        <v>5502</v>
      </c>
      <c r="C6313" s="357" t="s">
        <v>138</v>
      </c>
      <c r="D6313" s="357" t="s">
        <v>350</v>
      </c>
      <c r="E6313" s="353">
        <v>7.0000000000000007E-2</v>
      </c>
      <c r="F6313" s="77"/>
    </row>
    <row r="6314" spans="1:6" ht="13.5">
      <c r="A6314" s="353">
        <v>95354</v>
      </c>
      <c r="B6314" s="357" t="s">
        <v>5503</v>
      </c>
      <c r="C6314" s="357" t="s">
        <v>138</v>
      </c>
      <c r="D6314" s="357" t="s">
        <v>350</v>
      </c>
      <c r="E6314" s="353">
        <v>0.05</v>
      </c>
      <c r="F6314" s="77"/>
    </row>
    <row r="6315" spans="1:6" ht="13.5">
      <c r="A6315" s="353">
        <v>95355</v>
      </c>
      <c r="B6315" s="357" t="s">
        <v>5504</v>
      </c>
      <c r="C6315" s="357" t="s">
        <v>138</v>
      </c>
      <c r="D6315" s="357" t="s">
        <v>350</v>
      </c>
      <c r="E6315" s="353">
        <v>0.06</v>
      </c>
      <c r="F6315" s="77"/>
    </row>
    <row r="6316" spans="1:6" ht="13.5">
      <c r="A6316" s="353">
        <v>95356</v>
      </c>
      <c r="B6316" s="357" t="s">
        <v>5505</v>
      </c>
      <c r="C6316" s="357" t="s">
        <v>138</v>
      </c>
      <c r="D6316" s="357" t="s">
        <v>350</v>
      </c>
      <c r="E6316" s="353">
        <v>7.0000000000000007E-2</v>
      </c>
      <c r="F6316" s="77"/>
    </row>
    <row r="6317" spans="1:6" ht="13.5">
      <c r="A6317" s="353">
        <v>95357</v>
      </c>
      <c r="B6317" s="357" t="s">
        <v>5506</v>
      </c>
      <c r="C6317" s="357" t="s">
        <v>138</v>
      </c>
      <c r="D6317" s="357" t="s">
        <v>196</v>
      </c>
      <c r="E6317" s="353">
        <v>0.1</v>
      </c>
      <c r="F6317" s="77"/>
    </row>
    <row r="6318" spans="1:6" ht="13.5">
      <c r="A6318" s="353">
        <v>95358</v>
      </c>
      <c r="B6318" s="357" t="s">
        <v>5507</v>
      </c>
      <c r="C6318" s="357" t="s">
        <v>138</v>
      </c>
      <c r="D6318" s="357" t="s">
        <v>350</v>
      </c>
      <c r="E6318" s="353">
        <v>0.1</v>
      </c>
      <c r="F6318" s="77"/>
    </row>
    <row r="6319" spans="1:6" ht="13.5">
      <c r="A6319" s="353">
        <v>95359</v>
      </c>
      <c r="B6319" s="357" t="s">
        <v>5508</v>
      </c>
      <c r="C6319" s="357" t="s">
        <v>138</v>
      </c>
      <c r="D6319" s="357" t="s">
        <v>350</v>
      </c>
      <c r="E6319" s="353">
        <v>0.1</v>
      </c>
      <c r="F6319" s="77"/>
    </row>
    <row r="6320" spans="1:6" ht="13.5">
      <c r="A6320" s="353">
        <v>95360</v>
      </c>
      <c r="B6320" s="357" t="s">
        <v>5509</v>
      </c>
      <c r="C6320" s="357" t="s">
        <v>138</v>
      </c>
      <c r="D6320" s="357" t="s">
        <v>350</v>
      </c>
      <c r="E6320" s="353">
        <v>0.09</v>
      </c>
      <c r="F6320" s="77"/>
    </row>
    <row r="6321" spans="1:6" ht="13.5">
      <c r="A6321" s="353">
        <v>95361</v>
      </c>
      <c r="B6321" s="357" t="s">
        <v>5510</v>
      </c>
      <c r="C6321" s="357" t="s">
        <v>138</v>
      </c>
      <c r="D6321" s="357" t="s">
        <v>350</v>
      </c>
      <c r="E6321" s="353">
        <v>0.06</v>
      </c>
      <c r="F6321" s="77"/>
    </row>
    <row r="6322" spans="1:6" ht="13.5">
      <c r="A6322" s="353">
        <v>95362</v>
      </c>
      <c r="B6322" s="357" t="s">
        <v>5511</v>
      </c>
      <c r="C6322" s="357" t="s">
        <v>138</v>
      </c>
      <c r="D6322" s="357" t="s">
        <v>350</v>
      </c>
      <c r="E6322" s="353">
        <v>7.0000000000000007E-2</v>
      </c>
      <c r="F6322" s="77"/>
    </row>
    <row r="6323" spans="1:6" ht="13.5">
      <c r="A6323" s="353">
        <v>95363</v>
      </c>
      <c r="B6323" s="357" t="s">
        <v>5512</v>
      </c>
      <c r="C6323" s="357" t="s">
        <v>138</v>
      </c>
      <c r="D6323" s="357" t="s">
        <v>350</v>
      </c>
      <c r="E6323" s="353">
        <v>0.08</v>
      </c>
      <c r="F6323" s="77"/>
    </row>
    <row r="6324" spans="1:6" ht="13.5">
      <c r="A6324" s="353">
        <v>95364</v>
      </c>
      <c r="B6324" s="357" t="s">
        <v>5513</v>
      </c>
      <c r="C6324" s="357" t="s">
        <v>138</v>
      </c>
      <c r="D6324" s="357" t="s">
        <v>350</v>
      </c>
      <c r="E6324" s="353">
        <v>0.06</v>
      </c>
      <c r="F6324" s="77"/>
    </row>
    <row r="6325" spans="1:6" ht="13.5">
      <c r="A6325" s="353">
        <v>95365</v>
      </c>
      <c r="B6325" s="357" t="s">
        <v>5514</v>
      </c>
      <c r="C6325" s="357" t="s">
        <v>138</v>
      </c>
      <c r="D6325" s="357" t="s">
        <v>350</v>
      </c>
      <c r="E6325" s="353">
        <v>7.0000000000000007E-2</v>
      </c>
      <c r="F6325" s="77"/>
    </row>
    <row r="6326" spans="1:6" ht="13.5">
      <c r="A6326" s="353">
        <v>95366</v>
      </c>
      <c r="B6326" s="357" t="s">
        <v>5515</v>
      </c>
      <c r="C6326" s="357" t="s">
        <v>138</v>
      </c>
      <c r="D6326" s="357" t="s">
        <v>350</v>
      </c>
      <c r="E6326" s="353">
        <v>0.08</v>
      </c>
      <c r="F6326" s="77"/>
    </row>
    <row r="6327" spans="1:6" ht="13.5">
      <c r="A6327" s="353">
        <v>95367</v>
      </c>
      <c r="B6327" s="357" t="s">
        <v>5516</v>
      </c>
      <c r="C6327" s="357" t="s">
        <v>138</v>
      </c>
      <c r="D6327" s="357" t="s">
        <v>350</v>
      </c>
      <c r="E6327" s="353">
        <v>0.06</v>
      </c>
      <c r="F6327" s="77"/>
    </row>
    <row r="6328" spans="1:6" ht="13.5">
      <c r="A6328" s="353">
        <v>95368</v>
      </c>
      <c r="B6328" s="357" t="s">
        <v>5517</v>
      </c>
      <c r="C6328" s="357" t="s">
        <v>138</v>
      </c>
      <c r="D6328" s="357" t="s">
        <v>350</v>
      </c>
      <c r="E6328" s="353">
        <v>0.13</v>
      </c>
      <c r="F6328" s="77"/>
    </row>
    <row r="6329" spans="1:6" ht="13.5">
      <c r="A6329" s="353">
        <v>95369</v>
      </c>
      <c r="B6329" s="357" t="s">
        <v>5518</v>
      </c>
      <c r="C6329" s="357" t="s">
        <v>138</v>
      </c>
      <c r="D6329" s="357" t="s">
        <v>350</v>
      </c>
      <c r="E6329" s="353">
        <v>7.0000000000000007E-2</v>
      </c>
      <c r="F6329" s="77"/>
    </row>
    <row r="6330" spans="1:6" ht="13.5">
      <c r="A6330" s="353">
        <v>95370</v>
      </c>
      <c r="B6330" s="357" t="s">
        <v>5519</v>
      </c>
      <c r="C6330" s="357" t="s">
        <v>138</v>
      </c>
      <c r="D6330" s="357" t="s">
        <v>350</v>
      </c>
      <c r="E6330" s="353">
        <v>0.17</v>
      </c>
      <c r="F6330" s="77"/>
    </row>
    <row r="6331" spans="1:6" ht="13.5">
      <c r="A6331" s="353">
        <v>95371</v>
      </c>
      <c r="B6331" s="357" t="s">
        <v>5520</v>
      </c>
      <c r="C6331" s="357" t="s">
        <v>138</v>
      </c>
      <c r="D6331" s="357" t="s">
        <v>196</v>
      </c>
      <c r="E6331" s="353">
        <v>0.19</v>
      </c>
      <c r="F6331" s="77"/>
    </row>
    <row r="6332" spans="1:6" ht="13.5">
      <c r="A6332" s="353">
        <v>95372</v>
      </c>
      <c r="B6332" s="357" t="s">
        <v>5521</v>
      </c>
      <c r="C6332" s="357" t="s">
        <v>138</v>
      </c>
      <c r="D6332" s="357" t="s">
        <v>196</v>
      </c>
      <c r="E6332" s="353">
        <v>0.13</v>
      </c>
      <c r="F6332" s="77"/>
    </row>
    <row r="6333" spans="1:6" ht="13.5">
      <c r="A6333" s="353">
        <v>95373</v>
      </c>
      <c r="B6333" s="357" t="s">
        <v>5522</v>
      </c>
      <c r="C6333" s="357" t="s">
        <v>138</v>
      </c>
      <c r="D6333" s="357" t="s">
        <v>350</v>
      </c>
      <c r="E6333" s="353">
        <v>0.17</v>
      </c>
      <c r="F6333" s="77"/>
    </row>
    <row r="6334" spans="1:6" ht="13.5">
      <c r="A6334" s="353">
        <v>95374</v>
      </c>
      <c r="B6334" s="357" t="s">
        <v>5523</v>
      </c>
      <c r="C6334" s="357" t="s">
        <v>138</v>
      </c>
      <c r="D6334" s="357" t="s">
        <v>350</v>
      </c>
      <c r="E6334" s="353">
        <v>0.14000000000000001</v>
      </c>
      <c r="F6334" s="77"/>
    </row>
    <row r="6335" spans="1:6" ht="13.5">
      <c r="A6335" s="353">
        <v>95375</v>
      </c>
      <c r="B6335" s="357" t="s">
        <v>5524</v>
      </c>
      <c r="C6335" s="357" t="s">
        <v>138</v>
      </c>
      <c r="D6335" s="357" t="s">
        <v>350</v>
      </c>
      <c r="E6335" s="353">
        <v>0.14000000000000001</v>
      </c>
      <c r="F6335" s="77"/>
    </row>
    <row r="6336" spans="1:6" ht="13.5">
      <c r="A6336" s="353">
        <v>95376</v>
      </c>
      <c r="B6336" s="357" t="s">
        <v>5525</v>
      </c>
      <c r="C6336" s="357" t="s">
        <v>138</v>
      </c>
      <c r="D6336" s="357" t="s">
        <v>350</v>
      </c>
      <c r="E6336" s="353">
        <v>0.03</v>
      </c>
      <c r="F6336" s="77"/>
    </row>
    <row r="6337" spans="1:6" ht="13.5">
      <c r="A6337" s="353">
        <v>95377</v>
      </c>
      <c r="B6337" s="357" t="s">
        <v>5526</v>
      </c>
      <c r="C6337" s="357" t="s">
        <v>138</v>
      </c>
      <c r="D6337" s="357" t="s">
        <v>350</v>
      </c>
      <c r="E6337" s="353">
        <v>0.1</v>
      </c>
      <c r="F6337" s="77"/>
    </row>
    <row r="6338" spans="1:6" ht="13.5">
      <c r="A6338" s="353">
        <v>95378</v>
      </c>
      <c r="B6338" s="357" t="s">
        <v>5527</v>
      </c>
      <c r="C6338" s="357" t="s">
        <v>138</v>
      </c>
      <c r="D6338" s="357" t="s">
        <v>196</v>
      </c>
      <c r="E6338" s="353">
        <v>0.14000000000000001</v>
      </c>
      <c r="F6338" s="77"/>
    </row>
    <row r="6339" spans="1:6" ht="13.5">
      <c r="A6339" s="353">
        <v>95379</v>
      </c>
      <c r="B6339" s="357" t="s">
        <v>5528</v>
      </c>
      <c r="C6339" s="357" t="s">
        <v>138</v>
      </c>
      <c r="D6339" s="357" t="s">
        <v>196</v>
      </c>
      <c r="E6339" s="353">
        <v>0.12</v>
      </c>
      <c r="F6339" s="77"/>
    </row>
    <row r="6340" spans="1:6" ht="13.5">
      <c r="A6340" s="353">
        <v>95380</v>
      </c>
      <c r="B6340" s="357" t="s">
        <v>5529</v>
      </c>
      <c r="C6340" s="357" t="s">
        <v>138</v>
      </c>
      <c r="D6340" s="357" t="s">
        <v>350</v>
      </c>
      <c r="E6340" s="353">
        <v>0.15</v>
      </c>
      <c r="F6340" s="77"/>
    </row>
    <row r="6341" spans="1:6" ht="13.5">
      <c r="A6341" s="353">
        <v>95381</v>
      </c>
      <c r="B6341" s="357" t="s">
        <v>5530</v>
      </c>
      <c r="C6341" s="357" t="s">
        <v>138</v>
      </c>
      <c r="D6341" s="357" t="s">
        <v>350</v>
      </c>
      <c r="E6341" s="353">
        <v>0.1</v>
      </c>
      <c r="F6341" s="77"/>
    </row>
    <row r="6342" spans="1:6" ht="13.5">
      <c r="A6342" s="353">
        <v>95382</v>
      </c>
      <c r="B6342" s="357" t="s">
        <v>5531</v>
      </c>
      <c r="C6342" s="357" t="s">
        <v>138</v>
      </c>
      <c r="D6342" s="357" t="s">
        <v>350</v>
      </c>
      <c r="E6342" s="353">
        <v>0.13</v>
      </c>
      <c r="F6342" s="77"/>
    </row>
    <row r="6343" spans="1:6" ht="13.5">
      <c r="A6343" s="353">
        <v>95383</v>
      </c>
      <c r="B6343" s="357" t="s">
        <v>5532</v>
      </c>
      <c r="C6343" s="357" t="s">
        <v>138</v>
      </c>
      <c r="D6343" s="357" t="s">
        <v>350</v>
      </c>
      <c r="E6343" s="353">
        <v>0.12</v>
      </c>
      <c r="F6343" s="77"/>
    </row>
    <row r="6344" spans="1:6" ht="13.5">
      <c r="A6344" s="353">
        <v>95384</v>
      </c>
      <c r="B6344" s="357" t="s">
        <v>5533</v>
      </c>
      <c r="C6344" s="357" t="s">
        <v>138</v>
      </c>
      <c r="D6344" s="357" t="s">
        <v>350</v>
      </c>
      <c r="E6344" s="353">
        <v>0.1</v>
      </c>
      <c r="F6344" s="77"/>
    </row>
    <row r="6345" spans="1:6" ht="13.5">
      <c r="A6345" s="353">
        <v>95385</v>
      </c>
      <c r="B6345" s="357" t="s">
        <v>5534</v>
      </c>
      <c r="C6345" s="357" t="s">
        <v>138</v>
      </c>
      <c r="D6345" s="357" t="s">
        <v>350</v>
      </c>
      <c r="E6345" s="353">
        <v>0.13</v>
      </c>
      <c r="F6345" s="77"/>
    </row>
    <row r="6346" spans="1:6" ht="13.5">
      <c r="A6346" s="353">
        <v>95386</v>
      </c>
      <c r="B6346" s="357" t="s">
        <v>5535</v>
      </c>
      <c r="C6346" s="357" t="s">
        <v>138</v>
      </c>
      <c r="D6346" s="357" t="s">
        <v>350</v>
      </c>
      <c r="E6346" s="353">
        <v>0.1</v>
      </c>
      <c r="F6346" s="77"/>
    </row>
    <row r="6347" spans="1:6" ht="13.5">
      <c r="A6347" s="353">
        <v>95387</v>
      </c>
      <c r="B6347" s="357" t="s">
        <v>5536</v>
      </c>
      <c r="C6347" s="357" t="s">
        <v>138</v>
      </c>
      <c r="D6347" s="357" t="s">
        <v>350</v>
      </c>
      <c r="E6347" s="353">
        <v>0.11</v>
      </c>
      <c r="F6347" s="77"/>
    </row>
    <row r="6348" spans="1:6" ht="13.5">
      <c r="A6348" s="353">
        <v>95388</v>
      </c>
      <c r="B6348" s="357" t="s">
        <v>5537</v>
      </c>
      <c r="C6348" s="357" t="s">
        <v>138</v>
      </c>
      <c r="D6348" s="357" t="s">
        <v>350</v>
      </c>
      <c r="E6348" s="353">
        <v>0.04</v>
      </c>
      <c r="F6348" s="77"/>
    </row>
    <row r="6349" spans="1:6" ht="13.5">
      <c r="A6349" s="353">
        <v>95389</v>
      </c>
      <c r="B6349" s="357" t="s">
        <v>5538</v>
      </c>
      <c r="C6349" s="357" t="s">
        <v>138</v>
      </c>
      <c r="D6349" s="357" t="s">
        <v>350</v>
      </c>
      <c r="E6349" s="353">
        <v>0.05</v>
      </c>
      <c r="F6349" s="77"/>
    </row>
    <row r="6350" spans="1:6" ht="13.5">
      <c r="A6350" s="353">
        <v>95390</v>
      </c>
      <c r="B6350" s="357" t="s">
        <v>5539</v>
      </c>
      <c r="C6350" s="357" t="s">
        <v>138</v>
      </c>
      <c r="D6350" s="357" t="s">
        <v>350</v>
      </c>
      <c r="E6350" s="353">
        <v>0.04</v>
      </c>
      <c r="F6350" s="77"/>
    </row>
    <row r="6351" spans="1:6" ht="13.5">
      <c r="A6351" s="353">
        <v>95391</v>
      </c>
      <c r="B6351" s="357" t="s">
        <v>5540</v>
      </c>
      <c r="C6351" s="357" t="s">
        <v>138</v>
      </c>
      <c r="D6351" s="357" t="s">
        <v>350</v>
      </c>
      <c r="E6351" s="353">
        <v>0.12</v>
      </c>
      <c r="F6351" s="77"/>
    </row>
    <row r="6352" spans="1:6" ht="13.5">
      <c r="A6352" s="353">
        <v>95392</v>
      </c>
      <c r="B6352" s="357" t="s">
        <v>5541</v>
      </c>
      <c r="C6352" s="357" t="s">
        <v>138</v>
      </c>
      <c r="D6352" s="357" t="s">
        <v>196</v>
      </c>
      <c r="E6352" s="353">
        <v>0.06</v>
      </c>
      <c r="F6352" s="77"/>
    </row>
    <row r="6353" spans="1:6" ht="13.5">
      <c r="A6353" s="353">
        <v>95393</v>
      </c>
      <c r="B6353" s="357" t="s">
        <v>5542</v>
      </c>
      <c r="C6353" s="357" t="s">
        <v>138</v>
      </c>
      <c r="D6353" s="357" t="s">
        <v>350</v>
      </c>
      <c r="E6353" s="353">
        <v>0.24</v>
      </c>
      <c r="F6353" s="77"/>
    </row>
    <row r="6354" spans="1:6" ht="13.5">
      <c r="A6354" s="353">
        <v>95394</v>
      </c>
      <c r="B6354" s="357" t="s">
        <v>5543</v>
      </c>
      <c r="C6354" s="357" t="s">
        <v>138</v>
      </c>
      <c r="D6354" s="357" t="s">
        <v>350</v>
      </c>
      <c r="E6354" s="353">
        <v>0.35</v>
      </c>
      <c r="F6354" s="77"/>
    </row>
    <row r="6355" spans="1:6" ht="13.5">
      <c r="A6355" s="353">
        <v>95395</v>
      </c>
      <c r="B6355" s="357" t="s">
        <v>5544</v>
      </c>
      <c r="C6355" s="357" t="s">
        <v>138</v>
      </c>
      <c r="D6355" s="357" t="s">
        <v>350</v>
      </c>
      <c r="E6355" s="353">
        <v>0.49</v>
      </c>
      <c r="F6355" s="77"/>
    </row>
    <row r="6356" spans="1:6" ht="13.5">
      <c r="A6356" s="353">
        <v>95396</v>
      </c>
      <c r="B6356" s="357" t="s">
        <v>5545</v>
      </c>
      <c r="C6356" s="357" t="s">
        <v>138</v>
      </c>
      <c r="D6356" s="357" t="s">
        <v>350</v>
      </c>
      <c r="E6356" s="353">
        <v>0.66</v>
      </c>
      <c r="F6356" s="77"/>
    </row>
    <row r="6357" spans="1:6" ht="13.5">
      <c r="A6357" s="353">
        <v>95397</v>
      </c>
      <c r="B6357" s="357" t="s">
        <v>5546</v>
      </c>
      <c r="C6357" s="357" t="s">
        <v>138</v>
      </c>
      <c r="D6357" s="357" t="s">
        <v>350</v>
      </c>
      <c r="E6357" s="353">
        <v>0.08</v>
      </c>
      <c r="F6357" s="77"/>
    </row>
    <row r="6358" spans="1:6" ht="13.5">
      <c r="A6358" s="353">
        <v>95398</v>
      </c>
      <c r="B6358" s="357" t="s">
        <v>5547</v>
      </c>
      <c r="C6358" s="357" t="s">
        <v>138</v>
      </c>
      <c r="D6358" s="357" t="s">
        <v>350</v>
      </c>
      <c r="E6358" s="353">
        <v>0.05</v>
      </c>
      <c r="F6358" s="77"/>
    </row>
    <row r="6359" spans="1:6" ht="13.5">
      <c r="A6359" s="353">
        <v>95399</v>
      </c>
      <c r="B6359" s="357" t="s">
        <v>5548</v>
      </c>
      <c r="C6359" s="357" t="s">
        <v>138</v>
      </c>
      <c r="D6359" s="357" t="s">
        <v>350</v>
      </c>
      <c r="E6359" s="353">
        <v>0.04</v>
      </c>
      <c r="F6359" s="77"/>
    </row>
    <row r="6360" spans="1:6" ht="13.5">
      <c r="A6360" s="353">
        <v>95400</v>
      </c>
      <c r="B6360" s="357" t="s">
        <v>5549</v>
      </c>
      <c r="C6360" s="357" t="s">
        <v>138</v>
      </c>
      <c r="D6360" s="357" t="s">
        <v>350</v>
      </c>
      <c r="E6360" s="353">
        <v>7.0000000000000007E-2</v>
      </c>
      <c r="F6360" s="77"/>
    </row>
    <row r="6361" spans="1:6" ht="13.5">
      <c r="A6361" s="353">
        <v>95401</v>
      </c>
      <c r="B6361" s="357" t="s">
        <v>5550</v>
      </c>
      <c r="C6361" s="357" t="s">
        <v>138</v>
      </c>
      <c r="D6361" s="357" t="s">
        <v>196</v>
      </c>
      <c r="E6361" s="353">
        <v>0.26</v>
      </c>
      <c r="F6361" s="77"/>
    </row>
    <row r="6362" spans="1:6" ht="13.5">
      <c r="A6362" s="353">
        <v>95402</v>
      </c>
      <c r="B6362" s="357" t="s">
        <v>5551</v>
      </c>
      <c r="C6362" s="357" t="s">
        <v>138</v>
      </c>
      <c r="D6362" s="357" t="s">
        <v>196</v>
      </c>
      <c r="E6362" s="353">
        <v>0.84</v>
      </c>
      <c r="F6362" s="77"/>
    </row>
    <row r="6363" spans="1:6" ht="13.5">
      <c r="A6363" s="353">
        <v>95403</v>
      </c>
      <c r="B6363" s="357" t="s">
        <v>5552</v>
      </c>
      <c r="C6363" s="357" t="s">
        <v>138</v>
      </c>
      <c r="D6363" s="357" t="s">
        <v>350</v>
      </c>
      <c r="E6363" s="353">
        <v>0.96</v>
      </c>
      <c r="F6363" s="77"/>
    </row>
    <row r="6364" spans="1:6" ht="13.5">
      <c r="A6364" s="353">
        <v>95404</v>
      </c>
      <c r="B6364" s="357" t="s">
        <v>5553</v>
      </c>
      <c r="C6364" s="357" t="s">
        <v>138</v>
      </c>
      <c r="D6364" s="357" t="s">
        <v>350</v>
      </c>
      <c r="E6364" s="353">
        <v>1.31</v>
      </c>
      <c r="F6364" s="77"/>
    </row>
    <row r="6365" spans="1:6" ht="13.5">
      <c r="A6365" s="353">
        <v>95405</v>
      </c>
      <c r="B6365" s="357" t="s">
        <v>5554</v>
      </c>
      <c r="C6365" s="357" t="s">
        <v>138</v>
      </c>
      <c r="D6365" s="357" t="s">
        <v>350</v>
      </c>
      <c r="E6365" s="353">
        <v>0.39</v>
      </c>
      <c r="F6365" s="77"/>
    </row>
    <row r="6366" spans="1:6" ht="13.5">
      <c r="A6366" s="353">
        <v>95406</v>
      </c>
      <c r="B6366" s="357" t="s">
        <v>5555</v>
      </c>
      <c r="C6366" s="357" t="s">
        <v>138</v>
      </c>
      <c r="D6366" s="357" t="s">
        <v>196</v>
      </c>
      <c r="E6366" s="353">
        <v>0.14000000000000001</v>
      </c>
      <c r="F6366" s="77"/>
    </row>
    <row r="6367" spans="1:6" ht="13.5">
      <c r="A6367" s="353">
        <v>95407</v>
      </c>
      <c r="B6367" s="357" t="s">
        <v>5556</v>
      </c>
      <c r="C6367" s="357" t="s">
        <v>138</v>
      </c>
      <c r="D6367" s="357" t="s">
        <v>350</v>
      </c>
      <c r="E6367" s="353">
        <v>1.84</v>
      </c>
      <c r="F6367" s="77"/>
    </row>
    <row r="6368" spans="1:6" ht="13.5">
      <c r="A6368" s="353">
        <v>95408</v>
      </c>
      <c r="B6368" s="357" t="s">
        <v>5557</v>
      </c>
      <c r="C6368" s="357" t="s">
        <v>134</v>
      </c>
      <c r="D6368" s="357" t="s">
        <v>350</v>
      </c>
      <c r="E6368" s="353">
        <v>6.25</v>
      </c>
      <c r="F6368" s="77"/>
    </row>
    <row r="6369" spans="1:6" ht="13.5">
      <c r="A6369" s="353">
        <v>95409</v>
      </c>
      <c r="B6369" s="357" t="s">
        <v>5558</v>
      </c>
      <c r="C6369" s="357" t="s">
        <v>134</v>
      </c>
      <c r="D6369" s="357" t="s">
        <v>350</v>
      </c>
      <c r="E6369" s="353">
        <v>15.68</v>
      </c>
      <c r="F6369" s="77"/>
    </row>
    <row r="6370" spans="1:6" ht="13.5">
      <c r="A6370" s="353">
        <v>95410</v>
      </c>
      <c r="B6370" s="357" t="s">
        <v>5559</v>
      </c>
      <c r="C6370" s="357" t="s">
        <v>134</v>
      </c>
      <c r="D6370" s="357" t="s">
        <v>350</v>
      </c>
      <c r="E6370" s="353">
        <v>6.48</v>
      </c>
      <c r="F6370" s="77"/>
    </row>
    <row r="6371" spans="1:6" ht="13.5">
      <c r="A6371" s="353">
        <v>95411</v>
      </c>
      <c r="B6371" s="357" t="s">
        <v>5560</v>
      </c>
      <c r="C6371" s="357" t="s">
        <v>134</v>
      </c>
      <c r="D6371" s="357" t="s">
        <v>350</v>
      </c>
      <c r="E6371" s="353">
        <v>9.64</v>
      </c>
      <c r="F6371" s="77"/>
    </row>
    <row r="6372" spans="1:6" ht="13.5">
      <c r="A6372" s="353">
        <v>95412</v>
      </c>
      <c r="B6372" s="357" t="s">
        <v>5561</v>
      </c>
      <c r="C6372" s="357" t="s">
        <v>134</v>
      </c>
      <c r="D6372" s="357" t="s">
        <v>350</v>
      </c>
      <c r="E6372" s="353">
        <v>11.41</v>
      </c>
      <c r="F6372" s="77"/>
    </row>
    <row r="6373" spans="1:6" ht="13.5">
      <c r="A6373" s="353">
        <v>95413</v>
      </c>
      <c r="B6373" s="357" t="s">
        <v>5562</v>
      </c>
      <c r="C6373" s="357" t="s">
        <v>134</v>
      </c>
      <c r="D6373" s="357" t="s">
        <v>350</v>
      </c>
      <c r="E6373" s="353">
        <v>8.07</v>
      </c>
      <c r="F6373" s="77"/>
    </row>
    <row r="6374" spans="1:6" ht="13.5">
      <c r="A6374" s="353">
        <v>95414</v>
      </c>
      <c r="B6374" s="357" t="s">
        <v>5563</v>
      </c>
      <c r="C6374" s="357" t="s">
        <v>134</v>
      </c>
      <c r="D6374" s="357" t="s">
        <v>350</v>
      </c>
      <c r="E6374" s="353">
        <v>32.22</v>
      </c>
      <c r="F6374" s="77"/>
    </row>
    <row r="6375" spans="1:6" ht="13.5">
      <c r="A6375" s="353">
        <v>95415</v>
      </c>
      <c r="B6375" s="357" t="s">
        <v>5564</v>
      </c>
      <c r="C6375" s="357" t="s">
        <v>134</v>
      </c>
      <c r="D6375" s="357" t="s">
        <v>350</v>
      </c>
      <c r="E6375" s="353">
        <v>113.53</v>
      </c>
      <c r="F6375" s="77"/>
    </row>
    <row r="6376" spans="1:6" ht="13.5">
      <c r="A6376" s="353">
        <v>95416</v>
      </c>
      <c r="B6376" s="357" t="s">
        <v>5565</v>
      </c>
      <c r="C6376" s="357" t="s">
        <v>134</v>
      </c>
      <c r="D6376" s="357" t="s">
        <v>350</v>
      </c>
      <c r="E6376" s="353">
        <v>6.63</v>
      </c>
      <c r="F6376" s="77"/>
    </row>
    <row r="6377" spans="1:6" ht="13.5">
      <c r="A6377" s="353">
        <v>95417</v>
      </c>
      <c r="B6377" s="357" t="s">
        <v>5566</v>
      </c>
      <c r="C6377" s="357" t="s">
        <v>134</v>
      </c>
      <c r="D6377" s="357" t="s">
        <v>350</v>
      </c>
      <c r="E6377" s="353">
        <v>129.22</v>
      </c>
      <c r="F6377" s="77"/>
    </row>
    <row r="6378" spans="1:6" ht="13.5">
      <c r="A6378" s="353">
        <v>95418</v>
      </c>
      <c r="B6378" s="357" t="s">
        <v>5567</v>
      </c>
      <c r="C6378" s="357" t="s">
        <v>134</v>
      </c>
      <c r="D6378" s="357" t="s">
        <v>350</v>
      </c>
      <c r="E6378" s="353">
        <v>176.64</v>
      </c>
      <c r="F6378" s="77"/>
    </row>
    <row r="6379" spans="1:6" ht="13.5">
      <c r="A6379" s="353">
        <v>95419</v>
      </c>
      <c r="B6379" s="357" t="s">
        <v>5568</v>
      </c>
      <c r="C6379" s="357" t="s">
        <v>134</v>
      </c>
      <c r="D6379" s="357" t="s">
        <v>350</v>
      </c>
      <c r="E6379" s="353">
        <v>46.9</v>
      </c>
      <c r="F6379" s="77"/>
    </row>
    <row r="6380" spans="1:6" ht="13.5">
      <c r="A6380" s="353">
        <v>95420</v>
      </c>
      <c r="B6380" s="357" t="s">
        <v>5569</v>
      </c>
      <c r="C6380" s="357" t="s">
        <v>134</v>
      </c>
      <c r="D6380" s="357" t="s">
        <v>350</v>
      </c>
      <c r="E6380" s="353">
        <v>66.61</v>
      </c>
      <c r="F6380" s="77"/>
    </row>
    <row r="6381" spans="1:6" ht="13.5">
      <c r="A6381" s="353">
        <v>95421</v>
      </c>
      <c r="B6381" s="357" t="s">
        <v>5570</v>
      </c>
      <c r="C6381" s="357" t="s">
        <v>134</v>
      </c>
      <c r="D6381" s="357" t="s">
        <v>350</v>
      </c>
      <c r="E6381" s="353">
        <v>88.07</v>
      </c>
      <c r="F6381" s="77"/>
    </row>
    <row r="6382" spans="1:6" ht="13.5">
      <c r="A6382" s="353">
        <v>95422</v>
      </c>
      <c r="B6382" s="357" t="s">
        <v>5571</v>
      </c>
      <c r="C6382" s="357" t="s">
        <v>134</v>
      </c>
      <c r="D6382" s="357" t="s">
        <v>350</v>
      </c>
      <c r="E6382" s="353">
        <v>34.74</v>
      </c>
      <c r="F6382" s="77"/>
    </row>
    <row r="6383" spans="1:6" ht="13.5">
      <c r="A6383" s="353">
        <v>95423</v>
      </c>
      <c r="B6383" s="357" t="s">
        <v>5572</v>
      </c>
      <c r="C6383" s="357" t="s">
        <v>134</v>
      </c>
      <c r="D6383" s="357" t="s">
        <v>350</v>
      </c>
      <c r="E6383" s="353">
        <v>52.73</v>
      </c>
      <c r="F6383" s="77"/>
    </row>
    <row r="6384" spans="1:6" ht="13.5">
      <c r="A6384" s="353">
        <v>95424</v>
      </c>
      <c r="B6384" s="357" t="s">
        <v>5573</v>
      </c>
      <c r="C6384" s="357" t="s">
        <v>134</v>
      </c>
      <c r="D6384" s="357" t="s">
        <v>350</v>
      </c>
      <c r="E6384" s="353">
        <v>20.56</v>
      </c>
      <c r="F6384" s="77"/>
    </row>
    <row r="6385" spans="1:6" ht="13.5">
      <c r="A6385" s="201"/>
      <c r="B6385" s="202"/>
      <c r="C6385" s="202"/>
      <c r="D6385" s="202"/>
      <c r="E6385" s="201"/>
      <c r="F6385" s="77"/>
    </row>
    <row r="6386" spans="1:6" ht="13.5">
      <c r="A6386" s="201"/>
      <c r="B6386" s="202"/>
      <c r="C6386" s="202"/>
      <c r="D6386" s="202"/>
      <c r="E6386" s="201"/>
      <c r="F6386" s="77"/>
    </row>
    <row r="6387" spans="1:6" ht="13.5">
      <c r="A6387" s="201"/>
      <c r="B6387" s="202"/>
      <c r="C6387" s="202"/>
      <c r="D6387" s="202"/>
      <c r="E6387" s="201"/>
      <c r="F6387" s="77"/>
    </row>
    <row r="6388" spans="1:6" ht="13.5">
      <c r="A6388" s="201"/>
      <c r="B6388" s="202"/>
      <c r="C6388" s="202"/>
      <c r="D6388" s="202"/>
      <c r="E6388" s="201"/>
      <c r="F6388" s="77"/>
    </row>
    <row r="6389" spans="1:6" ht="13.5">
      <c r="A6389" s="201"/>
      <c r="B6389" s="202"/>
      <c r="C6389" s="202"/>
      <c r="D6389" s="202"/>
      <c r="E6389" s="201"/>
      <c r="F6389" s="77"/>
    </row>
    <row r="6390" spans="1:6" ht="13.5">
      <c r="A6390" s="201"/>
      <c r="B6390" s="202"/>
      <c r="C6390" s="202"/>
      <c r="D6390" s="202"/>
      <c r="E6390" s="201"/>
      <c r="F6390" s="77"/>
    </row>
    <row r="6391" spans="1:6" ht="13.5">
      <c r="A6391" s="201"/>
      <c r="B6391" s="202"/>
      <c r="C6391" s="202"/>
      <c r="D6391" s="202"/>
      <c r="E6391" s="201"/>
      <c r="F6391" s="77"/>
    </row>
    <row r="6392" spans="1:6" ht="13.5">
      <c r="A6392" s="201"/>
      <c r="B6392" s="202"/>
      <c r="C6392" s="202"/>
      <c r="D6392" s="202"/>
      <c r="E6392" s="201"/>
      <c r="F6392" s="77"/>
    </row>
    <row r="6393" spans="1:6" ht="13.5">
      <c r="A6393" s="201"/>
      <c r="B6393" s="202"/>
      <c r="C6393" s="202"/>
      <c r="D6393" s="202"/>
      <c r="E6393" s="201"/>
      <c r="F6393" s="77"/>
    </row>
    <row r="6394" spans="1:6" ht="13.5">
      <c r="A6394" s="201"/>
      <c r="B6394" s="202"/>
      <c r="C6394" s="202"/>
      <c r="D6394" s="202"/>
      <c r="E6394" s="201"/>
      <c r="F6394" s="77"/>
    </row>
    <row r="6395" spans="1:6" ht="13.5">
      <c r="A6395" s="201"/>
      <c r="B6395" s="202"/>
      <c r="C6395" s="202"/>
      <c r="D6395" s="202"/>
      <c r="E6395" s="201"/>
      <c r="F6395" s="77"/>
    </row>
    <row r="6396" spans="1:6" ht="13.5">
      <c r="A6396" s="201"/>
      <c r="B6396" s="202"/>
      <c r="C6396" s="202"/>
      <c r="D6396" s="202"/>
      <c r="E6396" s="201"/>
      <c r="F6396" s="77"/>
    </row>
    <row r="6397" spans="1:6" ht="13.5">
      <c r="A6397" s="201"/>
      <c r="B6397" s="202"/>
      <c r="C6397" s="202"/>
      <c r="D6397" s="202"/>
      <c r="E6397" s="201"/>
      <c r="F6397" s="77"/>
    </row>
    <row r="6398" spans="1:6" ht="13.5">
      <c r="A6398" s="201"/>
      <c r="B6398" s="202"/>
      <c r="C6398" s="202"/>
      <c r="D6398" s="202"/>
      <c r="E6398" s="201"/>
      <c r="F6398" s="77"/>
    </row>
    <row r="6399" spans="1:6" ht="13.5">
      <c r="A6399" s="201"/>
      <c r="B6399" s="202"/>
      <c r="C6399" s="202"/>
      <c r="D6399" s="202"/>
      <c r="E6399" s="201"/>
      <c r="F6399" s="77"/>
    </row>
    <row r="6400" spans="1:6" ht="13.5">
      <c r="A6400" s="201"/>
      <c r="B6400" s="202"/>
      <c r="C6400" s="202"/>
      <c r="D6400" s="202"/>
      <c r="E6400" s="201"/>
      <c r="F6400" s="77"/>
    </row>
    <row r="6401" spans="1:6" ht="13.5">
      <c r="A6401" s="201"/>
      <c r="B6401" s="202"/>
      <c r="C6401" s="202"/>
      <c r="D6401" s="202"/>
      <c r="E6401" s="201"/>
      <c r="F6401" s="77"/>
    </row>
    <row r="6402" spans="1:6" ht="13.5">
      <c r="A6402" s="201"/>
      <c r="B6402" s="202"/>
      <c r="C6402" s="202"/>
      <c r="D6402" s="202"/>
      <c r="E6402" s="201"/>
      <c r="F6402" s="77"/>
    </row>
    <row r="6403" spans="1:6" ht="13.5">
      <c r="A6403" s="201"/>
      <c r="B6403" s="202"/>
      <c r="C6403" s="202"/>
      <c r="D6403" s="202"/>
      <c r="E6403" s="201"/>
      <c r="F6403" s="77"/>
    </row>
    <row r="6404" spans="1:6" ht="13.5">
      <c r="A6404" s="201"/>
      <c r="B6404" s="202"/>
      <c r="C6404" s="202"/>
      <c r="D6404" s="202"/>
      <c r="E6404" s="201"/>
      <c r="F6404" s="77"/>
    </row>
    <row r="6405" spans="1:6" ht="13.5">
      <c r="A6405" s="201"/>
      <c r="B6405" s="202"/>
      <c r="C6405" s="202"/>
      <c r="D6405" s="202"/>
      <c r="E6405" s="201"/>
      <c r="F6405" s="77"/>
    </row>
    <row r="6406" spans="1:6" ht="13.5">
      <c r="A6406" s="201"/>
      <c r="B6406" s="202"/>
      <c r="C6406" s="202"/>
      <c r="D6406" s="202"/>
      <c r="E6406" s="201"/>
      <c r="F6406" s="77"/>
    </row>
    <row r="6407" spans="1:6" ht="13.5">
      <c r="A6407" s="201"/>
      <c r="B6407" s="202"/>
      <c r="C6407" s="202"/>
      <c r="D6407" s="202"/>
      <c r="E6407" s="201"/>
      <c r="F6407" s="77"/>
    </row>
    <row r="6408" spans="1:6" ht="13.5">
      <c r="A6408" s="201"/>
      <c r="B6408" s="202"/>
      <c r="C6408" s="202"/>
      <c r="D6408" s="202"/>
      <c r="E6408" s="201"/>
      <c r="F6408" s="77"/>
    </row>
    <row r="6409" spans="1:6" ht="13.5">
      <c r="A6409" s="201"/>
      <c r="B6409" s="202"/>
      <c r="C6409" s="202"/>
      <c r="D6409" s="202"/>
      <c r="E6409" s="201"/>
      <c r="F6409" s="77"/>
    </row>
    <row r="6410" spans="1:6" ht="13.5">
      <c r="A6410" s="201"/>
      <c r="B6410" s="202"/>
      <c r="C6410" s="202"/>
      <c r="D6410" s="202"/>
      <c r="E6410" s="201"/>
      <c r="F6410" s="77"/>
    </row>
    <row r="6411" spans="1:6" ht="13.5">
      <c r="A6411" s="201"/>
      <c r="B6411" s="202"/>
      <c r="C6411" s="202"/>
      <c r="D6411" s="202"/>
      <c r="E6411" s="201"/>
      <c r="F6411" s="77"/>
    </row>
    <row r="6412" spans="1:6" ht="13.5">
      <c r="A6412" s="201"/>
      <c r="B6412" s="202"/>
      <c r="C6412" s="202"/>
      <c r="D6412" s="202"/>
      <c r="E6412" s="201"/>
      <c r="F6412" s="77"/>
    </row>
    <row r="6413" spans="1:6" ht="13.5">
      <c r="A6413" s="201"/>
      <c r="B6413" s="202"/>
      <c r="C6413" s="202"/>
      <c r="D6413" s="202"/>
      <c r="E6413" s="201"/>
      <c r="F6413" s="77"/>
    </row>
    <row r="6414" spans="1:6" ht="13.5">
      <c r="A6414" s="201"/>
      <c r="B6414" s="202"/>
      <c r="C6414" s="202"/>
      <c r="D6414" s="202"/>
      <c r="E6414" s="201"/>
      <c r="F6414" s="77"/>
    </row>
    <row r="6415" spans="1:6" ht="13.5">
      <c r="A6415" s="201"/>
      <c r="B6415" s="202"/>
      <c r="C6415" s="202"/>
      <c r="D6415" s="202"/>
      <c r="E6415" s="201"/>
      <c r="F6415" s="77"/>
    </row>
    <row r="6416" spans="1:6" ht="13.5">
      <c r="A6416" s="201"/>
      <c r="B6416" s="202"/>
      <c r="C6416" s="202"/>
      <c r="D6416" s="202"/>
      <c r="E6416" s="201"/>
      <c r="F6416" s="77"/>
    </row>
    <row r="6417" spans="1:6" ht="13.5">
      <c r="A6417" s="201"/>
      <c r="B6417" s="202"/>
      <c r="C6417" s="202"/>
      <c r="D6417" s="202"/>
      <c r="E6417" s="201"/>
      <c r="F6417" s="77"/>
    </row>
    <row r="6418" spans="1:6" ht="13.5">
      <c r="A6418" s="201"/>
      <c r="B6418" s="202"/>
      <c r="C6418" s="202"/>
      <c r="D6418" s="202"/>
      <c r="E6418" s="201"/>
      <c r="F6418" s="77"/>
    </row>
    <row r="6419" spans="1:6" ht="13.5">
      <c r="A6419" s="201"/>
      <c r="B6419" s="202"/>
      <c r="C6419" s="202"/>
      <c r="D6419" s="202"/>
      <c r="E6419" s="201"/>
      <c r="F6419" s="77"/>
    </row>
    <row r="6420" spans="1:6" ht="13.5">
      <c r="A6420" s="201"/>
      <c r="B6420" s="202"/>
      <c r="C6420" s="202"/>
      <c r="D6420" s="202"/>
      <c r="E6420" s="201"/>
      <c r="F6420" s="77"/>
    </row>
    <row r="6421" spans="1:6" ht="13.5">
      <c r="A6421" s="201"/>
      <c r="B6421" s="202"/>
      <c r="C6421" s="202"/>
      <c r="D6421" s="202"/>
      <c r="E6421" s="201"/>
      <c r="F6421" s="77"/>
    </row>
    <row r="6422" spans="1:6" ht="13.5">
      <c r="A6422" s="201"/>
      <c r="B6422" s="202"/>
      <c r="C6422" s="202"/>
      <c r="D6422" s="202"/>
      <c r="E6422" s="201"/>
      <c r="F6422" s="77"/>
    </row>
    <row r="6423" spans="1:6" ht="13.5">
      <c r="A6423" s="201"/>
      <c r="B6423" s="202"/>
      <c r="C6423" s="202"/>
      <c r="D6423" s="202"/>
      <c r="E6423" s="201"/>
      <c r="F6423" s="77"/>
    </row>
    <row r="6424" spans="1:6" ht="13.5">
      <c r="A6424" s="201"/>
      <c r="B6424" s="202"/>
      <c r="C6424" s="202"/>
      <c r="D6424" s="202"/>
      <c r="E6424" s="201"/>
      <c r="F6424" s="77"/>
    </row>
    <row r="6425" spans="1:6" ht="13.5">
      <c r="A6425" s="201"/>
      <c r="B6425" s="202"/>
      <c r="C6425" s="202"/>
      <c r="D6425" s="202"/>
      <c r="E6425" s="201"/>
      <c r="F6425" s="77"/>
    </row>
    <row r="6426" spans="1:6" ht="13.5">
      <c r="A6426" s="201"/>
      <c r="B6426" s="202"/>
      <c r="C6426" s="202"/>
      <c r="D6426" s="202"/>
      <c r="E6426" s="201"/>
      <c r="F6426" s="77"/>
    </row>
    <row r="6427" spans="1:6" ht="13.5">
      <c r="A6427" s="201"/>
      <c r="B6427" s="202"/>
      <c r="C6427" s="202"/>
      <c r="D6427" s="202"/>
      <c r="E6427" s="201"/>
      <c r="F6427" s="77"/>
    </row>
    <row r="6428" spans="1:6" ht="13.5">
      <c r="A6428" s="201"/>
      <c r="B6428" s="202"/>
      <c r="C6428" s="202"/>
      <c r="D6428" s="202"/>
      <c r="E6428" s="201"/>
      <c r="F6428" s="77"/>
    </row>
    <row r="6429" spans="1:6" ht="13.5">
      <c r="A6429" s="201"/>
      <c r="B6429" s="202"/>
      <c r="C6429" s="202"/>
      <c r="D6429" s="202"/>
      <c r="E6429" s="201"/>
      <c r="F6429" s="77"/>
    </row>
    <row r="6430" spans="1:6" ht="13.5">
      <c r="A6430" s="201"/>
      <c r="B6430" s="202"/>
      <c r="C6430" s="202"/>
      <c r="D6430" s="202"/>
      <c r="E6430" s="201"/>
      <c r="F6430" s="77"/>
    </row>
    <row r="6431" spans="1:6" ht="13.5">
      <c r="A6431" s="201"/>
      <c r="B6431" s="202"/>
      <c r="C6431" s="202"/>
      <c r="D6431" s="202"/>
      <c r="E6431" s="201"/>
      <c r="F6431" s="77"/>
    </row>
    <row r="6432" spans="1:6" ht="13.5">
      <c r="A6432" s="201"/>
      <c r="B6432" s="202"/>
      <c r="C6432" s="202"/>
      <c r="D6432" s="202"/>
      <c r="E6432" s="201"/>
      <c r="F6432" s="77"/>
    </row>
    <row r="6433" spans="1:6" ht="13.5">
      <c r="A6433" s="201"/>
      <c r="B6433" s="202"/>
      <c r="C6433" s="202"/>
      <c r="D6433" s="202"/>
      <c r="E6433" s="201"/>
      <c r="F6433" s="77"/>
    </row>
    <row r="6434" spans="1:6" ht="13.5">
      <c r="A6434" s="201"/>
      <c r="B6434" s="202"/>
      <c r="C6434" s="202"/>
      <c r="D6434" s="202"/>
      <c r="E6434" s="201"/>
      <c r="F6434" s="77"/>
    </row>
    <row r="6435" spans="1:6" ht="13.5">
      <c r="A6435" s="201"/>
      <c r="B6435" s="202"/>
      <c r="C6435" s="202"/>
      <c r="D6435" s="202"/>
      <c r="E6435" s="201"/>
      <c r="F6435" s="77"/>
    </row>
    <row r="6436" spans="1:6" ht="13.5">
      <c r="A6436" s="201"/>
      <c r="B6436" s="202"/>
      <c r="C6436" s="202"/>
      <c r="D6436" s="202"/>
      <c r="E6436" s="201"/>
      <c r="F6436" s="77"/>
    </row>
    <row r="6437" spans="1:6" ht="13.5">
      <c r="A6437" s="201"/>
      <c r="B6437" s="202"/>
      <c r="C6437" s="202"/>
      <c r="D6437" s="202"/>
      <c r="E6437" s="201"/>
    </row>
    <row r="6438" spans="1:6" ht="13.5">
      <c r="A6438" s="201"/>
      <c r="B6438" s="202"/>
      <c r="C6438" s="202"/>
      <c r="D6438" s="202"/>
      <c r="E6438" s="201"/>
    </row>
    <row r="6439" spans="1:6" ht="13.5">
      <c r="A6439" s="201"/>
      <c r="B6439" s="202"/>
      <c r="C6439" s="202"/>
      <c r="D6439" s="202"/>
      <c r="E6439" s="201"/>
    </row>
    <row r="6440" spans="1:6" ht="13.5">
      <c r="A6440" s="201"/>
      <c r="B6440" s="202"/>
      <c r="C6440" s="202"/>
      <c r="D6440" s="202"/>
      <c r="E6440" s="201"/>
    </row>
    <row r="6441" spans="1:6" ht="13.5">
      <c r="A6441" s="201"/>
      <c r="B6441" s="202"/>
      <c r="C6441" s="202"/>
      <c r="D6441" s="202"/>
      <c r="E6441" s="201"/>
    </row>
    <row r="6442" spans="1:6" ht="13.5">
      <c r="A6442" s="201"/>
      <c r="B6442" s="202"/>
      <c r="C6442" s="202"/>
      <c r="D6442" s="202"/>
      <c r="E6442" s="201"/>
    </row>
    <row r="6443" spans="1:6" ht="13.5">
      <c r="A6443" s="201"/>
      <c r="B6443" s="202"/>
      <c r="C6443" s="202"/>
      <c r="D6443" s="202"/>
      <c r="E6443" s="201"/>
    </row>
    <row r="6444" spans="1:6" ht="13.5">
      <c r="A6444" s="201"/>
      <c r="B6444" s="202"/>
      <c r="C6444" s="202"/>
      <c r="D6444" s="202"/>
      <c r="E6444" s="201"/>
    </row>
    <row r="6445" spans="1:6" ht="13.5">
      <c r="A6445" s="201"/>
      <c r="B6445" s="202"/>
      <c r="C6445" s="202"/>
      <c r="D6445" s="202"/>
      <c r="E6445" s="201"/>
    </row>
    <row r="6446" spans="1:6" ht="13.5">
      <c r="A6446" s="201"/>
      <c r="B6446" s="202"/>
      <c r="C6446" s="202"/>
      <c r="D6446" s="202"/>
      <c r="E6446" s="201"/>
    </row>
    <row r="6447" spans="1:6" ht="13.5">
      <c r="A6447" s="201"/>
      <c r="B6447" s="202"/>
      <c r="C6447" s="202"/>
      <c r="D6447" s="202"/>
      <c r="E6447" s="201"/>
    </row>
    <row r="6448" spans="1:6" ht="13.5">
      <c r="A6448" s="201"/>
      <c r="B6448" s="202"/>
      <c r="C6448" s="202"/>
      <c r="D6448" s="202"/>
      <c r="E6448" s="201"/>
    </row>
    <row r="6449" spans="1:5" ht="13.5">
      <c r="A6449" s="201"/>
      <c r="B6449" s="202"/>
      <c r="C6449" s="202"/>
      <c r="D6449" s="202"/>
      <c r="E6449" s="201"/>
    </row>
    <row r="6450" spans="1:5" ht="13.5">
      <c r="A6450" s="201"/>
      <c r="B6450" s="202"/>
      <c r="C6450" s="202"/>
      <c r="D6450" s="202"/>
      <c r="E6450" s="201"/>
    </row>
    <row r="6451" spans="1:5" ht="13.5">
      <c r="A6451" s="201"/>
      <c r="B6451" s="202"/>
      <c r="C6451" s="202"/>
      <c r="D6451" s="202"/>
      <c r="E6451" s="201"/>
    </row>
    <row r="6452" spans="1:5" ht="13.5">
      <c r="A6452" s="201"/>
      <c r="B6452" s="202"/>
      <c r="C6452" s="202"/>
      <c r="D6452" s="202"/>
      <c r="E6452" s="201"/>
    </row>
    <row r="6453" spans="1:5" ht="13.5">
      <c r="A6453" s="201"/>
      <c r="B6453" s="202"/>
      <c r="C6453" s="202"/>
      <c r="D6453" s="202"/>
      <c r="E6453" s="201"/>
    </row>
    <row r="6454" spans="1:5" ht="13.5">
      <c r="A6454" s="201"/>
      <c r="B6454" s="202"/>
      <c r="C6454" s="202"/>
      <c r="D6454" s="202"/>
      <c r="E6454" s="201"/>
    </row>
    <row r="6455" spans="1:5" ht="13.5">
      <c r="A6455" s="201"/>
      <c r="B6455" s="202"/>
      <c r="C6455" s="202"/>
      <c r="D6455" s="202"/>
      <c r="E6455" s="201"/>
    </row>
    <row r="6456" spans="1:5" ht="13.5">
      <c r="A6456" s="201"/>
      <c r="B6456" s="202"/>
      <c r="C6456" s="202"/>
      <c r="D6456" s="202"/>
      <c r="E6456" s="201"/>
    </row>
    <row r="6457" spans="1:5" ht="13.5">
      <c r="A6457" s="201"/>
      <c r="B6457" s="202"/>
      <c r="C6457" s="202"/>
      <c r="D6457" s="202"/>
      <c r="E6457" s="201"/>
    </row>
    <row r="6458" spans="1:5" ht="13.5">
      <c r="A6458" s="201"/>
      <c r="B6458" s="202"/>
      <c r="C6458" s="202"/>
      <c r="D6458" s="202"/>
      <c r="E6458" s="201"/>
    </row>
    <row r="6459" spans="1:5" ht="13.5">
      <c r="A6459" s="201"/>
      <c r="B6459" s="202"/>
      <c r="C6459" s="202"/>
      <c r="D6459" s="202"/>
      <c r="E6459" s="201"/>
    </row>
    <row r="6460" spans="1:5" ht="13.5">
      <c r="A6460" s="201"/>
      <c r="B6460" s="202"/>
      <c r="C6460" s="202"/>
      <c r="D6460" s="202"/>
      <c r="E6460" s="201"/>
    </row>
    <row r="6461" spans="1:5" ht="13.5">
      <c r="A6461" s="201"/>
      <c r="B6461" s="202"/>
      <c r="C6461" s="202"/>
      <c r="D6461" s="202"/>
      <c r="E6461" s="201"/>
    </row>
    <row r="6462" spans="1:5" ht="13.5">
      <c r="A6462" s="201"/>
      <c r="B6462" s="202"/>
      <c r="C6462" s="202"/>
      <c r="D6462" s="202"/>
      <c r="E6462" s="201"/>
    </row>
    <row r="6463" spans="1:5" ht="13.5">
      <c r="A6463" s="201"/>
      <c r="B6463" s="202"/>
      <c r="C6463" s="202"/>
      <c r="D6463" s="202"/>
      <c r="E6463" s="201"/>
    </row>
    <row r="6464" spans="1:5" ht="13.5">
      <c r="A6464" s="201"/>
      <c r="B6464" s="202"/>
      <c r="C6464" s="202"/>
      <c r="D6464" s="202"/>
      <c r="E6464" s="201"/>
    </row>
    <row r="6465" spans="1:5" ht="13.5">
      <c r="A6465" s="201"/>
      <c r="B6465" s="202"/>
      <c r="C6465" s="202"/>
      <c r="D6465" s="202"/>
      <c r="E6465" s="201"/>
    </row>
    <row r="6466" spans="1:5" ht="13.5">
      <c r="A6466" s="201"/>
      <c r="B6466" s="202"/>
      <c r="C6466" s="202"/>
      <c r="D6466" s="202"/>
      <c r="E6466" s="201"/>
    </row>
    <row r="6467" spans="1:5" ht="13.5">
      <c r="A6467" s="201"/>
      <c r="B6467" s="202"/>
      <c r="C6467" s="202"/>
      <c r="D6467" s="202"/>
      <c r="E6467" s="201"/>
    </row>
    <row r="6468" spans="1:5" ht="13.5">
      <c r="A6468" s="201"/>
      <c r="B6468" s="202"/>
      <c r="C6468" s="202"/>
      <c r="D6468" s="202"/>
      <c r="E6468" s="201"/>
    </row>
    <row r="6469" spans="1:5" ht="13.5">
      <c r="A6469" s="201"/>
      <c r="B6469" s="202"/>
      <c r="C6469" s="202"/>
      <c r="D6469" s="202"/>
      <c r="E6469" s="201"/>
    </row>
    <row r="6470" spans="1:5" ht="13.5">
      <c r="A6470" s="201"/>
      <c r="B6470" s="202"/>
      <c r="C6470" s="202"/>
      <c r="D6470" s="202"/>
      <c r="E6470" s="201"/>
    </row>
    <row r="6471" spans="1:5" ht="13.5">
      <c r="A6471" s="201"/>
      <c r="B6471" s="202"/>
      <c r="C6471" s="202"/>
      <c r="D6471" s="202"/>
      <c r="E6471" s="201"/>
    </row>
    <row r="6472" spans="1:5" ht="13.5">
      <c r="A6472" s="201"/>
      <c r="B6472" s="202"/>
      <c r="C6472" s="202"/>
      <c r="D6472" s="202"/>
      <c r="E6472" s="201"/>
    </row>
    <row r="6473" spans="1:5" ht="13.5">
      <c r="A6473" s="201"/>
      <c r="B6473" s="202"/>
      <c r="C6473" s="202"/>
      <c r="D6473" s="202"/>
      <c r="E6473" s="201"/>
    </row>
    <row r="6474" spans="1:5" ht="13.5">
      <c r="A6474" s="201"/>
      <c r="B6474" s="202"/>
      <c r="C6474" s="202"/>
      <c r="D6474" s="202"/>
      <c r="E6474" s="201"/>
    </row>
    <row r="6475" spans="1:5" ht="13.5">
      <c r="A6475" s="201"/>
      <c r="B6475" s="202"/>
      <c r="C6475" s="202"/>
      <c r="D6475" s="202"/>
      <c r="E6475" s="201"/>
    </row>
    <row r="6476" spans="1:5" ht="13.5">
      <c r="A6476" s="201"/>
      <c r="B6476" s="202"/>
      <c r="C6476" s="202"/>
      <c r="D6476" s="202"/>
      <c r="E6476" s="201"/>
    </row>
    <row r="6477" spans="1:5" ht="13.5">
      <c r="A6477" s="201"/>
      <c r="B6477" s="202"/>
      <c r="C6477" s="202"/>
      <c r="D6477" s="202"/>
      <c r="E6477" s="201"/>
    </row>
    <row r="6478" spans="1:5" ht="13.5">
      <c r="A6478" s="201"/>
      <c r="B6478" s="202"/>
      <c r="C6478" s="202"/>
      <c r="D6478" s="202"/>
      <c r="E6478" s="201"/>
    </row>
    <row r="6479" spans="1:5" ht="13.5">
      <c r="A6479" s="201"/>
      <c r="B6479" s="202"/>
      <c r="C6479" s="202"/>
      <c r="D6479" s="202"/>
      <c r="E6479" s="201"/>
    </row>
    <row r="6480" spans="1:5" ht="13.5">
      <c r="A6480" s="201"/>
      <c r="B6480" s="202"/>
      <c r="C6480" s="202"/>
      <c r="D6480" s="202"/>
      <c r="E6480" s="201"/>
    </row>
    <row r="6481" spans="1:5" ht="13.5">
      <c r="A6481" s="201"/>
      <c r="B6481" s="202"/>
      <c r="C6481" s="202"/>
      <c r="D6481" s="202"/>
      <c r="E6481" s="201"/>
    </row>
    <row r="6482" spans="1:5" ht="13.5">
      <c r="A6482" s="201"/>
      <c r="B6482" s="202"/>
      <c r="C6482" s="202"/>
      <c r="D6482" s="202"/>
      <c r="E6482" s="201"/>
    </row>
    <row r="6483" spans="1:5" ht="13.5">
      <c r="A6483" s="201"/>
      <c r="B6483" s="202"/>
      <c r="C6483" s="202"/>
      <c r="D6483" s="202"/>
      <c r="E6483" s="201"/>
    </row>
    <row r="6484" spans="1:5" ht="13.5">
      <c r="A6484" s="201"/>
      <c r="B6484" s="202"/>
      <c r="C6484" s="202"/>
      <c r="D6484" s="202"/>
      <c r="E6484" s="201"/>
    </row>
    <row r="6485" spans="1:5" ht="13.5">
      <c r="A6485" s="201"/>
      <c r="B6485" s="202"/>
      <c r="C6485" s="202"/>
      <c r="D6485" s="202"/>
      <c r="E6485" s="201"/>
    </row>
    <row r="6486" spans="1:5" ht="13.5">
      <c r="A6486" s="201"/>
      <c r="B6486" s="202"/>
      <c r="C6486" s="202"/>
      <c r="D6486" s="202"/>
      <c r="E6486" s="201"/>
    </row>
    <row r="6487" spans="1:5" ht="13.5">
      <c r="A6487" s="201"/>
      <c r="B6487" s="202"/>
      <c r="C6487" s="202"/>
      <c r="D6487" s="202"/>
      <c r="E6487" s="201"/>
    </row>
    <row r="6488" spans="1:5" ht="13.5">
      <c r="A6488" s="201"/>
      <c r="B6488" s="202"/>
      <c r="C6488" s="202"/>
      <c r="D6488" s="202"/>
      <c r="E6488" s="201"/>
    </row>
    <row r="6489" spans="1:5" ht="13.5">
      <c r="A6489" s="201"/>
      <c r="B6489" s="202"/>
      <c r="C6489" s="202"/>
      <c r="D6489" s="202"/>
      <c r="E6489" s="201"/>
    </row>
    <row r="6490" spans="1:5" ht="13.5">
      <c r="A6490" s="201"/>
      <c r="B6490" s="202"/>
      <c r="C6490" s="202"/>
      <c r="D6490" s="202"/>
      <c r="E6490" s="201"/>
    </row>
    <row r="6491" spans="1:5" ht="13.5">
      <c r="A6491" s="201"/>
      <c r="B6491" s="202"/>
      <c r="C6491" s="202"/>
      <c r="D6491" s="202"/>
      <c r="E6491" s="201"/>
    </row>
    <row r="6492" spans="1:5" ht="13.5">
      <c r="A6492" s="201"/>
      <c r="B6492" s="202"/>
      <c r="C6492" s="202"/>
      <c r="D6492" s="202"/>
      <c r="E6492" s="201"/>
    </row>
    <row r="6493" spans="1:5" ht="13.5">
      <c r="A6493" s="201"/>
      <c r="B6493" s="202"/>
      <c r="C6493" s="202"/>
      <c r="D6493" s="202"/>
      <c r="E6493" s="201"/>
    </row>
    <row r="6494" spans="1:5" ht="13.5">
      <c r="A6494" s="201"/>
      <c r="B6494" s="202"/>
      <c r="C6494" s="202"/>
      <c r="D6494" s="202"/>
      <c r="E6494" s="201"/>
    </row>
    <row r="6495" spans="1:5" ht="13.5">
      <c r="A6495" s="201"/>
      <c r="B6495" s="202"/>
      <c r="C6495" s="202"/>
      <c r="D6495" s="202"/>
      <c r="E6495" s="201"/>
    </row>
    <row r="6496" spans="1:5" ht="13.5">
      <c r="A6496" s="201"/>
      <c r="B6496" s="202"/>
      <c r="C6496" s="202"/>
      <c r="D6496" s="202"/>
      <c r="E6496" s="201"/>
    </row>
    <row r="6497" spans="1:5" ht="13.5">
      <c r="A6497" s="201"/>
      <c r="B6497" s="202"/>
      <c r="C6497" s="202"/>
      <c r="D6497" s="202"/>
      <c r="E6497" s="201"/>
    </row>
    <row r="6498" spans="1:5" ht="13.5">
      <c r="A6498" s="201"/>
      <c r="B6498" s="202"/>
      <c r="C6498" s="202"/>
      <c r="D6498" s="202"/>
      <c r="E6498" s="201"/>
    </row>
    <row r="6499" spans="1:5" ht="13.5">
      <c r="A6499" s="201"/>
      <c r="B6499" s="202"/>
      <c r="C6499" s="202"/>
      <c r="D6499" s="202"/>
      <c r="E6499" s="201"/>
    </row>
    <row r="6500" spans="1:5" ht="13.5">
      <c r="A6500" s="201"/>
      <c r="B6500" s="202"/>
      <c r="C6500" s="202"/>
      <c r="D6500" s="202"/>
      <c r="E6500" s="201"/>
    </row>
    <row r="6501" spans="1:5" ht="13.5">
      <c r="A6501" s="201"/>
      <c r="B6501" s="202"/>
      <c r="C6501" s="202"/>
      <c r="D6501" s="202"/>
      <c r="E6501" s="201"/>
    </row>
    <row r="6502" spans="1:5" ht="13.5">
      <c r="A6502" s="201"/>
      <c r="B6502" s="202"/>
      <c r="C6502" s="202"/>
      <c r="D6502" s="202"/>
      <c r="E6502" s="201"/>
    </row>
    <row r="6503" spans="1:5" ht="13.5">
      <c r="A6503" s="201"/>
      <c r="B6503" s="202"/>
      <c r="C6503" s="202"/>
      <c r="D6503" s="202"/>
      <c r="E6503" s="201"/>
    </row>
    <row r="6504" spans="1:5" ht="13.5">
      <c r="A6504" s="201"/>
      <c r="B6504" s="202"/>
      <c r="C6504" s="202"/>
      <c r="D6504" s="202"/>
      <c r="E6504" s="201"/>
    </row>
    <row r="6505" spans="1:5" ht="13.5">
      <c r="A6505" s="201"/>
      <c r="B6505" s="202"/>
      <c r="C6505" s="202"/>
      <c r="D6505" s="202"/>
      <c r="E6505" s="201"/>
    </row>
    <row r="6506" spans="1:5" ht="13.5">
      <c r="A6506" s="201"/>
      <c r="B6506" s="202"/>
      <c r="C6506" s="202"/>
      <c r="D6506" s="202"/>
      <c r="E6506" s="201"/>
    </row>
    <row r="6507" spans="1:5" ht="13.5">
      <c r="A6507" s="201"/>
      <c r="B6507" s="202"/>
      <c r="C6507" s="202"/>
      <c r="D6507" s="202"/>
      <c r="E6507" s="201"/>
    </row>
    <row r="6508" spans="1:5" ht="13.5">
      <c r="A6508" s="201"/>
      <c r="B6508" s="202"/>
      <c r="C6508" s="202"/>
      <c r="D6508" s="202"/>
      <c r="E6508" s="201"/>
    </row>
    <row r="6509" spans="1:5" ht="13.5">
      <c r="A6509" s="201"/>
      <c r="B6509" s="202"/>
      <c r="C6509" s="202"/>
      <c r="D6509" s="202"/>
      <c r="E6509" s="201"/>
    </row>
  </sheetData>
  <mergeCells count="3">
    <mergeCell ref="A2:E2"/>
    <mergeCell ref="A3:E3"/>
    <mergeCell ref="A1:E1"/>
  </mergeCells>
  <pageMargins left="0.78740157499999996" right="0.78740157499999996" top="0.984251969" bottom="0.984251969"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12689</TotalTime>
  <Application>Microsoft Excel</Application>
  <DocSecurity>0</DocSecurity>
  <ScaleCrop>false</ScaleCrop>
  <HeadingPairs>
    <vt:vector size="4" baseType="variant">
      <vt:variant>
        <vt:lpstr>Planilhas</vt:lpstr>
      </vt:variant>
      <vt:variant>
        <vt:i4>10</vt:i4>
      </vt:variant>
      <vt:variant>
        <vt:lpstr>Intervalos nomeados</vt:lpstr>
      </vt:variant>
      <vt:variant>
        <vt:i4>7</vt:i4>
      </vt:variant>
    </vt:vector>
  </HeadingPairs>
  <TitlesOfParts>
    <vt:vector size="17" baseType="lpstr">
      <vt:lpstr>RESUMO</vt:lpstr>
      <vt:lpstr>Orç. Unificado</vt:lpstr>
      <vt:lpstr>Memorial</vt:lpstr>
      <vt:lpstr>COMPOSIÇÕES IFAL</vt:lpstr>
      <vt:lpstr>Cron. Unificado</vt:lpstr>
      <vt:lpstr>BDI </vt:lpstr>
      <vt:lpstr>CURVA ABC</vt:lpstr>
      <vt:lpstr>ORSE FEV2019</vt:lpstr>
      <vt:lpstr>Serviços FEV2019</vt:lpstr>
      <vt:lpstr>Insumos FEV2019</vt:lpstr>
      <vt:lpstr>'BDI '!Area_de_impressao</vt:lpstr>
      <vt:lpstr>'COMPOSIÇÕES IFAL'!Area_de_impressao</vt:lpstr>
      <vt:lpstr>'Cron. Unificado'!Area_de_impressao</vt:lpstr>
      <vt:lpstr>'CURVA ABC'!Area_de_impressao</vt:lpstr>
      <vt:lpstr>Memorial!Area_de_impressao</vt:lpstr>
      <vt:lpstr>'Orç. Unificado'!Area_de_impressao</vt:lpstr>
      <vt:lpstr>RESUMO!Area_de_impressao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IFAL</dc:creator>
  <cp:lastModifiedBy>IFAL</cp:lastModifiedBy>
  <cp:revision>5</cp:revision>
  <cp:lastPrinted>2019-04-23T17:16:24Z</cp:lastPrinted>
  <dcterms:created xsi:type="dcterms:W3CDTF">2015-03-27T13:50:35Z</dcterms:created>
  <dcterms:modified xsi:type="dcterms:W3CDTF">2019-04-23T17:16:31Z</dcterms:modified>
</cp:coreProperties>
</file>